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25\Q3'25\"/>
    </mc:Choice>
  </mc:AlternateContent>
  <xr:revisionPtr revIDLastSave="0" documentId="13_ncr:1_{D5A065F8-157F-4EEF-9877-45317340759F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BS" sheetId="13" r:id="rId1"/>
    <sheet name="PL&amp;OCI" sheetId="1" r:id="rId2"/>
    <sheet name="ce-conso" sheetId="5" r:id="rId3"/>
    <sheet name="ce-company" sheetId="3" r:id="rId4"/>
    <sheet name="Cash Flow" sheetId="9" r:id="rId5"/>
  </sheets>
  <definedNames>
    <definedName name="_xlnm.Print_Area" localSheetId="0">BS!$A$1:$K$100</definedName>
    <definedName name="_xlnm.Print_Area" localSheetId="4">'Cash Flow'!$A$1:$J$107</definedName>
    <definedName name="_xlnm.Print_Area" localSheetId="2">'ce-conso'!$A$1:$AC$37</definedName>
    <definedName name="_xlnm.Print_Area" localSheetId="1">'PL&amp;OCI'!$A$1:$K$142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8" i="9" l="1"/>
  <c r="L23" i="5" l="1"/>
  <c r="U21" i="5"/>
  <c r="W21" i="5"/>
  <c r="Y21" i="5" s="1"/>
  <c r="AC21" i="5" s="1"/>
  <c r="W22" i="5"/>
  <c r="Q19" i="5"/>
  <c r="J9" i="9"/>
  <c r="F9" i="9"/>
  <c r="J21" i="1" l="1"/>
  <c r="F21" i="1"/>
  <c r="J34" i="9" l="1"/>
  <c r="H87" i="9"/>
  <c r="J78" i="9"/>
  <c r="H78" i="9"/>
  <c r="F78" i="9"/>
  <c r="C23" i="3" l="1"/>
  <c r="E23" i="3"/>
  <c r="G23" i="3"/>
  <c r="K23" i="3"/>
  <c r="M23" i="3"/>
  <c r="O22" i="3"/>
  <c r="AA27" i="5"/>
  <c r="W33" i="5"/>
  <c r="Y33" i="5" s="1"/>
  <c r="AC33" i="5" s="1"/>
  <c r="J87" i="9" l="1"/>
  <c r="F87" i="9"/>
  <c r="F34" i="9"/>
  <c r="F49" i="9" s="1"/>
  <c r="F54" i="9" s="1"/>
  <c r="F90" i="9" s="1"/>
  <c r="G25" i="1"/>
  <c r="I25" i="1"/>
  <c r="J25" i="1"/>
  <c r="F25" i="1"/>
  <c r="F64" i="13"/>
  <c r="W15" i="5" l="1"/>
  <c r="Y25" i="5" l="1"/>
  <c r="D87" i="9"/>
  <c r="O15" i="3" l="1"/>
  <c r="W32" i="5"/>
  <c r="Y32" i="5" s="1"/>
  <c r="Y22" i="5"/>
  <c r="AC22" i="5" s="1"/>
  <c r="G23" i="5"/>
  <c r="J61" i="1" l="1"/>
  <c r="H61" i="1"/>
  <c r="F61" i="1"/>
  <c r="D61" i="1"/>
  <c r="J54" i="1"/>
  <c r="H54" i="1"/>
  <c r="F54" i="1"/>
  <c r="D54" i="1"/>
  <c r="D62" i="1" s="1"/>
  <c r="A42" i="1"/>
  <c r="H20" i="1"/>
  <c r="F20" i="1"/>
  <c r="D20" i="1"/>
  <c r="J20" i="1"/>
  <c r="J13" i="1"/>
  <c r="H13" i="1"/>
  <c r="F13" i="1"/>
  <c r="D13" i="1"/>
  <c r="W31" i="5"/>
  <c r="Y31" i="5" s="1"/>
  <c r="AC31" i="5" s="1"/>
  <c r="D125" i="1"/>
  <c r="D132" i="1"/>
  <c r="O13" i="3"/>
  <c r="H21" i="1" l="1"/>
  <c r="H25" i="1" s="1"/>
  <c r="H27" i="1" s="1"/>
  <c r="D133" i="1"/>
  <c r="H62" i="1"/>
  <c r="J62" i="1"/>
  <c r="D21" i="1"/>
  <c r="D25" i="1" s="1"/>
  <c r="D27" i="1" s="1"/>
  <c r="D32" i="1" s="1"/>
  <c r="D30" i="1" s="1"/>
  <c r="D35" i="1" s="1"/>
  <c r="F27" i="1"/>
  <c r="F32" i="1" s="1"/>
  <c r="J27" i="1"/>
  <c r="F62" i="1"/>
  <c r="O20" i="3"/>
  <c r="AC32" i="5"/>
  <c r="M35" i="5"/>
  <c r="Y15" i="5"/>
  <c r="AC15" i="5" s="1"/>
  <c r="W17" i="5"/>
  <c r="Y17" i="5" s="1"/>
  <c r="H30" i="1" l="1"/>
  <c r="H46" i="1" s="1"/>
  <c r="H64" i="1" s="1"/>
  <c r="H67" i="1" s="1"/>
  <c r="J30" i="1"/>
  <c r="J46" i="1" s="1"/>
  <c r="J64" i="1" s="1"/>
  <c r="J67" i="1" s="1"/>
  <c r="F46" i="1"/>
  <c r="F30" i="1"/>
  <c r="F35" i="1" s="1"/>
  <c r="D46" i="1"/>
  <c r="D64" i="1" s="1"/>
  <c r="D69" i="1" s="1"/>
  <c r="D67" i="1" s="1"/>
  <c r="F64" i="1"/>
  <c r="F69" i="1" s="1"/>
  <c r="F67" i="1" s="1"/>
  <c r="H35" i="1"/>
  <c r="J132" i="1"/>
  <c r="J125" i="1"/>
  <c r="F132" i="1"/>
  <c r="F125" i="1"/>
  <c r="J91" i="1"/>
  <c r="J84" i="1"/>
  <c r="F91" i="1"/>
  <c r="F84" i="1"/>
  <c r="AA35" i="5"/>
  <c r="H91" i="1"/>
  <c r="D91" i="1"/>
  <c r="F90" i="13"/>
  <c r="F92" i="13" s="1"/>
  <c r="D90" i="13"/>
  <c r="D92" i="13" s="1"/>
  <c r="H90" i="13"/>
  <c r="H92" i="13" s="1"/>
  <c r="D64" i="13"/>
  <c r="H64" i="13"/>
  <c r="H54" i="13"/>
  <c r="F54" i="13"/>
  <c r="D54" i="13"/>
  <c r="J32" i="13"/>
  <c r="J18" i="13"/>
  <c r="H32" i="13"/>
  <c r="F32" i="13"/>
  <c r="D32" i="13"/>
  <c r="H18" i="13"/>
  <c r="F18" i="13"/>
  <c r="D18" i="13"/>
  <c r="J35" i="1" l="1"/>
  <c r="J33" i="13"/>
  <c r="F133" i="1"/>
  <c r="F92" i="1"/>
  <c r="F96" i="1" s="1"/>
  <c r="J92" i="1"/>
  <c r="J96" i="1" s="1"/>
  <c r="J98" i="1" s="1"/>
  <c r="J101" i="1" s="1"/>
  <c r="J106" i="1" s="1"/>
  <c r="J49" i="9"/>
  <c r="J54" i="9" s="1"/>
  <c r="J133" i="1"/>
  <c r="F33" i="13"/>
  <c r="D33" i="13"/>
  <c r="H65" i="13"/>
  <c r="H93" i="13" s="1"/>
  <c r="D65" i="13"/>
  <c r="D93" i="13" s="1"/>
  <c r="F65" i="13"/>
  <c r="F93" i="13" s="1"/>
  <c r="H33" i="13"/>
  <c r="G35" i="5"/>
  <c r="A4" i="3"/>
  <c r="A4" i="9" s="1"/>
  <c r="A60" i="9" s="1"/>
  <c r="A113" i="1"/>
  <c r="J90" i="9" l="1"/>
  <c r="J92" i="9" s="1"/>
  <c r="J117" i="1"/>
  <c r="J135" i="1" s="1"/>
  <c r="J138" i="1" s="1"/>
  <c r="F98" i="1"/>
  <c r="F103" i="1" s="1"/>
  <c r="F94" i="13"/>
  <c r="D94" i="13"/>
  <c r="H94" i="13"/>
  <c r="H41" i="13"/>
  <c r="H73" i="13" s="1"/>
  <c r="D41" i="13"/>
  <c r="D73" i="13" s="1"/>
  <c r="A38" i="13"/>
  <c r="A70" i="13" s="1"/>
  <c r="F101" i="1" l="1"/>
  <c r="F106" i="1" s="1"/>
  <c r="F117" i="1"/>
  <c r="F135" i="1" s="1"/>
  <c r="F140" i="1" s="1"/>
  <c r="F138" i="1" s="1"/>
  <c r="U27" i="5"/>
  <c r="S27" i="5"/>
  <c r="I35" i="5"/>
  <c r="W35" i="5"/>
  <c r="K35" i="5"/>
  <c r="H84" i="1"/>
  <c r="H92" i="1" s="1"/>
  <c r="H96" i="1" s="1"/>
  <c r="H9" i="9" s="1"/>
  <c r="D84" i="1"/>
  <c r="D92" i="1" s="1"/>
  <c r="D96" i="1" s="1"/>
  <c r="D98" i="1" s="1"/>
  <c r="F92" i="9" l="1"/>
  <c r="H98" i="1"/>
  <c r="H34" i="9"/>
  <c r="W27" i="5"/>
  <c r="Y35" i="5"/>
  <c r="D103" i="1" l="1"/>
  <c r="D9" i="9"/>
  <c r="G28" i="5"/>
  <c r="G34" i="5" s="1"/>
  <c r="D34" i="9" l="1"/>
  <c r="D49" i="9" s="1"/>
  <c r="D54" i="9" s="1"/>
  <c r="D90" i="9" s="1"/>
  <c r="G36" i="5"/>
  <c r="H49" i="9"/>
  <c r="H54" i="9" s="1"/>
  <c r="O18" i="5"/>
  <c r="O23" i="5" s="1"/>
  <c r="M18" i="3"/>
  <c r="O18" i="3" s="1"/>
  <c r="AC25" i="5"/>
  <c r="J64" i="13"/>
  <c r="J54" i="13"/>
  <c r="J65" i="13" s="1"/>
  <c r="J90" i="13"/>
  <c r="H90" i="9" l="1"/>
  <c r="H92" i="9" s="1"/>
  <c r="H93" i="9" s="1"/>
  <c r="AC35" i="5"/>
  <c r="J92" i="13"/>
  <c r="J93" i="13"/>
  <c r="J94" i="13" l="1"/>
  <c r="W29" i="5"/>
  <c r="Y29" i="5" s="1"/>
  <c r="AC29" i="5" s="1"/>
  <c r="AA16" i="5"/>
  <c r="M16" i="5" l="1"/>
  <c r="E35" i="5" l="1"/>
  <c r="C35" i="5"/>
  <c r="I12" i="3" l="1"/>
  <c r="H132" i="1"/>
  <c r="AA26" i="5" l="1"/>
  <c r="M11" i="3" l="1"/>
  <c r="I24" i="3"/>
  <c r="G24" i="3"/>
  <c r="E24" i="3"/>
  <c r="C24" i="3"/>
  <c r="O11" i="3" l="1"/>
  <c r="M24" i="3"/>
  <c r="H125" i="1" l="1"/>
  <c r="H133" i="1" l="1"/>
  <c r="S28" i="5"/>
  <c r="S34" i="5" s="1"/>
  <c r="S18" i="5"/>
  <c r="S23" i="5" s="1"/>
  <c r="O24" i="3" l="1"/>
  <c r="H101" i="1" l="1"/>
  <c r="I19" i="3" l="1"/>
  <c r="H106" i="1"/>
  <c r="H117" i="1"/>
  <c r="H135" i="1" s="1"/>
  <c r="H138" i="1" s="1"/>
  <c r="AA28" i="5"/>
  <c r="AA34" i="5" s="1"/>
  <c r="AA18" i="5"/>
  <c r="AA23" i="5" s="1"/>
  <c r="W26" i="5"/>
  <c r="W19" i="5"/>
  <c r="AC17" i="5"/>
  <c r="W16" i="5"/>
  <c r="C28" i="5"/>
  <c r="C34" i="5" s="1"/>
  <c r="Y19" i="5" l="1"/>
  <c r="AC19" i="5" s="1"/>
  <c r="C36" i="5"/>
  <c r="AA36" i="5"/>
  <c r="W18" i="5"/>
  <c r="W23" i="5" s="1"/>
  <c r="Y16" i="5"/>
  <c r="AC16" i="5" s="1"/>
  <c r="U18" i="5"/>
  <c r="U23" i="5" s="1"/>
  <c r="Q18" i="5"/>
  <c r="Q23" i="5" s="1"/>
  <c r="M18" i="5"/>
  <c r="M23" i="5" s="1"/>
  <c r="K18" i="5"/>
  <c r="K23" i="5" s="1"/>
  <c r="I18" i="5"/>
  <c r="I23" i="5" s="1"/>
  <c r="E18" i="5"/>
  <c r="E23" i="5" s="1"/>
  <c r="C18" i="5"/>
  <c r="C23" i="5" s="1"/>
  <c r="AC18" i="5" l="1"/>
  <c r="AC23" i="5" s="1"/>
  <c r="Y18" i="5"/>
  <c r="Y23" i="5" s="1"/>
  <c r="E28" i="5" l="1"/>
  <c r="E34" i="5" s="1"/>
  <c r="I28" i="5"/>
  <c r="I34" i="5" s="1"/>
  <c r="K28" i="5"/>
  <c r="K34" i="5" s="1"/>
  <c r="Q28" i="5"/>
  <c r="Q34" i="5" s="1"/>
  <c r="K36" i="5" l="1"/>
  <c r="I36" i="5"/>
  <c r="E36" i="5"/>
  <c r="K21" i="3"/>
  <c r="I21" i="3"/>
  <c r="G21" i="3"/>
  <c r="E21" i="3"/>
  <c r="C21" i="3"/>
  <c r="M19" i="3"/>
  <c r="O19" i="3" s="1"/>
  <c r="U28" i="5"/>
  <c r="U34" i="5" s="1"/>
  <c r="I23" i="3" l="1"/>
  <c r="I25" i="3" s="1"/>
  <c r="O21" i="3"/>
  <c r="O23" i="3" s="1"/>
  <c r="M21" i="3"/>
  <c r="D92" i="9" l="1"/>
  <c r="D93" i="9" s="1"/>
  <c r="K14" i="3" l="1"/>
  <c r="K16" i="3" s="1"/>
  <c r="I14" i="3"/>
  <c r="I16" i="3" s="1"/>
  <c r="G14" i="3"/>
  <c r="G16" i="3" s="1"/>
  <c r="E14" i="3"/>
  <c r="E16" i="3" s="1"/>
  <c r="C14" i="3"/>
  <c r="C16" i="3" s="1"/>
  <c r="M12" i="3"/>
  <c r="M14" i="3" s="1"/>
  <c r="M16" i="3" s="1"/>
  <c r="E25" i="3" l="1"/>
  <c r="G25" i="3"/>
  <c r="C25" i="3"/>
  <c r="O12" i="3"/>
  <c r="O14" i="3" s="1"/>
  <c r="O16" i="3" s="1"/>
  <c r="M25" i="3" l="1"/>
  <c r="O25" i="3" l="1"/>
  <c r="D117" i="1" l="1"/>
  <c r="D135" i="1" s="1"/>
  <c r="D140" i="1" s="1"/>
  <c r="D101" i="1"/>
  <c r="D106" i="1" s="1"/>
  <c r="M26" i="5" l="1"/>
  <c r="M28" i="5" s="1"/>
  <c r="M34" i="5" s="1"/>
  <c r="M36" i="5" l="1"/>
  <c r="Y26" i="5"/>
  <c r="AC26" i="5" s="1"/>
  <c r="O28" i="5"/>
  <c r="O34" i="5" s="1"/>
  <c r="Y27" i="5"/>
  <c r="AC27" i="5" s="1"/>
  <c r="AC28" i="5" l="1"/>
  <c r="AC34" i="5" s="1"/>
  <c r="W28" i="5"/>
  <c r="Y28" i="5"/>
  <c r="Y34" i="5" s="1"/>
  <c r="W34" i="5" l="1"/>
  <c r="W36" i="5" s="1"/>
  <c r="AC36" i="5"/>
  <c r="Y36" i="5"/>
  <c r="D138" i="1"/>
</calcChain>
</file>

<file path=xl/sharedStrings.xml><?xml version="1.0" encoding="utf-8"?>
<sst xmlns="http://schemas.openxmlformats.org/spreadsheetml/2006/main" count="449" uniqueCount="276">
  <si>
    <t>บริษัท ลากูน่า รีสอร์ท แอนด์ โฮเท็ล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</si>
  <si>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</si>
  <si>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</si>
  <si>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</si>
  <si>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</si>
  <si>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</si>
  <si>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</si>
  <si>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</si>
  <si>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</si>
  <si>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</si>
  <si>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ลูกหนี้การค้าระยะยาว</t>
  </si>
  <si>
    <t>เงินลงทุนในบริษัทย่อย</t>
  </si>
  <si>
    <t>เงินให้กู้ยืมระยะยาวแก่บริษัทย่อย</t>
  </si>
  <si>
    <t>ค่าความนิยม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</si>
  <si>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</si>
  <si>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</si>
  <si>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</si>
  <si>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</si>
  <si>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</si>
  <si>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เงินกู้ยืมระยะยาวจากสถาบันการเงินที่ถึงกำหนด</t>
  </si>
  <si>
    <t xml:space="preserve">   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</si>
  <si>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</si>
  <si>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</si>
  <si>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</si>
  <si>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เงินกู้ยืมระยะยาวจากบริษัทย่อย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</si>
  <si>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</si>
  <si>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</si>
  <si>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</si>
  <si>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</si>
  <si>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</si>
  <si>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 </t>
  </si>
  <si>
    <t xml:space="preserve">      หุ้นสามัญ 211,675,358 หุ้น มูลค่าหุ้นละ 10 บาท</t>
  </si>
  <si>
    <t xml:space="preserve">   ทุนที่ออกและชำระเต็มมูลค่าแล้ว</t>
  </si>
  <si>
    <t xml:space="preserve">      หุ้นสามัญ 166,682,701 หุ้น มูลค่าหุ้นละ 10 บาท</t>
  </si>
  <si>
    <t>ส่วนเกินมูลค่าหุ้นสามัญ</t>
  </si>
  <si>
    <t>ทุนสำรอง</t>
  </si>
  <si>
    <t>กำไรสะสม</t>
  </si>
  <si>
    <t xml:space="preserve">   จัดสรรแล้ว - สำรองตามกฎหมาย</t>
  </si>
  <si>
    <t xml:space="preserve">   ยังไม่ได้จัดสรร</t>
  </si>
  <si>
    <t>ส่วนของผู้ถือหุ้นของบริษัทฯ</t>
  </si>
  <si>
    <t>รวมส่วนของผู้ถือหุ้น</t>
  </si>
  <si>
    <t>รวมหนี้สินและส่วนของผู้ถือหุ้น</t>
  </si>
  <si>
    <t>กรรมการ</t>
  </si>
  <si>
    <t>งบกำไรขาดทุน</t>
  </si>
  <si>
    <t>รายได้</t>
  </si>
  <si>
    <t>รายได้จากกิจการโรงแรม</t>
  </si>
  <si>
    <t>รายได้จากกิจการพัฒนาอสังหาริมทรัพย์</t>
  </si>
  <si>
    <t>รายได้จากกิจการให้เช่าพื้นที่อาคารสำนักงาน</t>
  </si>
  <si>
    <t>รายได้อื่น</t>
  </si>
  <si>
    <t>รวมรายได้</t>
  </si>
  <si>
    <t>ค่าใช้จ่าย</t>
  </si>
  <si>
    <t>ต้นทุนของกิจการโรงแรม</t>
  </si>
  <si>
    <t>ต้นทุนของกิจการพัฒนาอสังหาริมทรัพย์</t>
  </si>
  <si>
    <t>ต้นทุนของกิจการให้เช่าพื้นที่อาคารสำนักงาน</t>
  </si>
  <si>
    <t>ค่าใช้จ่ายในการขาย</t>
  </si>
  <si>
    <t>ค่าใช้จ่ายในการบริหาร</t>
  </si>
  <si>
    <t>รวมค่าใช้จ่าย</t>
  </si>
  <si>
    <t>กำไรต่อหุ้นขั้นพื้นฐาน</t>
  </si>
  <si>
    <t>งบกระแสเงินสด</t>
  </si>
  <si>
    <t>กระแสเงินสดจากกิจกรรมดำเนินงาน</t>
  </si>
  <si>
    <t xml:space="preserve">   ค่าเสื่อมราคา</t>
  </si>
  <si>
    <t>กำไร (ขาดทุน) จากการดำเนินงานก่อนการเปลี่ยนแปลงในสินทรัพย์</t>
  </si>
  <si>
    <t xml:space="preserve">   และหนี้สินดำเนินงาน</t>
  </si>
  <si>
    <t>สินทรัพย์ดำเนินงาน (เพิ่มขึ้น) ลดลง</t>
  </si>
  <si>
    <t xml:space="preserve">   สินค้าคงเหลือ</t>
  </si>
  <si>
    <t xml:space="preserve">   ต้นทุนการพัฒนาอสังหาริมทรัพย์</t>
  </si>
  <si>
    <t xml:space="preserve">   สินทรัพย์หมุนเวียนอื่น</t>
  </si>
  <si>
    <t xml:space="preserve">   ลูกหนี้การค้าระยะยาว</t>
  </si>
  <si>
    <t xml:space="preserve">   สินทรัพย์ไม่หมุนเวียนอื่น</t>
  </si>
  <si>
    <t>งบกระแสเงินสด (ต่อ)</t>
  </si>
  <si>
    <t>หนี้สินดำเนินงานเพิ่มขึ้น (ลดลง)</t>
  </si>
  <si>
    <t xml:space="preserve">   หนี้สินหมุนเวียนอื่น</t>
  </si>
  <si>
    <t xml:space="preserve">   หนี้สินไม่หมุนเวียนอื่น</t>
  </si>
  <si>
    <t xml:space="preserve">   รับดอกเบี้ย</t>
  </si>
  <si>
    <t xml:space="preserve">   จ่ายดอกเบี้ย</t>
  </si>
  <si>
    <t>กระแสเงินสดจากกิจกรรมลงทุน</t>
  </si>
  <si>
    <t>เงินสดจ่ายซื้อที่ดิน อาคารและอุปกรณ์</t>
  </si>
  <si>
    <t>เงินสดรับจากการขายที่ดิน อาคารและอุปกรณ์</t>
  </si>
  <si>
    <t>กระแสเงินสดจากกิจกรรมจัดหาเงิน</t>
  </si>
  <si>
    <t>รับเงินกู้ยืมระยะยาวจากบริษัทย่อย</t>
  </si>
  <si>
    <t>ชำระคืนเงินกู้ยืมระยะยาวจากบริษัทย่อย</t>
  </si>
  <si>
    <t>รับเงินกู้ยืมระยะยาวจากสถาบันการเงิน</t>
  </si>
  <si>
    <t>ชำระคืนเงินกู้ยืมระยะยาวจากสถาบันการเงิน</t>
  </si>
  <si>
    <t>ข้อมูลกระแสเงินสดเปิดเผยเพิ่มเติม</t>
  </si>
  <si>
    <t>ส่วนเกินทุน</t>
  </si>
  <si>
    <t>ทุนเรือนหุ้นที่ออก</t>
  </si>
  <si>
    <t>ส่วนเกิน</t>
  </si>
  <si>
    <t>จากการ</t>
  </si>
  <si>
    <t>จัดสรรแล้ว -</t>
  </si>
  <si>
    <t>มูลค่าหุ้นสามัญ</t>
  </si>
  <si>
    <t>ตีราคาสินทรัพย์</t>
  </si>
  <si>
    <t>สำรองตามกฎหมาย</t>
  </si>
  <si>
    <t>ยังไม่ได้จัดสรร</t>
  </si>
  <si>
    <t>รวม</t>
  </si>
  <si>
    <t>แปลงค่างบการเงิน</t>
  </si>
  <si>
    <t>ที่เป็นเงินตรา</t>
  </si>
  <si>
    <t>รวมส่วนของ</t>
  </si>
  <si>
    <t>ต่างประเทศ</t>
  </si>
  <si>
    <t xml:space="preserve">สินค้าคงเหลือ </t>
  </si>
  <si>
    <t xml:space="preserve">ต้นทุนการพัฒนาอสังหาริมทรัพย์ </t>
  </si>
  <si>
    <t xml:space="preserve">เงินลงทุนในบริษัทร่วม </t>
  </si>
  <si>
    <t xml:space="preserve">ที่ดิน อาคารและอุปกรณ์ </t>
  </si>
  <si>
    <t>อสังหาริมทรัพย์เพื่อการลงทุน</t>
  </si>
  <si>
    <t>องค์ประกอบอื่นของส่วนของผู้ถือหุ้น</t>
  </si>
  <si>
    <t>ส่วนของผู้มีส่วนได้เสียที่ไม่มีอำนาจควบคุมของบริษัทย่อย</t>
  </si>
  <si>
    <t>งบกำไรขาดทุนเบ็ดเสร็จ</t>
  </si>
  <si>
    <t xml:space="preserve">กำไรขาดทุนเบ็ดเสร็จอื่น </t>
  </si>
  <si>
    <t>ผลต่างของอัตราแลกเปลี่ยนจากการแปลงค่างบการเงิน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</si>
  <si>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</si>
  <si>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</si>
  <si>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>กำไรขาดทุนเบ็ดเสร็จอื่น</t>
  </si>
  <si>
    <t>ส่วนของผู้มี</t>
  </si>
  <si>
    <t>ส่วนได้เสียที่</t>
  </si>
  <si>
    <t>ไม่มีอำนาจ</t>
  </si>
  <si>
    <t>องค์ประกอบอื่น</t>
  </si>
  <si>
    <t>ควบคุม</t>
  </si>
  <si>
    <t>ส่วนของ</t>
  </si>
  <si>
    <t>ของส่วนของผู้ถือหุ้น</t>
  </si>
  <si>
    <t>ของบริษัทฯ</t>
  </si>
  <si>
    <t>ของบริษัทย่อย</t>
  </si>
  <si>
    <t>ผู้ถือหุ้น</t>
  </si>
  <si>
    <t>ส่วนเกินทุนจากการ</t>
  </si>
  <si>
    <t>และชำระเต็มมูลค่าแล้ว</t>
  </si>
  <si>
    <t>เงินกู้ยืมระยะยาวจากสถาบันการเงิน - สุทธิจาก</t>
  </si>
  <si>
    <t xml:space="preserve">   ส่วนที่ถึงกำหนดชำระภายในหนึ่งปี</t>
  </si>
  <si>
    <t>เงินสดจาก (ใช้ไปใน) กิจกรรมดำเนินงาน</t>
  </si>
  <si>
    <t>ผลต่างจากการ</t>
  </si>
  <si>
    <t>(ยังไม่ได้ตรวจสอบ แต่สอบทานแล้ว)</t>
  </si>
  <si>
    <t>(หน่วย: พันบาท)</t>
  </si>
  <si>
    <t>กำไรขาดทุนเบ็ดเสร็จรวมสำหรับงวด</t>
  </si>
  <si>
    <t>เงินรับล่วงหน้าจากลูกค้า</t>
  </si>
  <si>
    <t>เงินสดและรายการเทียบเท่าเงินสด ณ วันต้นงวด</t>
  </si>
  <si>
    <t>สินทรัพย์ภาษีเงินได้รอการตัดบัญชี</t>
  </si>
  <si>
    <t>หนี้สินภาษีเงินได้รอการตัดบัญชี</t>
  </si>
  <si>
    <t>ผลต่างจากการแปลงค่างบการเงินที่เป็นเงินตราต่างประเทศสุทธิ</t>
  </si>
  <si>
    <t xml:space="preserve">    ที่เป็นเงินตราต่างประเทศ</t>
  </si>
  <si>
    <t>กำไรขาดทุนเบ็ดเสร็จอื่นสำหรับงวด</t>
  </si>
  <si>
    <t>การแบ่งปันกำไรขาดทุนเบ็ดเสร็จรวม</t>
  </si>
  <si>
    <t xml:space="preserve">   เงินรับล่วงหน้าจากลูกค้า</t>
  </si>
  <si>
    <t xml:space="preserve">   จ่ายภาษีเงินได้</t>
  </si>
  <si>
    <t>เงินสดรับจากเงินให้กู้ยืมระยะยาวแก่บริษัทย่อย</t>
  </si>
  <si>
    <t xml:space="preserve">   เงินสดรับ (จ่าย) จากกิจกรรมดำเนินงาน</t>
  </si>
  <si>
    <t>เงินสดจ่ายสำหรับเงินให้กู้ยืมระยะยาวแก่บริษัทย่อย</t>
  </si>
  <si>
    <t>รายการที่ไม่ใช่เงินสด</t>
  </si>
  <si>
    <t xml:space="preserve">กำไรขาดทุนเบ็ดเสร็จรวมสำหรับงวด </t>
  </si>
  <si>
    <t>รวมองค์ประกอบอื่น</t>
  </si>
  <si>
    <t xml:space="preserve">   ตัดจำหน่ายที่ดิน อาคารและอุปกรณ์</t>
  </si>
  <si>
    <t>รายการที่จะถูกบันทึกในส่วนของกำไรหรือขาดทุนในภายหลัง</t>
  </si>
  <si>
    <t>(หน่วย: พันบาท ยกเว้นกำไรต่อหุ้นแสดงเป็นบาท)</t>
  </si>
  <si>
    <t>(ยังไม่ได้ตรวจสอบ</t>
  </si>
  <si>
    <t>แต่สอบทานแล้ว)</t>
  </si>
  <si>
    <t>(ตรวจสอบแล้ว)</t>
  </si>
  <si>
    <t xml:space="preserve">   โอนกลับส่วนเกินทุนจากการตีราคาสำหรับการขายสินทรัพย์</t>
  </si>
  <si>
    <t xml:space="preserve">   ดอกเบี้ยจ่ายที่บันทึกเป็นต้นทุนการพัฒนาอสังหาริมทรัพย์</t>
  </si>
  <si>
    <t>ส่วนแบ่งกำไร</t>
  </si>
  <si>
    <t>ขาดทุนเบ็ดเสร็จอื่น</t>
  </si>
  <si>
    <t>โอนกลับส่วนเกินทุนจากการตีราคาสำหรับการขายสินทรัพย์</t>
  </si>
  <si>
    <t xml:space="preserve">   ต้นทุนในการได้มาซึ่งสัญญาที่ทำกับลูกค้า </t>
  </si>
  <si>
    <t xml:space="preserve">ต้นทุนในการได้มาซึ่งสัญญาที่ทำกับลูกค้า </t>
  </si>
  <si>
    <t>สินทรัพย์ทางการเงินไม่หมุนเวียนอื่น</t>
  </si>
  <si>
    <t>สินทรัพย์สิทธิการใช้</t>
  </si>
  <si>
    <t>หนี้สินตามสัญญาเช่า - สุทธิจากส่วนที่</t>
  </si>
  <si>
    <t xml:space="preserve">   ถึงกำหนดชำระภายในหนึ่งปี</t>
  </si>
  <si>
    <t>รายการที่จะไม่ถูกบันทึกในส่วนของกำไรหรือขาดทุนในภายหลัง</t>
  </si>
  <si>
    <t>ผ่านกำไรขาดทุน</t>
  </si>
  <si>
    <t>เบ็ดเสร็จอื่น</t>
  </si>
  <si>
    <t xml:space="preserve">   - สุทธิจากภาษีเงินได้</t>
  </si>
  <si>
    <t>รายได้ทางการเงิน</t>
  </si>
  <si>
    <t>กำไร (ขาดทุน) ส่วนที่เป็นของผู้ถือหุ้นของบริษัทฯ</t>
  </si>
  <si>
    <t>การแบ่งปันกำไร (ขาดทุน)</t>
  </si>
  <si>
    <t>กำไร (ขาดทุน) สำหรับงวด</t>
  </si>
  <si>
    <t>กำไร (ขาดทุน) ก่อนค่าใช้จ่ายภาษีเงินได้</t>
  </si>
  <si>
    <t>กำไร (ขาดทุน) จากกิจกรรมดำเนินงาน</t>
  </si>
  <si>
    <t>รายการปรับกระทบยอดกำไร (ขาดทุน) ก่อนค่าใช้จ่ายภาษีเงินได้เป็น</t>
  </si>
  <si>
    <t xml:space="preserve">   รายได้ทางการเงิน</t>
  </si>
  <si>
    <t xml:space="preserve">   ต้นทุนทางการเงิน</t>
  </si>
  <si>
    <t>ขาดทุนสำหรับงวด</t>
  </si>
  <si>
    <t xml:space="preserve">   สินทรัพย์สิทธิการใช้และหนี้สินตามสัญญาเช่าเพิ่มขึ้น</t>
  </si>
  <si>
    <t>รายได้ (ค่าใช้จ่าย) ภาษีเงินได้</t>
  </si>
  <si>
    <t>หนี้สินตามสัญญาเช่าที่ถึงกำหนดชำระภายในหนึ่งปี</t>
  </si>
  <si>
    <t xml:space="preserve">เงินสดและรายการเทียบเท่าเงินสด ณ วันสิ้นงวด </t>
  </si>
  <si>
    <t xml:space="preserve">   กำไรรอการรับรู้จากสินทรัพย์สิทธิการใช้</t>
  </si>
  <si>
    <t>จ่ายชำระหนี้สินตามสัญญาเช่า</t>
  </si>
  <si>
    <t xml:space="preserve">   การปรับลดสินค้าคงเหลือให้เป็นมูลค่าสุทธิที่จะได้รับ</t>
  </si>
  <si>
    <t>เงินสดสุทธิจาก (ใช้ไปใน) กิจกรรมดำเนินงาน</t>
  </si>
  <si>
    <t>เงินสดและรายการเทียบเท่าเงินสดเพิ่มขึ้น (ลดลง) สุทธิ</t>
  </si>
  <si>
    <t>การวัดมูลค่าเงิน</t>
  </si>
  <si>
    <t>ลงทุนในตราสารทุน</t>
  </si>
  <si>
    <t>ต้นทุนทางการเงิน</t>
  </si>
  <si>
    <t>ส่วนต่ำกว่าทุนจาก</t>
  </si>
  <si>
    <t>การเปลี่ยนแปลง</t>
  </si>
  <si>
    <t>สัดส่วนเงินลงทุน</t>
  </si>
  <si>
    <t>ในบริษัทย่อย</t>
  </si>
  <si>
    <t>เงินกู้ยืมระยะสั้นจากสถาบันการเงิน</t>
  </si>
  <si>
    <t>กำไรสำหรับงวด</t>
  </si>
  <si>
    <t xml:space="preserve">   ที่กำหนดให้วัดมูลค่าด้วยมูลค่ายุติธรรมผ่านกำไรขาดทุนเบ็ดเสร็จอื่น</t>
  </si>
  <si>
    <t xml:space="preserve">   ค่าเผื่อผลขาดทุนด้านเครดิตที่คาดว่าจะเกิดขึ้น (โอนกลับ) </t>
  </si>
  <si>
    <t>การลงทุนในบริษัทย่อย</t>
  </si>
  <si>
    <t>ส่วนต่ำกว่าทุนจากการเปลี่ยนแปลงสัดส่วน</t>
  </si>
  <si>
    <t>ยอดคงเหลือ ณ วันที่ 1 มกราคม 2567</t>
  </si>
  <si>
    <t>งบฐานะการเงิน</t>
  </si>
  <si>
    <t>งบการเปลี่ยนแปลงส่วนของผู้ถือหุ้น</t>
  </si>
  <si>
    <t>งบการเปลี่ยนแปลงส่วนของผู้ถือหุ้น (ต่อ)</t>
  </si>
  <si>
    <t>งบฐานะการเงิน (ต่อ)</t>
  </si>
  <si>
    <t xml:space="preserve">   (กำไร) ขาดทุนจากการขายที่ดิน อาคารและอุปกรณ์</t>
  </si>
  <si>
    <t xml:space="preserve">   ประมาณการหนี้สินสำหรับสมาชิกใช้สิทธิการพักในที่พักตากอากาศ</t>
  </si>
  <si>
    <t xml:space="preserve">   โอนกลับการปรับลดต้นทุนการพัฒนาอสังหาริมทรัพย์ให้เป็น</t>
  </si>
  <si>
    <t xml:space="preserve">       มูลค่าสุทธิที่จะได้รับ</t>
  </si>
  <si>
    <t>เงินสดสุทธิจาก (ใช้ไปใน) กิจกรรมลงทุน</t>
  </si>
  <si>
    <t xml:space="preserve">กำไรสำหรับงวด </t>
  </si>
  <si>
    <t xml:space="preserve">   โอนเงินมัดจำค่าซื้อที่ดินไปเป็นที่ดิน อาคารและอุปกรณ์</t>
  </si>
  <si>
    <t>31 ธันวาคม 2567</t>
  </si>
  <si>
    <t>ยอดคงเหลือ ณ วันที่ 1 มกราคม 2568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</si>
  <si>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</si>
  <si>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</si>
  <si>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ประมาณการหนี้สินไม่หมุนเวียนสำหรับผลประโยชน์พนักงาน</t>
  </si>
  <si>
    <t xml:space="preserve">   ลูกหนี้การค้าและลูกหนี้หมุนเวียนอื่น</t>
  </si>
  <si>
    <t xml:space="preserve">   เจ้าหนี้การค้าและเจ้าหนี้หมุนเวียนอื่น</t>
  </si>
  <si>
    <t>เงินสดจ่ายซื้อเงินลงทุนในบริษัทย่อย</t>
  </si>
  <si>
    <t>เงินสดจ่ายซื้ออสังหาริมทรัพย์เพื่อการลงทุน</t>
  </si>
  <si>
    <t xml:space="preserve">   ประมาณการหนี้สินสำหรับผลประโยชน์พนักงาน</t>
  </si>
  <si>
    <t>กำไร (ขาดทุน) จาก</t>
  </si>
  <si>
    <t>โอนไปกำไรสะสม</t>
  </si>
  <si>
    <t>การได้มาซึ่งส่วนได้เสียที่ไม่มีอำนาจควบคุมจาก</t>
  </si>
  <si>
    <t>เงินสดจ่ายซื้อสินทรัพย์ทางการเงินไม่หมุนเวียนอื่น</t>
  </si>
  <si>
    <t>หมายเหตุประกอบงบการเงินระหว่างกาลแบบย่อเป็นส่วนหนึ่งของงบการเงินนี้</t>
  </si>
  <si>
    <t>ภาษีเงินได้นิติบุคคลค้างจ่าย</t>
  </si>
  <si>
    <t xml:space="preserve">   กำไรจากการต่อรองราคาซื้อ</t>
  </si>
  <si>
    <t>กำไรต่อหุ้น</t>
  </si>
  <si>
    <t xml:space="preserve">   การซื้อบริษัทย่อย (หมายเหตุ 7)</t>
  </si>
  <si>
    <t xml:space="preserve">   ประมาณการหนี้สินไม่หมุนเวียนสำหรับผลประโยชน์พนักงาน</t>
  </si>
  <si>
    <t>เงินปันผลจ่าย</t>
  </si>
  <si>
    <t xml:space="preserve">   เงินปันผลรับจากเงินลงทุนในบริษัทย่อย</t>
  </si>
  <si>
    <t xml:space="preserve">   เงินปันผลรับจากเงินลงทุนในบริษัทร่วม</t>
  </si>
  <si>
    <t xml:space="preserve">   รับคืนภาษีเงินได้</t>
  </si>
  <si>
    <t>เงินปันผลรับจากเงินลงทุนในบริษัทร่วม</t>
  </si>
  <si>
    <t xml:space="preserve">   กำไรจากการประเมินมูลค่าอสังหาริมทรัพย์เพื่อการลงทุน</t>
  </si>
  <si>
    <t xml:space="preserve">   โอนเงินมัดจำค่าซื้อที่ดินไปเป็นต้นทุนการพัฒนาอสังหาริมทรัพย์</t>
  </si>
  <si>
    <t xml:space="preserve">   โอนต้นทุนการพัฒนาอสังหาริมทรัพย์ไปเป็นอสังหาริมทรัพย์เพื่อการลงทุน</t>
  </si>
  <si>
    <t xml:space="preserve">   โอนสินทรัพย์ทางการเงินไม่หมุนเวียนอื่นไปเป็นเงินลงทุนในบริษัทร่วม</t>
  </si>
  <si>
    <t>รายได้ภาษีเงินได้</t>
  </si>
  <si>
    <t>เงินฝากประจำเพิ่มขึ้น</t>
  </si>
  <si>
    <t>เงินฝากประจำ</t>
  </si>
  <si>
    <t xml:space="preserve">   ขาดทุนจากอัตราแลกเปลี่ยนที่ยังไม่เกิดขึ้นจริง</t>
  </si>
  <si>
    <t>ผลกระทบจากอัตราแลกเปลี่ยนต่อเงินสดและรายการเทียบเท่าเงินสด</t>
  </si>
  <si>
    <t xml:space="preserve">   ประมาณการหนี้สินสำหรับผลตอบแทนแก่ผู้เช่าในอัตราคงที่ (โอนกลับ) </t>
  </si>
  <si>
    <t>ณ วันที่ 30 กันยายน 2568</t>
  </si>
  <si>
    <t>30 กันยายน 2568</t>
  </si>
  <si>
    <t>ยอดคงเหลือ ณ วันที่ 30 กันยายน 2567</t>
  </si>
  <si>
    <t>ยอดคงเหลือ ณ วันที่ 30 กันยายน 2568</t>
  </si>
  <si>
    <t xml:space="preserve">ยอดคงเหลือ ณ วันที่ 30 กันยายน 2568 </t>
  </si>
  <si>
    <t>สำหรับงวดสามเดือนสิ้นสุดวันที่ 30 กันยายน 2568</t>
  </si>
  <si>
    <t>สำหรับงวดเก้าเดือนสิ้นสุดวันที่ 30 กันยายน 2568</t>
  </si>
  <si>
    <t>เงินลงทุนในตราสารทุนที่ถูกตัดรายการออกจากบัญชี</t>
  </si>
  <si>
    <t xml:space="preserve">   ในระหว่างงวดของบริษัทร่วม</t>
  </si>
  <si>
    <t>เงินลงทุนในการร่วมค้า</t>
  </si>
  <si>
    <t>8, 9</t>
  </si>
  <si>
    <t>เงินปันผลจ่าย (หมายเหตุ 16)</t>
  </si>
  <si>
    <t xml:space="preserve">เงินสดจ่ายซื้อเงินลงทุนในการร่วมค้า </t>
  </si>
  <si>
    <t>เงินสดจ่ายซื้อที่ดิน อาคารและอุปกรณ์ล่วงหน้า</t>
  </si>
  <si>
    <t xml:space="preserve">   โอนอสังหาริมทรัพย์เพื่อการลงทุนไปเป็นที่ดิน อาคารและอุปกรณ์</t>
  </si>
  <si>
    <t xml:space="preserve">   ส่วนแบ่งกำไรจากเงินลงทุนในการร่วมค้าและบริษัทร่วม</t>
  </si>
  <si>
    <t xml:space="preserve">เงินกู้ยืมระยะสั้นจากสถาบันการเงินเพิ่มขึ้น </t>
  </si>
  <si>
    <t>เงินสดสุทธิจาก (ใช้ไปใน) กิจกรรมจัดหาเงิน</t>
  </si>
  <si>
    <t xml:space="preserve">   ขาดทุนจากการลดลงของมูลค่าเงินลงทุนในบริษัทย่อย</t>
  </si>
  <si>
    <t>เงินปันผลรับจากเงินลงทุนในบริษัทย่อย</t>
  </si>
  <si>
    <t>เงินสดรับจากการขายเงินลงทุนในบริษัทย่อย</t>
  </si>
  <si>
    <t>ส่วนแบ่งขาดทุนจากเงินลงทุนในการร่วมค้าและบริษัทร่วม</t>
  </si>
  <si>
    <t>ส่วนแบ่งกำไรขาดทุนเบ็ดเสร็จอื่นจากเงินลงทุนในบริษัทร่วม</t>
  </si>
  <si>
    <t>ขาดทุนจากการเปลี่ยนแปลงมูลค่าของเงินลงทุนในตราสารทุน</t>
  </si>
  <si>
    <t>ส่วนแบ่งกำไรจากเงินลงทุนในการร่วมค้าและบริษัทร่วม</t>
  </si>
  <si>
    <t>จากเงินลงทุนใน</t>
  </si>
  <si>
    <t>บริษัทร่วม</t>
  </si>
  <si>
    <t xml:space="preserve">   กำไรจากการขายเงินลงทุนในบริษัทย่อย</t>
  </si>
  <si>
    <t xml:space="preserve">   ส่วนแบ่งกำไรขาดทุนเบ็ดเสร็จอื่นในเงินลงทุนในบริษัทร่วม</t>
  </si>
  <si>
    <t xml:space="preserve">   โอนต้นทุนการพัฒนาอสังหาริมทรัพย์ไปเป็นที่ดิน อาคาร และอุปกรณ์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</si>
</sst>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21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2"/>
      <name val="Angsana New"/>
      <family val="1"/>
    </font>
    <font>
      <sz val="12"/>
      <name val="Angsana New"/>
      <family val="1"/>
    </font>
    <font>
      <sz val="14"/>
      <name val="CordiaUPC"/>
      <family val="2"/>
      <charset val="222"/>
    </font>
    <font>
      <sz val="8"/>
      <name val="Arial"/>
      <family val="2"/>
    </font>
    <font>
      <sz val="14"/>
      <name val="Angsana New"/>
      <family val="1"/>
    </font>
    <font>
      <b/>
      <sz val="14"/>
      <name val="Angsana New"/>
      <family val="1"/>
    </font>
    <font>
      <u/>
      <sz val="14"/>
      <name val="Angsana New"/>
      <family val="1"/>
    </font>
    <font>
      <b/>
      <sz val="12"/>
      <color theme="9"/>
      <name val="Angsana New"/>
      <family val="1"/>
    </font>
    <font>
      <sz val="12"/>
      <color theme="9"/>
      <name val="Angsana New"/>
      <family val="1"/>
    </font>
    <font>
      <b/>
      <sz val="14"/>
      <color theme="9"/>
      <name val="Angsana New"/>
      <family val="1"/>
    </font>
    <font>
      <sz val="14"/>
      <color theme="9"/>
      <name val="Angsana New"/>
      <family val="1"/>
    </font>
    <font>
      <i/>
      <sz val="14"/>
      <name val="Angsana New"/>
      <family val="1"/>
    </font>
    <font>
      <u/>
      <sz val="14"/>
      <color theme="9"/>
      <name val="Angsana New"/>
      <family val="1"/>
    </font>
    <font>
      <i/>
      <sz val="14"/>
      <color theme="9"/>
      <name val="Angsana New"/>
      <family val="1"/>
    </font>
    <font>
      <sz val="10"/>
      <color theme="1"/>
      <name val="Arial"/>
      <family val="2"/>
    </font>
    <font>
      <sz val="14"/>
      <color theme="1"/>
      <name val="Angsana New"/>
      <family val="1"/>
    </font>
    <font>
      <i/>
      <sz val="14"/>
      <color theme="1"/>
      <name val="Angsana New"/>
      <family val="1"/>
    </font>
    <font>
      <sz val="7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9" fontId="1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</cellStyleXfs>
  <cellXfs count="139"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1" fontId="6" fillId="0" borderId="0" xfId="0" applyNumberFormat="1" applyFont="1" applyAlignment="1">
      <alignment horizontal="right" vertical="center"/>
    </xf>
    <xf numFmtId="41" fontId="6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1" fontId="12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1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0" borderId="1" xfId="0" applyFont="1" applyBorder="1" applyAlignment="1">
      <alignment horizontal="centerContinuous" vertical="center"/>
    </xf>
    <xf numFmtId="0" fontId="13" fillId="0" borderId="0" xfId="0" applyFont="1" applyAlignment="1">
      <alignment horizontal="center" vertical="center"/>
    </xf>
    <xf numFmtId="37" fontId="6" fillId="0" borderId="0" xfId="0" applyNumberFormat="1" applyFont="1" applyAlignment="1">
      <alignment vertical="center"/>
    </xf>
    <xf numFmtId="41" fontId="6" fillId="0" borderId="0" xfId="0" applyNumberFormat="1" applyFont="1" applyAlignment="1">
      <alignment vertical="center"/>
    </xf>
    <xf numFmtId="41" fontId="6" fillId="0" borderId="0" xfId="0" applyNumberFormat="1" applyFont="1" applyAlignment="1">
      <alignment horizontal="center" vertical="center"/>
    </xf>
    <xf numFmtId="41" fontId="6" fillId="0" borderId="1" xfId="0" applyNumberFormat="1" applyFont="1" applyBorder="1" applyAlignment="1">
      <alignment vertical="center"/>
    </xf>
    <xf numFmtId="41" fontId="6" fillId="0" borderId="2" xfId="0" applyNumberFormat="1" applyFont="1" applyBorder="1" applyAlignment="1">
      <alignment vertical="center"/>
    </xf>
    <xf numFmtId="37" fontId="12" fillId="0" borderId="0" xfId="0" applyNumberFormat="1" applyFont="1" applyAlignment="1">
      <alignment horizontal="center" vertical="center"/>
    </xf>
    <xf numFmtId="164" fontId="6" fillId="0" borderId="3" xfId="2" applyNumberFormat="1" applyFont="1" applyFill="1" applyBorder="1" applyAlignment="1">
      <alignment vertical="center"/>
    </xf>
    <xf numFmtId="37" fontId="6" fillId="0" borderId="3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3" fontId="6" fillId="0" borderId="3" xfId="2" applyFont="1" applyBorder="1" applyAlignment="1">
      <alignment vertical="center"/>
    </xf>
    <xf numFmtId="39" fontId="6" fillId="0" borderId="0" xfId="0" applyNumberFormat="1" applyFont="1" applyAlignment="1">
      <alignment vertical="center"/>
    </xf>
    <xf numFmtId="39" fontId="12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37" fontId="7" fillId="0" borderId="0" xfId="0" applyNumberFormat="1" applyFont="1" applyAlignment="1">
      <alignment vertical="center"/>
    </xf>
    <xf numFmtId="37" fontId="6" fillId="0" borderId="0" xfId="0" applyNumberFormat="1" applyFont="1" applyAlignment="1">
      <alignment horizontal="centerContinuous" vertical="center"/>
    </xf>
    <xf numFmtId="37" fontId="7" fillId="0" borderId="1" xfId="0" applyNumberFormat="1" applyFont="1" applyBorder="1" applyAlignment="1">
      <alignment horizontal="centerContinuous" vertical="center"/>
    </xf>
    <xf numFmtId="0" fontId="7" fillId="0" borderId="1" xfId="0" applyFont="1" applyBorder="1" applyAlignment="1">
      <alignment horizontal="center" vertical="center"/>
    </xf>
    <xf numFmtId="41" fontId="6" fillId="0" borderId="3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43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43" fontId="12" fillId="0" borderId="0" xfId="0" applyNumberFormat="1" applyFont="1" applyAlignment="1">
      <alignment horizontal="center" vertical="center"/>
    </xf>
    <xf numFmtId="164" fontId="6" fillId="0" borderId="1" xfId="0" applyNumberFormat="1" applyFont="1" applyBorder="1" applyAlignment="1">
      <alignment vertical="center"/>
    </xf>
    <xf numFmtId="41" fontId="6" fillId="0" borderId="1" xfId="2" applyNumberFormat="1" applyFont="1" applyFill="1" applyBorder="1" applyAlignment="1">
      <alignment vertical="center"/>
    </xf>
    <xf numFmtId="49" fontId="12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1" fontId="6" fillId="0" borderId="0" xfId="2" applyNumberFormat="1" applyFont="1" applyFill="1" applyAlignment="1">
      <alignment vertical="center"/>
    </xf>
    <xf numFmtId="164" fontId="17" fillId="0" borderId="0" xfId="2" applyNumberFormat="1" applyFont="1" applyFill="1" applyAlignment="1">
      <alignment vertical="center"/>
    </xf>
    <xf numFmtId="41" fontId="17" fillId="0" borderId="0" xfId="0" applyNumberFormat="1" applyFont="1" applyAlignment="1">
      <alignment vertical="center"/>
    </xf>
    <xf numFmtId="41" fontId="17" fillId="0" borderId="0" xfId="0" quotePrefix="1" applyNumberFormat="1" applyFont="1" applyAlignment="1">
      <alignment horizontal="right" vertical="center"/>
    </xf>
    <xf numFmtId="41" fontId="17" fillId="0" borderId="1" xfId="0" applyNumberFormat="1" applyFont="1" applyBorder="1" applyAlignment="1">
      <alignment vertical="center"/>
    </xf>
    <xf numFmtId="41" fontId="17" fillId="0" borderId="1" xfId="0" applyNumberFormat="1" applyFont="1" applyBorder="1" applyAlignment="1">
      <alignment horizontal="right" vertical="center"/>
    </xf>
    <xf numFmtId="41" fontId="17" fillId="0" borderId="0" xfId="0" applyNumberFormat="1" applyFont="1" applyAlignment="1">
      <alignment horizontal="center" vertical="center"/>
    </xf>
    <xf numFmtId="41" fontId="17" fillId="0" borderId="0" xfId="0" applyNumberFormat="1" applyFont="1" applyAlignment="1">
      <alignment horizontal="right" vertical="center"/>
    </xf>
    <xf numFmtId="37" fontId="17" fillId="0" borderId="0" xfId="0" applyNumberFormat="1" applyFont="1" applyAlignment="1">
      <alignment vertical="center"/>
    </xf>
    <xf numFmtId="43" fontId="17" fillId="0" borderId="0" xfId="0" applyNumberFormat="1" applyFont="1" applyAlignment="1">
      <alignment vertical="center"/>
    </xf>
    <xf numFmtId="164" fontId="17" fillId="0" borderId="0" xfId="2" applyNumberFormat="1" applyFont="1" applyFill="1" applyBorder="1" applyAlignment="1">
      <alignment vertical="center"/>
    </xf>
    <xf numFmtId="41" fontId="17" fillId="0" borderId="1" xfId="2" applyNumberFormat="1" applyFont="1" applyFill="1" applyBorder="1" applyAlignment="1">
      <alignment vertical="center"/>
    </xf>
    <xf numFmtId="37" fontId="17" fillId="0" borderId="0" xfId="0" applyNumberFormat="1" applyFont="1" applyAlignment="1">
      <alignment horizontal="right" vertical="center"/>
    </xf>
    <xf numFmtId="37" fontId="17" fillId="0" borderId="1" xfId="0" applyNumberFormat="1" applyFont="1" applyBorder="1" applyAlignment="1">
      <alignment horizontal="right" vertical="center"/>
    </xf>
    <xf numFmtId="41" fontId="12" fillId="0" borderId="0" xfId="1" applyNumberFormat="1" applyFont="1" applyFill="1" applyBorder="1" applyAlignment="1">
      <alignment horizontal="center" vertical="center"/>
    </xf>
    <xf numFmtId="41" fontId="12" fillId="0" borderId="0" xfId="1" applyNumberFormat="1" applyFont="1" applyFill="1" applyAlignment="1">
      <alignment horizontal="center" vertical="center"/>
    </xf>
    <xf numFmtId="41" fontId="12" fillId="0" borderId="0" xfId="2" applyNumberFormat="1" applyFont="1" applyFill="1" applyAlignment="1">
      <alignment horizontal="center" vertical="center"/>
    </xf>
    <xf numFmtId="43" fontId="12" fillId="0" borderId="0" xfId="2" applyFont="1" applyFill="1" applyAlignment="1">
      <alignment horizontal="center" vertical="center"/>
    </xf>
    <xf numFmtId="41" fontId="17" fillId="0" borderId="0" xfId="2" applyNumberFormat="1" applyFont="1" applyFill="1" applyAlignment="1">
      <alignment vertical="center"/>
    </xf>
    <xf numFmtId="41" fontId="17" fillId="0" borderId="2" xfId="2" applyNumberFormat="1" applyFont="1" applyFill="1" applyBorder="1" applyAlignment="1">
      <alignment vertical="center"/>
    </xf>
    <xf numFmtId="41" fontId="17" fillId="0" borderId="3" xfId="2" applyNumberFormat="1" applyFont="1" applyFill="1" applyBorder="1" applyAlignment="1">
      <alignment vertical="center"/>
    </xf>
    <xf numFmtId="41" fontId="17" fillId="0" borderId="2" xfId="0" applyNumberFormat="1" applyFont="1" applyBorder="1" applyAlignment="1">
      <alignment vertical="center"/>
    </xf>
    <xf numFmtId="41" fontId="17" fillId="0" borderId="0" xfId="2" applyNumberFormat="1" applyFont="1" applyFill="1" applyAlignment="1">
      <alignment horizontal="right" vertical="center"/>
    </xf>
    <xf numFmtId="41" fontId="17" fillId="0" borderId="0" xfId="2" quotePrefix="1" applyNumberFormat="1" applyFont="1" applyFill="1" applyAlignment="1">
      <alignment horizontal="right" vertical="center"/>
    </xf>
    <xf numFmtId="41" fontId="17" fillId="0" borderId="0" xfId="2" applyNumberFormat="1" applyFont="1" applyFill="1" applyBorder="1" applyAlignment="1">
      <alignment vertical="center"/>
    </xf>
    <xf numFmtId="41" fontId="17" fillId="0" borderId="5" xfId="0" applyNumberFormat="1" applyFont="1" applyBorder="1" applyAlignment="1">
      <alignment vertical="center"/>
    </xf>
    <xf numFmtId="0" fontId="12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41" fontId="12" fillId="0" borderId="0" xfId="0" quotePrefix="1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41" fontId="6" fillId="0" borderId="0" xfId="0" quotePrefix="1" applyNumberFormat="1" applyFont="1" applyAlignment="1">
      <alignment horizontal="right" vertical="center"/>
    </xf>
    <xf numFmtId="14" fontId="6" fillId="0" borderId="0" xfId="0" applyNumberFormat="1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indent="1"/>
    </xf>
    <xf numFmtId="0" fontId="6" fillId="0" borderId="4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1" fontId="3" fillId="0" borderId="0" xfId="0" applyNumberFormat="1" applyFont="1" applyAlignment="1">
      <alignment horizontal="right" vertical="center"/>
    </xf>
    <xf numFmtId="41" fontId="10" fillId="0" borderId="0" xfId="0" applyNumberFormat="1" applyFont="1" applyAlignment="1">
      <alignment horizontal="center" vertical="center"/>
    </xf>
    <xf numFmtId="41" fontId="3" fillId="0" borderId="0" xfId="0" applyNumberFormat="1" applyFont="1" applyAlignment="1">
      <alignment vertical="center"/>
    </xf>
    <xf numFmtId="41" fontId="3" fillId="0" borderId="1" xfId="0" applyNumberFormat="1" applyFont="1" applyBorder="1" applyAlignment="1">
      <alignment horizontal="right" vertical="center"/>
    </xf>
    <xf numFmtId="41" fontId="3" fillId="0" borderId="0" xfId="0" applyNumberFormat="1" applyFont="1" applyAlignment="1">
      <alignment horizontal="left" vertical="center"/>
    </xf>
    <xf numFmtId="41" fontId="3" fillId="0" borderId="5" xfId="0" applyNumberFormat="1" applyFont="1" applyBorder="1" applyAlignment="1">
      <alignment horizontal="right" vertical="center"/>
    </xf>
    <xf numFmtId="41" fontId="3" fillId="0" borderId="6" xfId="0" applyNumberFormat="1" applyFont="1" applyBorder="1" applyAlignment="1">
      <alignment horizontal="right" vertical="center"/>
    </xf>
    <xf numFmtId="41" fontId="19" fillId="0" borderId="0" xfId="0" applyNumberFormat="1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41" fontId="12" fillId="0" borderId="0" xfId="0" applyNumberFormat="1" applyFont="1" applyAlignment="1">
      <alignment vertical="center"/>
    </xf>
    <xf numFmtId="41" fontId="6" fillId="0" borderId="1" xfId="0" applyNumberFormat="1" applyFont="1" applyBorder="1" applyAlignment="1">
      <alignment horizontal="left" vertical="center"/>
    </xf>
    <xf numFmtId="41" fontId="6" fillId="0" borderId="5" xfId="0" applyNumberFormat="1" applyFont="1" applyBorder="1" applyAlignment="1">
      <alignment horizontal="right" vertical="center"/>
    </xf>
    <xf numFmtId="0" fontId="6" fillId="0" borderId="0" xfId="3" applyFont="1" applyAlignment="1">
      <alignment vertical="center"/>
    </xf>
    <xf numFmtId="0" fontId="12" fillId="0" borderId="0" xfId="3" applyFont="1" applyAlignment="1">
      <alignment horizontal="center" vertical="center"/>
    </xf>
    <xf numFmtId="0" fontId="12" fillId="0" borderId="0" xfId="3" applyFont="1" applyAlignment="1">
      <alignment vertical="center"/>
    </xf>
    <xf numFmtId="0" fontId="14" fillId="0" borderId="0" xfId="0" applyFont="1" applyAlignment="1">
      <alignment horizontal="center" vertical="center"/>
    </xf>
    <xf numFmtId="41" fontId="17" fillId="0" borderId="0" xfId="4" applyNumberFormat="1" applyFont="1" applyAlignment="1">
      <alignment horizontal="center" vertical="center"/>
    </xf>
    <xf numFmtId="37" fontId="6" fillId="0" borderId="0" xfId="0" applyNumberFormat="1" applyFont="1" applyAlignment="1">
      <alignment horizontal="right" vertical="center"/>
    </xf>
    <xf numFmtId="37" fontId="7" fillId="0" borderId="1" xfId="0" applyNumberFormat="1" applyFont="1" applyBorder="1" applyAlignment="1">
      <alignment horizontal="center" vertical="center"/>
    </xf>
    <xf numFmtId="41" fontId="17" fillId="0" borderId="1" xfId="0" quotePrefix="1" applyNumberFormat="1" applyFont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7" fillId="0" borderId="0" xfId="6" applyFont="1" applyAlignment="1">
      <alignment vertical="center"/>
    </xf>
    <xf numFmtId="41" fontId="3" fillId="0" borderId="7" xfId="0" applyNumberFormat="1" applyFont="1" applyBorder="1" applyAlignment="1">
      <alignment horizontal="right" vertical="center"/>
    </xf>
    <xf numFmtId="41" fontId="3" fillId="0" borderId="8" xfId="0" applyNumberFormat="1" applyFont="1" applyBorder="1" applyAlignment="1">
      <alignment horizontal="right" vertical="center"/>
    </xf>
    <xf numFmtId="41" fontId="3" fillId="0" borderId="7" xfId="0" applyNumberFormat="1" applyFont="1" applyBorder="1" applyAlignment="1">
      <alignment vertical="center"/>
    </xf>
    <xf numFmtId="41" fontId="3" fillId="0" borderId="8" xfId="0" applyNumberFormat="1" applyFont="1" applyBorder="1" applyAlignment="1">
      <alignment vertical="center"/>
    </xf>
    <xf numFmtId="41" fontId="6" fillId="0" borderId="7" xfId="0" applyNumberFormat="1" applyFont="1" applyBorder="1" applyAlignment="1">
      <alignment horizontal="right" vertical="center"/>
    </xf>
    <xf numFmtId="41" fontId="6" fillId="0" borderId="8" xfId="0" applyNumberFormat="1" applyFont="1" applyBorder="1" applyAlignment="1">
      <alignment horizontal="right" vertical="center"/>
    </xf>
    <xf numFmtId="41" fontId="3" fillId="0" borderId="3" xfId="0" applyNumberFormat="1" applyFont="1" applyBorder="1" applyAlignment="1">
      <alignment horizontal="right" vertical="center"/>
    </xf>
    <xf numFmtId="41" fontId="3" fillId="0" borderId="1" xfId="0" applyNumberFormat="1" applyFont="1" applyBorder="1" applyAlignment="1">
      <alignment vertical="center"/>
    </xf>
    <xf numFmtId="41" fontId="6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/>
    </xf>
    <xf numFmtId="49" fontId="6" fillId="0" borderId="0" xfId="3" applyNumberFormat="1" applyFont="1" applyAlignment="1">
      <alignment vertical="center"/>
    </xf>
    <xf numFmtId="0" fontId="6" fillId="0" borderId="0" xfId="4" applyFont="1" applyAlignment="1">
      <alignment vertical="center"/>
    </xf>
    <xf numFmtId="164" fontId="10" fillId="0" borderId="0" xfId="7" applyNumberFormat="1" applyFont="1" applyAlignment="1">
      <alignment horizontal="center" vertical="center"/>
    </xf>
    <xf numFmtId="41" fontId="20" fillId="0" borderId="1" xfId="2" applyNumberFormat="1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8">
    <cellStyle name="Comma" xfId="7" builtinId="3"/>
    <cellStyle name="Comma 2" xfId="2" xr:uid="{00000000-0005-0000-0000-000000000000}"/>
    <cellStyle name="Normal" xfId="0" builtinId="0"/>
    <cellStyle name="Normal 102" xfId="6" xr:uid="{29B14BA2-68E3-49EE-9F56-D1144B71FAFF}"/>
    <cellStyle name="Normal 2" xfId="3" xr:uid="{00000000-0005-0000-0000-000002000000}"/>
    <cellStyle name="Normal 3" xfId="4" xr:uid="{751C81F1-ABFE-4C07-95D0-530A07962500}"/>
    <cellStyle name="Percent" xfId="1" builtinId="5"/>
    <cellStyle name="Percent 2" xfId="5" xr:uid="{AE02BD4E-84CE-424D-BC6E-C2881FDE2BCB}"/>
  </cellStyles>
  <dxfs count="0"/>
  <tableStyles count="0" defaultTableStyle="TableStyleMedium9" defaultPivotStyle="PivotStyleLight16"/>
  <colors>
    <mruColors>
      <color rgb="FF7BEBBE"/>
      <color rgb="FF80BF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147EB-E09D-43BD-9838-D26C449FF16A}">
  <dimension ref="A1:O131"/>
  <sheetViews>
    <sheetView showGridLines="0" view="pageBreakPreview" topLeftCell="A73" zoomScaleNormal="100" zoomScaleSheetLayoutView="100" workbookViewId="0">
      <selection activeCell="F59" sqref="F59"/>
    </sheetView>
  </sheetViews>
  <sheetFormatPr defaultColWidth="9.140625" defaultRowHeight="21.75" customHeight="1" x14ac:dyDescent="0.2"/>
  <cols>
    <col min="1" max="1" width="45.28515625" style="1" customWidth="1"/>
    <col min="2" max="2" width="6.85546875" style="1" customWidth="1"/>
    <col min="3" max="3" width="1.42578125" style="8" customWidth="1"/>
    <col min="4" max="4" width="13.5703125" style="1" customWidth="1"/>
    <col min="5" max="5" width="0.85546875" style="1" customWidth="1"/>
    <col min="6" max="6" width="13.5703125" style="1" customWidth="1"/>
    <col min="7" max="7" width="1.140625" style="9" customWidth="1"/>
    <col min="8" max="8" width="13.5703125" style="1" customWidth="1"/>
    <col min="9" max="9" width="0.85546875" style="9" customWidth="1"/>
    <col min="10" max="10" width="13.5703125" style="1" customWidth="1"/>
    <col min="11" max="11" width="2" style="9" customWidth="1"/>
    <col min="12" max="12" width="13.42578125" style="1" customWidth="1"/>
    <col min="13" max="16384" width="9.140625" style="1"/>
  </cols>
  <sheetData>
    <row r="1" spans="1:13" s="7" customFormat="1" ht="21.75" customHeight="1" x14ac:dyDescent="0.2">
      <c r="A1" s="7" t="s">
        <v>0</v>
      </c>
      <c r="C1" s="8"/>
      <c r="G1" s="9"/>
      <c r="I1" s="10"/>
      <c r="K1" s="9"/>
    </row>
    <row r="2" spans="1:13" s="7" customFormat="1" ht="21.75" customHeight="1" x14ac:dyDescent="0.2">
      <c r="A2" s="7" t="s">
        <v>200</v>
      </c>
      <c r="C2" s="8"/>
      <c r="G2" s="9"/>
      <c r="I2" s="10"/>
      <c r="K2" s="9"/>
    </row>
    <row r="3" spans="1:13" s="7" customFormat="1" ht="21.75" customHeight="1" x14ac:dyDescent="0.2">
      <c r="A3" s="7" t="s">
        <v>246</v>
      </c>
      <c r="C3" s="8"/>
      <c r="G3" s="9"/>
      <c r="I3" s="10"/>
      <c r="K3" s="9"/>
    </row>
    <row r="4" spans="1:13" ht="21.75" customHeight="1" x14ac:dyDescent="0.2">
      <c r="A4" s="14"/>
      <c r="B4" s="14"/>
      <c r="C4" s="72"/>
      <c r="D4" s="14"/>
      <c r="E4" s="14"/>
      <c r="F4" s="14"/>
      <c r="H4" s="14"/>
      <c r="J4" s="2" t="s">
        <v>128</v>
      </c>
    </row>
    <row r="5" spans="1:13" s="7" customFormat="1" ht="21.75" customHeight="1" x14ac:dyDescent="0.2">
      <c r="A5" s="15"/>
      <c r="B5" s="15"/>
      <c r="C5" s="73"/>
      <c r="D5" s="133" t="s">
        <v>1</v>
      </c>
      <c r="E5" s="133"/>
      <c r="F5" s="133"/>
      <c r="G5" s="9"/>
      <c r="H5" s="133" t="s">
        <v>2</v>
      </c>
      <c r="I5" s="133"/>
      <c r="J5" s="133"/>
      <c r="K5" s="9"/>
    </row>
    <row r="6" spans="1:13" ht="21.75" customHeight="1" x14ac:dyDescent="0.2">
      <c r="B6" s="12" t="s">
        <v>3</v>
      </c>
      <c r="D6" s="12" t="s">
        <v>247</v>
      </c>
      <c r="F6" s="12" t="s">
        <v>211</v>
      </c>
      <c r="H6" s="12" t="s">
        <v>247</v>
      </c>
      <c r="J6" s="12" t="s">
        <v>211</v>
      </c>
    </row>
    <row r="7" spans="1:13" ht="21.75" customHeight="1" x14ac:dyDescent="0.2">
      <c r="B7" s="4"/>
      <c r="D7" s="3" t="s">
        <v>149</v>
      </c>
      <c r="F7" s="3" t="s">
        <v>151</v>
      </c>
      <c r="H7" s="3" t="s">
        <v>149</v>
      </c>
      <c r="J7" s="3" t="s">
        <v>151</v>
      </c>
    </row>
    <row r="8" spans="1:13" ht="21.75" customHeight="1" x14ac:dyDescent="0.2">
      <c r="B8" s="4"/>
      <c r="D8" s="3" t="s">
        <v>150</v>
      </c>
      <c r="F8" s="3"/>
      <c r="H8" s="3" t="s">
        <v>150</v>
      </c>
      <c r="J8" s="3"/>
    </row>
    <row r="9" spans="1:13" ht="21.75" customHeight="1" x14ac:dyDescent="0.2">
      <c r="A9" s="7" t="s">
        <v>4</v>
      </c>
    </row>
    <row r="10" spans="1:13" ht="21.75" customHeight="1" x14ac:dyDescent="0.2">
      <c r="A10" s="7" t="s">
        <v>5</v>
      </c>
    </row>
    <row r="11" spans="1:13" ht="21.75" customHeight="1" x14ac:dyDescent="0.2">
      <c r="A11" s="1" t="s">
        <v>6</v>
      </c>
      <c r="B11" s="74"/>
      <c r="C11" s="75"/>
      <c r="D11" s="64">
        <v>1238898</v>
      </c>
      <c r="E11" s="48"/>
      <c r="F11" s="64">
        <v>1553422</v>
      </c>
      <c r="G11" s="48"/>
      <c r="H11" s="64">
        <v>270298</v>
      </c>
      <c r="I11" s="11"/>
      <c r="J11" s="64">
        <v>86961</v>
      </c>
      <c r="K11" s="11"/>
      <c r="L11" s="64"/>
      <c r="M11" s="19"/>
    </row>
    <row r="12" spans="1:13" ht="21.75" customHeight="1" x14ac:dyDescent="0.2">
      <c r="A12" s="1" t="s">
        <v>242</v>
      </c>
      <c r="B12" s="74"/>
      <c r="C12" s="75"/>
      <c r="D12" s="64">
        <v>117004</v>
      </c>
      <c r="E12" s="48"/>
      <c r="F12" s="64">
        <v>16932</v>
      </c>
      <c r="G12" s="48"/>
      <c r="H12" s="64">
        <v>2407</v>
      </c>
      <c r="I12" s="11"/>
      <c r="J12" s="64">
        <v>2407</v>
      </c>
      <c r="K12" s="11"/>
      <c r="L12" s="64"/>
      <c r="M12" s="19"/>
    </row>
    <row r="13" spans="1:13" ht="21.75" customHeight="1" x14ac:dyDescent="0.2">
      <c r="A13" s="1" t="s">
        <v>213</v>
      </c>
      <c r="B13" s="74">
        <v>2</v>
      </c>
      <c r="C13" s="75"/>
      <c r="D13" s="64">
        <v>986749</v>
      </c>
      <c r="E13" s="48"/>
      <c r="F13" s="64">
        <v>1167479</v>
      </c>
      <c r="G13" s="48"/>
      <c r="H13" s="64">
        <v>108374</v>
      </c>
      <c r="I13" s="11"/>
      <c r="J13" s="64">
        <v>60127</v>
      </c>
      <c r="K13" s="11"/>
      <c r="L13" s="64"/>
      <c r="M13" s="19"/>
    </row>
    <row r="14" spans="1:13" ht="21.75" customHeight="1" x14ac:dyDescent="0.2">
      <c r="A14" s="1" t="s">
        <v>98</v>
      </c>
      <c r="B14" s="74"/>
      <c r="C14" s="75"/>
      <c r="D14" s="64">
        <v>182325</v>
      </c>
      <c r="E14" s="48"/>
      <c r="F14" s="64">
        <v>158269</v>
      </c>
      <c r="G14" s="48"/>
      <c r="H14" s="64">
        <v>0</v>
      </c>
      <c r="I14" s="11"/>
      <c r="J14" s="64">
        <v>0</v>
      </c>
      <c r="K14" s="11"/>
      <c r="L14" s="64"/>
      <c r="M14" s="19"/>
    </row>
    <row r="15" spans="1:13" ht="21.75" customHeight="1" x14ac:dyDescent="0.2">
      <c r="A15" s="1" t="s">
        <v>99</v>
      </c>
      <c r="B15" s="74">
        <v>4</v>
      </c>
      <c r="C15" s="75"/>
      <c r="D15" s="64">
        <v>6105339</v>
      </c>
      <c r="E15" s="48"/>
      <c r="F15" s="64">
        <v>4605226</v>
      </c>
      <c r="G15" s="48"/>
      <c r="H15" s="64">
        <v>111429</v>
      </c>
      <c r="I15" s="11"/>
      <c r="J15" s="64">
        <v>111429</v>
      </c>
      <c r="K15" s="11"/>
      <c r="L15" s="64"/>
      <c r="M15" s="19"/>
    </row>
    <row r="16" spans="1:13" ht="21.75" customHeight="1" x14ac:dyDescent="0.2">
      <c r="A16" s="1" t="s">
        <v>158</v>
      </c>
      <c r="B16" s="74"/>
      <c r="C16" s="75"/>
      <c r="D16" s="64">
        <v>867637</v>
      </c>
      <c r="E16" s="48"/>
      <c r="F16" s="64">
        <v>609434</v>
      </c>
      <c r="G16" s="48"/>
      <c r="H16" s="64">
        <v>0</v>
      </c>
      <c r="J16" s="64">
        <v>0</v>
      </c>
      <c r="L16" s="64"/>
      <c r="M16" s="19"/>
    </row>
    <row r="17" spans="1:13" ht="21.75" customHeight="1" x14ac:dyDescent="0.2">
      <c r="A17" s="1" t="s">
        <v>7</v>
      </c>
      <c r="B17" s="74"/>
      <c r="C17" s="75"/>
      <c r="D17" s="64">
        <v>280983</v>
      </c>
      <c r="E17" s="48"/>
      <c r="F17" s="64">
        <v>233737</v>
      </c>
      <c r="G17" s="48"/>
      <c r="H17" s="64">
        <v>10917</v>
      </c>
      <c r="I17" s="11"/>
      <c r="J17" s="64">
        <v>15416</v>
      </c>
      <c r="K17" s="11"/>
      <c r="L17" s="64"/>
      <c r="M17" s="19"/>
    </row>
    <row r="18" spans="1:13" ht="21.75" customHeight="1" x14ac:dyDescent="0.2">
      <c r="A18" s="7" t="s">
        <v>8</v>
      </c>
      <c r="B18" s="74"/>
      <c r="C18" s="75"/>
      <c r="D18" s="65">
        <f>SUM(D11:D17)</f>
        <v>9778935</v>
      </c>
      <c r="E18" s="48"/>
      <c r="F18" s="65">
        <f>SUM(F11:F17)</f>
        <v>8344499</v>
      </c>
      <c r="G18" s="48"/>
      <c r="H18" s="65">
        <f>SUM(H11:H17)</f>
        <v>503425</v>
      </c>
      <c r="I18" s="11"/>
      <c r="J18" s="65">
        <f>SUM(J11:J17)</f>
        <v>276340</v>
      </c>
      <c r="K18" s="11"/>
    </row>
    <row r="19" spans="1:13" ht="21.75" customHeight="1" x14ac:dyDescent="0.2">
      <c r="A19" s="7" t="s">
        <v>9</v>
      </c>
      <c r="B19" s="74"/>
      <c r="C19" s="75"/>
      <c r="D19" s="64"/>
      <c r="E19" s="48"/>
      <c r="F19" s="64"/>
      <c r="G19" s="48"/>
      <c r="H19" s="64"/>
      <c r="I19" s="11"/>
      <c r="J19" s="64"/>
    </row>
    <row r="20" spans="1:13" ht="21.75" customHeight="1" x14ac:dyDescent="0.2">
      <c r="A20" s="1" t="s">
        <v>159</v>
      </c>
      <c r="B20" s="74">
        <v>5</v>
      </c>
      <c r="C20" s="75"/>
      <c r="D20" s="64">
        <v>349024</v>
      </c>
      <c r="E20" s="48"/>
      <c r="F20" s="64">
        <v>858238</v>
      </c>
      <c r="G20" s="48"/>
      <c r="H20" s="64">
        <v>0</v>
      </c>
      <c r="I20" s="11"/>
      <c r="J20" s="64">
        <v>0</v>
      </c>
      <c r="L20" s="64"/>
      <c r="M20" s="19"/>
    </row>
    <row r="21" spans="1:13" ht="21.75" customHeight="1" x14ac:dyDescent="0.2">
      <c r="A21" s="1" t="s">
        <v>10</v>
      </c>
      <c r="B21" s="74">
        <v>6</v>
      </c>
      <c r="C21" s="75"/>
      <c r="D21" s="64">
        <v>598162</v>
      </c>
      <c r="E21" s="48"/>
      <c r="F21" s="64">
        <v>678309</v>
      </c>
      <c r="G21" s="48"/>
      <c r="H21" s="64">
        <v>0</v>
      </c>
      <c r="I21" s="11"/>
      <c r="J21" s="64">
        <v>0</v>
      </c>
      <c r="L21" s="64"/>
      <c r="M21" s="19"/>
    </row>
    <row r="22" spans="1:13" ht="21.75" customHeight="1" x14ac:dyDescent="0.2">
      <c r="A22" s="1" t="s">
        <v>11</v>
      </c>
      <c r="B22" s="74">
        <v>7</v>
      </c>
      <c r="C22" s="75"/>
      <c r="D22" s="64">
        <v>0</v>
      </c>
      <c r="E22" s="48"/>
      <c r="F22" s="64">
        <v>0</v>
      </c>
      <c r="G22" s="48"/>
      <c r="H22" s="64">
        <v>4797242</v>
      </c>
      <c r="I22" s="11"/>
      <c r="J22" s="64">
        <v>4536655</v>
      </c>
      <c r="L22" s="64"/>
      <c r="M22" s="19"/>
    </row>
    <row r="23" spans="1:13" ht="21.75" customHeight="1" x14ac:dyDescent="0.2">
      <c r="A23" s="1" t="s">
        <v>255</v>
      </c>
      <c r="B23" s="74">
        <v>8</v>
      </c>
      <c r="C23" s="75"/>
      <c r="D23" s="64">
        <v>90471</v>
      </c>
      <c r="E23" s="48"/>
      <c r="F23" s="64">
        <v>0</v>
      </c>
      <c r="G23" s="48"/>
      <c r="H23" s="64">
        <v>0</v>
      </c>
      <c r="I23" s="11"/>
      <c r="J23" s="64">
        <v>0</v>
      </c>
      <c r="L23" s="64"/>
      <c r="M23" s="19"/>
    </row>
    <row r="24" spans="1:13" ht="21.75" customHeight="1" x14ac:dyDescent="0.2">
      <c r="A24" s="1" t="s">
        <v>100</v>
      </c>
      <c r="B24" s="74">
        <v>9</v>
      </c>
      <c r="C24" s="75"/>
      <c r="D24" s="64">
        <v>1802403</v>
      </c>
      <c r="E24" s="48"/>
      <c r="F24" s="64">
        <v>1066428</v>
      </c>
      <c r="G24" s="48"/>
      <c r="H24" s="64">
        <v>777454</v>
      </c>
      <c r="I24" s="11"/>
      <c r="J24" s="64">
        <v>777454</v>
      </c>
      <c r="L24" s="64"/>
      <c r="M24" s="19"/>
    </row>
    <row r="25" spans="1:13" ht="21.75" customHeight="1" x14ac:dyDescent="0.2">
      <c r="A25" s="1" t="s">
        <v>12</v>
      </c>
      <c r="B25" s="74">
        <v>3</v>
      </c>
      <c r="C25" s="75"/>
      <c r="D25" s="64">
        <v>0</v>
      </c>
      <c r="E25" s="48"/>
      <c r="F25" s="64">
        <v>0</v>
      </c>
      <c r="G25" s="48"/>
      <c r="H25" s="64">
        <v>1028000</v>
      </c>
      <c r="I25" s="11"/>
      <c r="J25" s="64">
        <v>1154000</v>
      </c>
      <c r="L25" s="64"/>
      <c r="M25" s="19"/>
    </row>
    <row r="26" spans="1:13" ht="21.75" customHeight="1" x14ac:dyDescent="0.2">
      <c r="A26" s="1" t="s">
        <v>102</v>
      </c>
      <c r="B26" s="74">
        <v>10</v>
      </c>
      <c r="C26" s="75"/>
      <c r="D26" s="64">
        <v>1969860</v>
      </c>
      <c r="E26" s="48"/>
      <c r="F26" s="64">
        <v>1833953</v>
      </c>
      <c r="G26" s="48"/>
      <c r="H26" s="64">
        <v>279773</v>
      </c>
      <c r="I26" s="11"/>
      <c r="J26" s="64">
        <v>275216</v>
      </c>
      <c r="K26" s="76"/>
      <c r="L26" s="64"/>
      <c r="M26" s="19"/>
    </row>
    <row r="27" spans="1:13" ht="21.75" customHeight="1" x14ac:dyDescent="0.2">
      <c r="A27" s="1" t="s">
        <v>101</v>
      </c>
      <c r="B27" s="74">
        <v>11</v>
      </c>
      <c r="C27" s="75"/>
      <c r="D27" s="64">
        <v>19311507</v>
      </c>
      <c r="E27" s="48"/>
      <c r="F27" s="64">
        <v>18868930</v>
      </c>
      <c r="G27" s="48"/>
      <c r="H27" s="64">
        <v>43157</v>
      </c>
      <c r="I27" s="11"/>
      <c r="J27" s="64">
        <v>43733</v>
      </c>
      <c r="L27" s="64"/>
      <c r="M27" s="19"/>
    </row>
    <row r="28" spans="1:13" ht="21.75" customHeight="1" x14ac:dyDescent="0.2">
      <c r="A28" s="1" t="s">
        <v>160</v>
      </c>
      <c r="B28" s="74"/>
      <c r="C28" s="75"/>
      <c r="D28" s="64">
        <v>21686</v>
      </c>
      <c r="E28" s="48"/>
      <c r="F28" s="64">
        <v>20440</v>
      </c>
      <c r="G28" s="48"/>
      <c r="H28" s="64">
        <v>8318</v>
      </c>
      <c r="I28" s="11"/>
      <c r="J28" s="64">
        <v>13094</v>
      </c>
      <c r="L28" s="64"/>
      <c r="M28" s="19"/>
    </row>
    <row r="29" spans="1:13" ht="21.75" customHeight="1" x14ac:dyDescent="0.2">
      <c r="A29" s="1" t="s">
        <v>132</v>
      </c>
      <c r="B29" s="74"/>
      <c r="C29" s="75"/>
      <c r="D29" s="64">
        <v>93064</v>
      </c>
      <c r="E29" s="48"/>
      <c r="F29" s="64">
        <v>14143</v>
      </c>
      <c r="G29" s="48"/>
      <c r="H29" s="64">
        <v>0</v>
      </c>
      <c r="I29" s="11"/>
      <c r="J29" s="64">
        <v>0</v>
      </c>
      <c r="K29" s="60"/>
      <c r="L29" s="64"/>
      <c r="M29" s="19"/>
    </row>
    <row r="30" spans="1:13" ht="21.75" customHeight="1" x14ac:dyDescent="0.2">
      <c r="A30" s="1" t="s">
        <v>13</v>
      </c>
      <c r="B30" s="74"/>
      <c r="C30" s="75"/>
      <c r="D30" s="64">
        <v>407904</v>
      </c>
      <c r="E30" s="48"/>
      <c r="F30" s="64">
        <v>407904</v>
      </c>
      <c r="G30" s="48"/>
      <c r="H30" s="64">
        <v>0</v>
      </c>
      <c r="I30" s="11"/>
      <c r="J30" s="64">
        <v>0</v>
      </c>
      <c r="K30" s="60"/>
      <c r="L30" s="64"/>
      <c r="M30" s="19"/>
    </row>
    <row r="31" spans="1:13" ht="21.75" customHeight="1" x14ac:dyDescent="0.2">
      <c r="A31" s="1" t="s">
        <v>14</v>
      </c>
      <c r="B31" s="74"/>
      <c r="C31" s="75"/>
      <c r="D31" s="57">
        <v>215524</v>
      </c>
      <c r="E31" s="48"/>
      <c r="F31" s="57">
        <v>110720</v>
      </c>
      <c r="G31" s="48"/>
      <c r="H31" s="57">
        <v>26841</v>
      </c>
      <c r="I31" s="11"/>
      <c r="J31" s="57">
        <v>24030</v>
      </c>
      <c r="L31" s="64"/>
      <c r="M31" s="19"/>
    </row>
    <row r="32" spans="1:13" ht="21.75" customHeight="1" x14ac:dyDescent="0.2">
      <c r="A32" s="7" t="s">
        <v>15</v>
      </c>
      <c r="B32" s="74"/>
      <c r="C32" s="75"/>
      <c r="D32" s="57">
        <f>SUM(D20:D31)</f>
        <v>24859605</v>
      </c>
      <c r="E32" s="48"/>
      <c r="F32" s="57">
        <f>SUM(F20:F31)</f>
        <v>23859065</v>
      </c>
      <c r="G32" s="48"/>
      <c r="H32" s="57">
        <f>SUM(H20:H31)</f>
        <v>6960785</v>
      </c>
      <c r="I32" s="11"/>
      <c r="J32" s="57">
        <f>SUM(J20:J31)</f>
        <v>6824182</v>
      </c>
      <c r="K32" s="61"/>
    </row>
    <row r="33" spans="1:13" ht="21.75" customHeight="1" thickBot="1" x14ac:dyDescent="0.25">
      <c r="A33" s="7" t="s">
        <v>16</v>
      </c>
      <c r="B33" s="77"/>
      <c r="C33" s="75"/>
      <c r="D33" s="66">
        <f>SUM(D18,D32)</f>
        <v>34638540</v>
      </c>
      <c r="E33" s="48"/>
      <c r="F33" s="66">
        <f>SUM(F18,F32)</f>
        <v>32203564</v>
      </c>
      <c r="G33" s="48"/>
      <c r="H33" s="66">
        <f>SUM(H18,H32)</f>
        <v>7464210</v>
      </c>
      <c r="I33" s="11"/>
      <c r="J33" s="66">
        <f>SUM(J18,J32)</f>
        <v>7100522</v>
      </c>
    </row>
    <row r="34" spans="1:13" ht="21.75" customHeight="1" thickTop="1" x14ac:dyDescent="0.2"/>
    <row r="35" spans="1:13" ht="21.75" customHeight="1" x14ac:dyDescent="0.2">
      <c r="A35" s="1" t="s">
        <v>225</v>
      </c>
      <c r="D35" s="8"/>
    </row>
    <row r="36" spans="1:13" s="7" customFormat="1" ht="21.75" customHeight="1" x14ac:dyDescent="0.2">
      <c r="A36" s="78" t="s">
        <v>0</v>
      </c>
      <c r="D36" s="8"/>
      <c r="G36" s="8"/>
    </row>
    <row r="37" spans="1:13" s="7" customFormat="1" ht="21.75" customHeight="1" x14ac:dyDescent="0.2">
      <c r="A37" s="78" t="s">
        <v>203</v>
      </c>
      <c r="D37" s="8"/>
      <c r="G37" s="8"/>
    </row>
    <row r="38" spans="1:13" s="7" customFormat="1" ht="21.75" customHeight="1" x14ac:dyDescent="0.2">
      <c r="A38" s="78" t="str">
        <f>A3</f>
        <v>ณ วันที่ 30 กันยายน 2568</v>
      </c>
      <c r="C38" s="79"/>
      <c r="D38" s="8"/>
      <c r="G38" s="9"/>
      <c r="I38" s="10"/>
      <c r="K38" s="9"/>
    </row>
    <row r="39" spans="1:13" ht="21.75" customHeight="1" x14ac:dyDescent="0.2">
      <c r="A39" s="14"/>
      <c r="B39" s="14"/>
      <c r="C39" s="72"/>
      <c r="D39" s="14"/>
      <c r="E39" s="14"/>
      <c r="F39" s="14"/>
      <c r="H39" s="14"/>
      <c r="J39" s="2" t="s">
        <v>128</v>
      </c>
    </row>
    <row r="40" spans="1:13" s="7" customFormat="1" ht="21.75" customHeight="1" x14ac:dyDescent="0.2">
      <c r="A40" s="15"/>
      <c r="B40" s="15"/>
      <c r="C40" s="73"/>
      <c r="D40" s="133" t="s">
        <v>1</v>
      </c>
      <c r="E40" s="133"/>
      <c r="F40" s="133"/>
      <c r="G40" s="9"/>
      <c r="H40" s="133" t="s">
        <v>2</v>
      </c>
      <c r="I40" s="133"/>
      <c r="J40" s="133"/>
      <c r="K40" s="9"/>
    </row>
    <row r="41" spans="1:13" ht="21.75" customHeight="1" x14ac:dyDescent="0.2">
      <c r="B41" s="12" t="s">
        <v>3</v>
      </c>
      <c r="D41" s="12" t="str">
        <f>D6</f>
        <v>30 กันยายน 2568</v>
      </c>
      <c r="F41" s="12" t="s">
        <v>211</v>
      </c>
      <c r="H41" s="12" t="str">
        <f>H6</f>
        <v>30 กันยายน 2568</v>
      </c>
      <c r="J41" s="12" t="s">
        <v>211</v>
      </c>
    </row>
    <row r="42" spans="1:13" ht="21.75" customHeight="1" x14ac:dyDescent="0.2">
      <c r="B42" s="4"/>
      <c r="D42" s="3" t="s">
        <v>149</v>
      </c>
      <c r="F42" s="3" t="s">
        <v>151</v>
      </c>
      <c r="H42" s="3" t="s">
        <v>149</v>
      </c>
      <c r="J42" s="3" t="s">
        <v>151</v>
      </c>
    </row>
    <row r="43" spans="1:13" ht="21.75" customHeight="1" x14ac:dyDescent="0.2">
      <c r="B43" s="4"/>
      <c r="D43" s="3" t="s">
        <v>150</v>
      </c>
      <c r="F43" s="3"/>
      <c r="H43" s="3" t="s">
        <v>150</v>
      </c>
      <c r="J43" s="3"/>
    </row>
    <row r="44" spans="1:13" ht="21.75" customHeight="1" x14ac:dyDescent="0.2">
      <c r="A44" s="7" t="s">
        <v>17</v>
      </c>
    </row>
    <row r="45" spans="1:13" ht="21.75" customHeight="1" x14ac:dyDescent="0.2">
      <c r="A45" s="7" t="s">
        <v>18</v>
      </c>
      <c r="B45" s="26"/>
    </row>
    <row r="46" spans="1:13" ht="21.75" customHeight="1" x14ac:dyDescent="0.2">
      <c r="A46" s="1" t="s">
        <v>193</v>
      </c>
      <c r="B46" s="74">
        <v>12</v>
      </c>
      <c r="C46" s="75"/>
      <c r="D46" s="64">
        <v>810000</v>
      </c>
      <c r="E46" s="48"/>
      <c r="F46" s="64">
        <v>380000</v>
      </c>
      <c r="G46" s="48"/>
      <c r="H46" s="64">
        <v>650000</v>
      </c>
      <c r="I46" s="11"/>
      <c r="J46" s="19">
        <v>380000</v>
      </c>
      <c r="K46" s="23"/>
      <c r="L46" s="64"/>
      <c r="M46" s="19"/>
    </row>
    <row r="47" spans="1:13" ht="21.75" customHeight="1" x14ac:dyDescent="0.2">
      <c r="A47" s="1" t="s">
        <v>214</v>
      </c>
      <c r="B47" s="74"/>
      <c r="C47" s="75"/>
      <c r="D47" s="64">
        <v>1453220</v>
      </c>
      <c r="E47" s="48"/>
      <c r="F47" s="64">
        <v>1732692</v>
      </c>
      <c r="G47" s="48"/>
      <c r="H47" s="64">
        <v>47710</v>
      </c>
      <c r="I47" s="11"/>
      <c r="J47" s="19">
        <v>63447</v>
      </c>
      <c r="K47" s="23"/>
      <c r="L47" s="64"/>
      <c r="M47" s="19"/>
    </row>
    <row r="48" spans="1:13" ht="21.75" customHeight="1" x14ac:dyDescent="0.2">
      <c r="A48" s="1" t="s">
        <v>19</v>
      </c>
      <c r="B48" s="74"/>
      <c r="C48" s="75"/>
      <c r="D48" s="64"/>
      <c r="E48" s="48"/>
      <c r="F48" s="64"/>
      <c r="G48" s="48"/>
      <c r="H48" s="64"/>
      <c r="I48" s="11"/>
      <c r="J48" s="19"/>
      <c r="K48" s="23"/>
      <c r="M48" s="19"/>
    </row>
    <row r="49" spans="1:13" ht="21.75" customHeight="1" x14ac:dyDescent="0.2">
      <c r="A49" s="1" t="s">
        <v>20</v>
      </c>
      <c r="B49" s="74">
        <v>13</v>
      </c>
      <c r="C49" s="75"/>
      <c r="D49" s="64">
        <v>337532</v>
      </c>
      <c r="E49" s="48"/>
      <c r="F49" s="64">
        <v>424576</v>
      </c>
      <c r="G49" s="48"/>
      <c r="H49" s="64">
        <v>0</v>
      </c>
      <c r="I49" s="11"/>
      <c r="J49" s="19">
        <v>52500</v>
      </c>
      <c r="K49" s="23"/>
      <c r="L49" s="64"/>
      <c r="M49" s="19"/>
    </row>
    <row r="50" spans="1:13" ht="21.75" customHeight="1" x14ac:dyDescent="0.2">
      <c r="A50" s="1" t="s">
        <v>179</v>
      </c>
      <c r="B50" s="74"/>
      <c r="C50" s="75"/>
      <c r="D50" s="64">
        <v>16041</v>
      </c>
      <c r="E50" s="48"/>
      <c r="F50" s="64">
        <v>14615</v>
      </c>
      <c r="G50" s="48"/>
      <c r="H50" s="64">
        <v>5115</v>
      </c>
      <c r="I50" s="11"/>
      <c r="J50" s="19">
        <v>3055</v>
      </c>
      <c r="K50" s="23"/>
      <c r="L50" s="64"/>
      <c r="M50" s="19"/>
    </row>
    <row r="51" spans="1:13" ht="21.75" customHeight="1" x14ac:dyDescent="0.2">
      <c r="A51" s="1" t="s">
        <v>226</v>
      </c>
      <c r="B51" s="74"/>
      <c r="C51" s="75"/>
      <c r="D51" s="64">
        <v>48808</v>
      </c>
      <c r="E51" s="48"/>
      <c r="F51" s="64">
        <v>6474</v>
      </c>
      <c r="G51" s="48"/>
      <c r="H51" s="64">
        <v>0</v>
      </c>
      <c r="I51" s="11"/>
      <c r="J51" s="19">
        <v>0</v>
      </c>
      <c r="K51" s="23"/>
      <c r="L51" s="64"/>
      <c r="M51" s="19"/>
    </row>
    <row r="52" spans="1:13" ht="21.75" customHeight="1" x14ac:dyDescent="0.2">
      <c r="A52" s="1" t="s">
        <v>130</v>
      </c>
      <c r="B52" s="74"/>
      <c r="C52" s="75"/>
      <c r="D52" s="64">
        <v>5678641</v>
      </c>
      <c r="E52" s="48"/>
      <c r="F52" s="64">
        <v>4146308</v>
      </c>
      <c r="G52" s="48"/>
      <c r="H52" s="64">
        <v>0</v>
      </c>
      <c r="I52" s="11"/>
      <c r="J52" s="20">
        <v>0</v>
      </c>
      <c r="K52" s="23"/>
      <c r="L52" s="64"/>
      <c r="M52" s="19"/>
    </row>
    <row r="53" spans="1:13" ht="21.75" customHeight="1" x14ac:dyDescent="0.2">
      <c r="A53" s="1" t="s">
        <v>21</v>
      </c>
      <c r="B53" s="74"/>
      <c r="C53" s="75"/>
      <c r="D53" s="64">
        <v>331480</v>
      </c>
      <c r="E53" s="48"/>
      <c r="F53" s="64">
        <v>371621</v>
      </c>
      <c r="G53" s="48"/>
      <c r="H53" s="64">
        <v>13111</v>
      </c>
      <c r="I53" s="11"/>
      <c r="J53" s="21">
        <v>10166</v>
      </c>
      <c r="K53" s="23"/>
      <c r="L53" s="64"/>
      <c r="M53" s="19"/>
    </row>
    <row r="54" spans="1:13" ht="21.75" customHeight="1" x14ac:dyDescent="0.2">
      <c r="A54" s="7" t="s">
        <v>22</v>
      </c>
      <c r="B54" s="74"/>
      <c r="C54" s="75"/>
      <c r="D54" s="67">
        <f>SUM(D46:D53)</f>
        <v>8675722</v>
      </c>
      <c r="E54" s="48"/>
      <c r="F54" s="67">
        <f>SUM(F46:F53)</f>
        <v>7076286</v>
      </c>
      <c r="G54" s="48"/>
      <c r="H54" s="67">
        <f>SUM(H46:H53)</f>
        <v>715936</v>
      </c>
      <c r="I54" s="11"/>
      <c r="J54" s="22">
        <f>SUM(J46:J53)</f>
        <v>509168</v>
      </c>
      <c r="K54" s="23"/>
    </row>
    <row r="55" spans="1:13" ht="21.75" customHeight="1" x14ac:dyDescent="0.2">
      <c r="A55" s="7" t="s">
        <v>23</v>
      </c>
      <c r="B55" s="74"/>
      <c r="C55" s="75"/>
      <c r="D55" s="64"/>
      <c r="E55" s="48"/>
      <c r="F55" s="48"/>
      <c r="G55" s="48"/>
      <c r="H55" s="64"/>
      <c r="I55" s="11"/>
      <c r="J55" s="19"/>
      <c r="K55" s="23"/>
    </row>
    <row r="56" spans="1:13" ht="21.75" customHeight="1" x14ac:dyDescent="0.2">
      <c r="A56" s="1" t="s">
        <v>24</v>
      </c>
      <c r="B56" s="74">
        <v>3</v>
      </c>
      <c r="C56" s="75"/>
      <c r="D56" s="68">
        <v>0</v>
      </c>
      <c r="E56" s="48"/>
      <c r="F56" s="68">
        <v>0</v>
      </c>
      <c r="G56" s="48"/>
      <c r="H56" s="68">
        <v>678000</v>
      </c>
      <c r="I56" s="11"/>
      <c r="J56" s="5">
        <v>253000</v>
      </c>
      <c r="K56" s="23"/>
      <c r="L56" s="64"/>
      <c r="M56" s="19"/>
    </row>
    <row r="57" spans="1:13" ht="21.75" customHeight="1" x14ac:dyDescent="0.2">
      <c r="A57" s="1" t="s">
        <v>123</v>
      </c>
      <c r="B57" s="74"/>
      <c r="C57" s="75"/>
      <c r="D57" s="69"/>
      <c r="E57" s="48"/>
      <c r="F57" s="69"/>
      <c r="G57" s="48"/>
      <c r="H57" s="69"/>
      <c r="I57" s="11"/>
      <c r="J57" s="80"/>
      <c r="K57" s="23"/>
      <c r="M57" s="19"/>
    </row>
    <row r="58" spans="1:13" ht="21.75" customHeight="1" x14ac:dyDescent="0.2">
      <c r="A58" s="1" t="s">
        <v>124</v>
      </c>
      <c r="B58" s="74">
        <v>13</v>
      </c>
      <c r="C58" s="75"/>
      <c r="D58" s="64">
        <v>4805090</v>
      </c>
      <c r="E58" s="48"/>
      <c r="F58" s="64">
        <v>4050576</v>
      </c>
      <c r="G58" s="48"/>
      <c r="H58" s="64">
        <v>1278300</v>
      </c>
      <c r="I58" s="11"/>
      <c r="J58" s="19">
        <v>1251747</v>
      </c>
      <c r="K58" s="23"/>
      <c r="L58" s="64"/>
      <c r="M58" s="19"/>
    </row>
    <row r="59" spans="1:13" ht="21.75" customHeight="1" x14ac:dyDescent="0.2">
      <c r="A59" s="1" t="s">
        <v>215</v>
      </c>
      <c r="B59" s="74"/>
      <c r="C59" s="75"/>
      <c r="D59" s="64">
        <v>144260</v>
      </c>
      <c r="E59" s="48"/>
      <c r="F59" s="64">
        <v>149218</v>
      </c>
      <c r="G59" s="48"/>
      <c r="H59" s="64">
        <v>34273</v>
      </c>
      <c r="I59" s="11"/>
      <c r="J59" s="19">
        <v>36139</v>
      </c>
      <c r="K59" s="23"/>
      <c r="L59" s="64"/>
      <c r="M59" s="19"/>
    </row>
    <row r="60" spans="1:13" ht="21.75" customHeight="1" x14ac:dyDescent="0.2">
      <c r="A60" s="1" t="s">
        <v>133</v>
      </c>
      <c r="B60" s="74"/>
      <c r="C60" s="75"/>
      <c r="D60" s="64">
        <v>4282018</v>
      </c>
      <c r="E60" s="48"/>
      <c r="F60" s="64">
        <v>4233757</v>
      </c>
      <c r="H60" s="64">
        <v>101799</v>
      </c>
      <c r="J60" s="64">
        <v>119361</v>
      </c>
      <c r="K60" s="23"/>
      <c r="L60" s="64"/>
      <c r="M60" s="19"/>
    </row>
    <row r="61" spans="1:13" ht="21.75" customHeight="1" x14ac:dyDescent="0.2">
      <c r="A61" s="1" t="s">
        <v>161</v>
      </c>
      <c r="B61" s="74"/>
      <c r="C61" s="75"/>
      <c r="F61" s="64"/>
      <c r="I61" s="11"/>
      <c r="J61" s="19"/>
      <c r="K61" s="23"/>
      <c r="M61" s="19"/>
    </row>
    <row r="62" spans="1:13" ht="21.75" customHeight="1" x14ac:dyDescent="0.2">
      <c r="A62" s="1" t="s">
        <v>162</v>
      </c>
      <c r="B62" s="74"/>
      <c r="C62" s="75"/>
      <c r="D62" s="64">
        <v>12021</v>
      </c>
      <c r="E62" s="64"/>
      <c r="F62" s="64">
        <v>14640</v>
      </c>
      <c r="G62" s="64"/>
      <c r="H62" s="64">
        <v>3593</v>
      </c>
      <c r="I62" s="64"/>
      <c r="J62" s="19">
        <v>7721</v>
      </c>
      <c r="K62" s="23"/>
      <c r="M62" s="19"/>
    </row>
    <row r="63" spans="1:13" ht="21.75" customHeight="1" x14ac:dyDescent="0.2">
      <c r="A63" s="1" t="s">
        <v>25</v>
      </c>
      <c r="B63" s="17"/>
      <c r="D63" s="57">
        <v>415369</v>
      </c>
      <c r="E63" s="48"/>
      <c r="F63" s="57">
        <v>389559</v>
      </c>
      <c r="G63" s="48"/>
      <c r="H63" s="57">
        <v>73439</v>
      </c>
      <c r="I63" s="11"/>
      <c r="J63" s="21">
        <v>64918</v>
      </c>
      <c r="K63" s="23"/>
      <c r="L63" s="64"/>
      <c r="M63" s="19"/>
    </row>
    <row r="64" spans="1:13" ht="21.75" customHeight="1" x14ac:dyDescent="0.2">
      <c r="A64" s="7" t="s">
        <v>26</v>
      </c>
      <c r="B64" s="17"/>
      <c r="D64" s="50">
        <f>SUM(D56:D63)</f>
        <v>9658758</v>
      </c>
      <c r="E64" s="48"/>
      <c r="F64" s="50">
        <f>SUM(F56:F63)</f>
        <v>8837750</v>
      </c>
      <c r="G64" s="48"/>
      <c r="H64" s="50">
        <f>SUM(H56:H63)</f>
        <v>2169404</v>
      </c>
      <c r="I64" s="11"/>
      <c r="J64" s="21">
        <f>SUM(J56:J63)</f>
        <v>1732886</v>
      </c>
      <c r="K64" s="23"/>
    </row>
    <row r="65" spans="1:13" ht="21.75" customHeight="1" x14ac:dyDescent="0.2">
      <c r="A65" s="7" t="s">
        <v>27</v>
      </c>
      <c r="B65" s="17"/>
      <c r="D65" s="50">
        <f>SUM(D54,D64)</f>
        <v>18334480</v>
      </c>
      <c r="E65" s="48"/>
      <c r="F65" s="50">
        <f>SUM(F54,F64)</f>
        <v>15914036</v>
      </c>
      <c r="G65" s="48"/>
      <c r="H65" s="50">
        <f>SUM(H54,H64)</f>
        <v>2885340</v>
      </c>
      <c r="I65" s="11"/>
      <c r="J65" s="21">
        <f>SUM(J54:J63)</f>
        <v>2242054</v>
      </c>
      <c r="K65" s="23"/>
    </row>
    <row r="67" spans="1:13" ht="21.75" customHeight="1" x14ac:dyDescent="0.2">
      <c r="A67" s="1" t="s">
        <v>225</v>
      </c>
      <c r="D67" s="8"/>
    </row>
    <row r="68" spans="1:13" s="7" customFormat="1" ht="21.75" customHeight="1" x14ac:dyDescent="0.2">
      <c r="A68" s="78" t="s">
        <v>0</v>
      </c>
      <c r="D68" s="8"/>
      <c r="G68" s="8"/>
    </row>
    <row r="69" spans="1:13" s="7" customFormat="1" ht="21.75" customHeight="1" x14ac:dyDescent="0.2">
      <c r="A69" s="78" t="s">
        <v>203</v>
      </c>
      <c r="D69" s="8"/>
      <c r="G69" s="8"/>
    </row>
    <row r="70" spans="1:13" s="7" customFormat="1" ht="21.75" customHeight="1" x14ac:dyDescent="0.2">
      <c r="A70" s="78" t="str">
        <f>A38</f>
        <v>ณ วันที่ 30 กันยายน 2568</v>
      </c>
      <c r="C70" s="79"/>
      <c r="D70" s="8"/>
      <c r="G70" s="9"/>
      <c r="I70" s="10"/>
      <c r="K70" s="9"/>
    </row>
    <row r="71" spans="1:13" ht="21.75" customHeight="1" x14ac:dyDescent="0.2">
      <c r="A71" s="14"/>
      <c r="B71" s="14"/>
      <c r="C71" s="72"/>
      <c r="D71" s="14"/>
      <c r="E71" s="14"/>
      <c r="F71" s="14"/>
      <c r="H71" s="14"/>
      <c r="J71" s="2" t="s">
        <v>128</v>
      </c>
    </row>
    <row r="72" spans="1:13" s="7" customFormat="1" ht="21.75" customHeight="1" x14ac:dyDescent="0.2">
      <c r="A72" s="15"/>
      <c r="B72" s="15"/>
      <c r="C72" s="73"/>
      <c r="D72" s="133" t="s">
        <v>1</v>
      </c>
      <c r="E72" s="133"/>
      <c r="F72" s="133"/>
      <c r="G72" s="9"/>
      <c r="H72" s="133" t="s">
        <v>2</v>
      </c>
      <c r="I72" s="133"/>
      <c r="J72" s="133"/>
      <c r="K72" s="9"/>
    </row>
    <row r="73" spans="1:13" ht="21.75" customHeight="1" x14ac:dyDescent="0.2">
      <c r="B73" s="3"/>
      <c r="D73" s="12" t="str">
        <f>D41</f>
        <v>30 กันยายน 2568</v>
      </c>
      <c r="F73" s="12" t="s">
        <v>211</v>
      </c>
      <c r="H73" s="12" t="str">
        <f>H41</f>
        <v>30 กันยายน 2568</v>
      </c>
      <c r="J73" s="12" t="s">
        <v>211</v>
      </c>
    </row>
    <row r="74" spans="1:13" ht="21.75" customHeight="1" x14ac:dyDescent="0.2">
      <c r="B74" s="4"/>
      <c r="D74" s="3" t="s">
        <v>149</v>
      </c>
      <c r="F74" s="3" t="s">
        <v>151</v>
      </c>
      <c r="H74" s="3" t="s">
        <v>149</v>
      </c>
      <c r="J74" s="3" t="s">
        <v>151</v>
      </c>
    </row>
    <row r="75" spans="1:13" ht="21.75" customHeight="1" x14ac:dyDescent="0.2">
      <c r="B75" s="4"/>
      <c r="D75" s="3" t="s">
        <v>150</v>
      </c>
      <c r="F75" s="3"/>
      <c r="H75" s="3" t="s">
        <v>150</v>
      </c>
      <c r="J75" s="3"/>
    </row>
    <row r="76" spans="1:13" ht="21.75" customHeight="1" x14ac:dyDescent="0.2">
      <c r="A76" s="7" t="s">
        <v>28</v>
      </c>
      <c r="B76" s="17"/>
      <c r="D76" s="46"/>
      <c r="E76" s="19"/>
      <c r="F76" s="46"/>
      <c r="G76" s="11"/>
      <c r="H76" s="46"/>
      <c r="I76" s="11"/>
      <c r="J76" s="19"/>
      <c r="K76" s="23"/>
    </row>
    <row r="77" spans="1:13" ht="21.75" customHeight="1" x14ac:dyDescent="0.2">
      <c r="A77" s="1" t="s">
        <v>29</v>
      </c>
      <c r="B77" s="17"/>
      <c r="D77" s="46"/>
      <c r="E77" s="19"/>
      <c r="F77" s="46"/>
      <c r="G77" s="11"/>
      <c r="H77" s="46"/>
      <c r="I77" s="11"/>
      <c r="J77" s="19"/>
      <c r="K77" s="23"/>
    </row>
    <row r="78" spans="1:13" ht="21.75" customHeight="1" x14ac:dyDescent="0.2">
      <c r="A78" s="1" t="s">
        <v>30</v>
      </c>
      <c r="B78" s="17"/>
      <c r="D78" s="46"/>
      <c r="E78" s="19"/>
      <c r="F78" s="46"/>
      <c r="G78" s="11"/>
      <c r="H78" s="46"/>
      <c r="I78" s="11"/>
      <c r="J78" s="19"/>
      <c r="K78" s="23"/>
    </row>
    <row r="79" spans="1:13" ht="21.75" customHeight="1" thickBot="1" x14ac:dyDescent="0.25">
      <c r="A79" s="1" t="s">
        <v>31</v>
      </c>
      <c r="B79" s="17"/>
      <c r="D79" s="66">
        <v>2116754</v>
      </c>
      <c r="E79" s="48"/>
      <c r="F79" s="66">
        <v>2116754</v>
      </c>
      <c r="G79" s="48"/>
      <c r="H79" s="66">
        <v>2116754</v>
      </c>
      <c r="I79" s="11"/>
      <c r="J79" s="35">
        <v>2116754</v>
      </c>
      <c r="K79" s="23"/>
      <c r="L79" s="64"/>
      <c r="M79" s="19"/>
    </row>
    <row r="80" spans="1:13" ht="21.75" customHeight="1" thickTop="1" x14ac:dyDescent="0.2">
      <c r="A80" s="1" t="s">
        <v>32</v>
      </c>
      <c r="B80" s="17"/>
      <c r="D80" s="64"/>
      <c r="E80" s="48"/>
      <c r="F80" s="64"/>
      <c r="G80" s="48"/>
      <c r="H80" s="64"/>
      <c r="I80" s="11"/>
      <c r="J80" s="19"/>
      <c r="M80" s="19"/>
    </row>
    <row r="81" spans="1:15" ht="21.75" customHeight="1" x14ac:dyDescent="0.2">
      <c r="A81" s="1" t="s">
        <v>33</v>
      </c>
      <c r="B81" s="17"/>
      <c r="D81" s="70">
        <v>1666827</v>
      </c>
      <c r="E81" s="48"/>
      <c r="F81" s="64">
        <v>1666827</v>
      </c>
      <c r="G81" s="48"/>
      <c r="H81" s="70">
        <v>1666827</v>
      </c>
      <c r="I81" s="11"/>
      <c r="J81" s="19">
        <v>1666827</v>
      </c>
      <c r="K81" s="23"/>
      <c r="L81" s="64"/>
      <c r="M81" s="19"/>
      <c r="N81" s="81"/>
      <c r="O81" s="82"/>
    </row>
    <row r="82" spans="1:15" ht="21.75" customHeight="1" x14ac:dyDescent="0.2">
      <c r="A82" s="1" t="s">
        <v>34</v>
      </c>
      <c r="B82" s="17"/>
      <c r="D82" s="70">
        <v>2062461</v>
      </c>
      <c r="E82" s="48"/>
      <c r="F82" s="64">
        <v>2062461</v>
      </c>
      <c r="G82" s="48"/>
      <c r="H82" s="70">
        <v>2062461</v>
      </c>
      <c r="I82" s="11"/>
      <c r="J82" s="19">
        <v>2062461</v>
      </c>
      <c r="K82" s="23"/>
      <c r="L82" s="64"/>
      <c r="M82" s="19"/>
      <c r="N82" s="81"/>
      <c r="O82" s="82"/>
    </row>
    <row r="83" spans="1:15" ht="21.75" customHeight="1" x14ac:dyDescent="0.2">
      <c r="A83" s="1" t="s">
        <v>198</v>
      </c>
      <c r="B83" s="17"/>
      <c r="D83" s="70"/>
      <c r="E83" s="48"/>
      <c r="F83" s="70"/>
      <c r="G83" s="48"/>
      <c r="H83" s="70"/>
      <c r="I83" s="11"/>
      <c r="J83" s="19"/>
      <c r="K83" s="23"/>
      <c r="M83" s="19"/>
      <c r="N83" s="81"/>
      <c r="O83" s="82"/>
    </row>
    <row r="84" spans="1:15" ht="21.75" customHeight="1" x14ac:dyDescent="0.2">
      <c r="A84" s="83" t="s">
        <v>197</v>
      </c>
      <c r="B84" s="17"/>
      <c r="D84" s="70">
        <v>-7372</v>
      </c>
      <c r="E84" s="48"/>
      <c r="F84" s="64">
        <v>-7372</v>
      </c>
      <c r="G84" s="48"/>
      <c r="H84" s="70">
        <v>0</v>
      </c>
      <c r="I84" s="11"/>
      <c r="J84" s="19">
        <v>0</v>
      </c>
      <c r="K84" s="23"/>
      <c r="L84" s="64"/>
      <c r="M84" s="19"/>
      <c r="N84" s="81"/>
      <c r="O84" s="82"/>
    </row>
    <row r="85" spans="1:15" ht="21.75" customHeight="1" x14ac:dyDescent="0.2">
      <c r="A85" s="1" t="s">
        <v>35</v>
      </c>
      <c r="B85" s="17"/>
      <c r="D85" s="70">
        <v>568131</v>
      </c>
      <c r="E85" s="48"/>
      <c r="F85" s="64">
        <v>568131</v>
      </c>
      <c r="G85" s="48"/>
      <c r="H85" s="70">
        <v>0</v>
      </c>
      <c r="I85" s="11"/>
      <c r="J85" s="19">
        <v>0</v>
      </c>
      <c r="K85" s="23"/>
      <c r="L85" s="64"/>
      <c r="M85" s="19"/>
    </row>
    <row r="86" spans="1:15" ht="21.75" customHeight="1" x14ac:dyDescent="0.2">
      <c r="A86" s="1" t="s">
        <v>36</v>
      </c>
      <c r="B86" s="17"/>
      <c r="D86" s="64"/>
      <c r="E86" s="48"/>
      <c r="F86" s="64"/>
      <c r="G86" s="48"/>
      <c r="H86" s="64"/>
      <c r="I86" s="11"/>
      <c r="J86" s="19"/>
      <c r="K86" s="23"/>
      <c r="M86" s="19"/>
    </row>
    <row r="87" spans="1:15" ht="21.75" customHeight="1" x14ac:dyDescent="0.2">
      <c r="A87" s="1" t="s">
        <v>37</v>
      </c>
      <c r="B87" s="17"/>
      <c r="D87" s="70">
        <v>211675</v>
      </c>
      <c r="E87" s="48"/>
      <c r="F87" s="64">
        <v>211675</v>
      </c>
      <c r="G87" s="48"/>
      <c r="H87" s="70">
        <v>211675</v>
      </c>
      <c r="I87" s="11"/>
      <c r="J87" s="19">
        <v>211675</v>
      </c>
      <c r="K87" s="23"/>
      <c r="L87" s="64"/>
      <c r="M87" s="19"/>
    </row>
    <row r="88" spans="1:15" ht="21.75" customHeight="1" x14ac:dyDescent="0.2">
      <c r="A88" s="1" t="s">
        <v>38</v>
      </c>
      <c r="B88" s="17"/>
      <c r="D88" s="70">
        <v>1220529</v>
      </c>
      <c r="E88" s="48"/>
      <c r="F88" s="64">
        <v>1056493</v>
      </c>
      <c r="G88" s="48"/>
      <c r="H88" s="70">
        <v>493855</v>
      </c>
      <c r="I88" s="11"/>
      <c r="J88" s="19">
        <v>773453</v>
      </c>
      <c r="K88" s="23"/>
      <c r="L88" s="64"/>
      <c r="M88" s="19"/>
    </row>
    <row r="89" spans="1:15" ht="21.75" customHeight="1" x14ac:dyDescent="0.2">
      <c r="A89" s="26" t="s">
        <v>103</v>
      </c>
      <c r="B89" s="17"/>
      <c r="D89" s="57">
        <v>10286612</v>
      </c>
      <c r="E89" s="48"/>
      <c r="F89" s="57">
        <v>10570581</v>
      </c>
      <c r="G89" s="48"/>
      <c r="H89" s="57">
        <v>144052</v>
      </c>
      <c r="I89" s="11"/>
      <c r="J89" s="21">
        <v>144052</v>
      </c>
      <c r="K89" s="23"/>
      <c r="L89" s="64"/>
      <c r="M89" s="19"/>
    </row>
    <row r="90" spans="1:15" ht="21.75" customHeight="1" x14ac:dyDescent="0.2">
      <c r="A90" s="1" t="s">
        <v>39</v>
      </c>
      <c r="B90" s="17"/>
      <c r="D90" s="64">
        <f>SUM(D81:D89)</f>
        <v>16008863</v>
      </c>
      <c r="E90" s="48"/>
      <c r="F90" s="64">
        <f>SUM(F81:F89)</f>
        <v>16128796</v>
      </c>
      <c r="G90" s="48"/>
      <c r="H90" s="64">
        <f>SUM(H81:H89)</f>
        <v>4578870</v>
      </c>
      <c r="I90" s="11"/>
      <c r="J90" s="19">
        <f>SUM(J81:J89)</f>
        <v>4858468</v>
      </c>
      <c r="K90" s="23"/>
      <c r="M90" s="19"/>
    </row>
    <row r="91" spans="1:15" ht="21.75" customHeight="1" x14ac:dyDescent="0.2">
      <c r="A91" s="26" t="s">
        <v>104</v>
      </c>
      <c r="B91" s="17"/>
      <c r="D91" s="57">
        <v>295197</v>
      </c>
      <c r="E91" s="48"/>
      <c r="F91" s="57">
        <v>160732</v>
      </c>
      <c r="G91" s="48"/>
      <c r="H91" s="130">
        <v>0</v>
      </c>
      <c r="I91" s="11"/>
      <c r="J91" s="21">
        <v>0</v>
      </c>
      <c r="K91" s="76"/>
      <c r="L91" s="64"/>
      <c r="M91" s="19"/>
    </row>
    <row r="92" spans="1:15" ht="21.75" customHeight="1" x14ac:dyDescent="0.2">
      <c r="A92" s="7" t="s">
        <v>40</v>
      </c>
      <c r="B92" s="17"/>
      <c r="D92" s="50">
        <f>SUM(D90:D91)</f>
        <v>16304060</v>
      </c>
      <c r="E92" s="48"/>
      <c r="F92" s="50">
        <f>SUM(F90:F91)</f>
        <v>16289528</v>
      </c>
      <c r="G92" s="48"/>
      <c r="H92" s="50">
        <f>SUM(H90:H91)</f>
        <v>4578870</v>
      </c>
      <c r="I92" s="11"/>
      <c r="J92" s="41">
        <f>SUM(J90:J91)</f>
        <v>4858468</v>
      </c>
      <c r="K92" s="23"/>
      <c r="M92" s="19"/>
    </row>
    <row r="93" spans="1:15" ht="21.75" customHeight="1" thickBot="1" x14ac:dyDescent="0.25">
      <c r="A93" s="7" t="s">
        <v>41</v>
      </c>
      <c r="B93" s="17"/>
      <c r="D93" s="35">
        <f>SUM(D65,D92)</f>
        <v>34638540</v>
      </c>
      <c r="E93" s="48"/>
      <c r="F93" s="35">
        <f>SUM(F65,F92)</f>
        <v>32203564</v>
      </c>
      <c r="G93" s="48"/>
      <c r="H93" s="35">
        <f>SUM(H65,H92)</f>
        <v>7464210</v>
      </c>
      <c r="I93" s="11"/>
      <c r="J93" s="35">
        <f>SUM(J65,J92)</f>
        <v>7100522</v>
      </c>
      <c r="K93" s="23"/>
      <c r="M93" s="19"/>
    </row>
    <row r="94" spans="1:15" ht="21.75" customHeight="1" thickTop="1" x14ac:dyDescent="0.2">
      <c r="D94" s="46">
        <f>D93-D33</f>
        <v>0</v>
      </c>
      <c r="F94" s="46">
        <f>F93-F33</f>
        <v>0</v>
      </c>
      <c r="H94" s="46">
        <f>H93-H33</f>
        <v>0</v>
      </c>
      <c r="I94" s="62"/>
      <c r="J94" s="46">
        <f>J93-J33</f>
        <v>0</v>
      </c>
      <c r="K94" s="63"/>
      <c r="M94" s="19"/>
    </row>
    <row r="95" spans="1:15" ht="21.75" customHeight="1" x14ac:dyDescent="0.2">
      <c r="A95" s="1" t="s">
        <v>225</v>
      </c>
      <c r="M95" s="19"/>
    </row>
    <row r="96" spans="1:15" ht="21.75" customHeight="1" x14ac:dyDescent="0.2">
      <c r="M96" s="19"/>
    </row>
    <row r="97" spans="1:13" ht="21.75" customHeight="1" x14ac:dyDescent="0.2">
      <c r="A97" s="84"/>
      <c r="M97" s="19"/>
    </row>
    <row r="98" spans="1:13" ht="21.75" customHeight="1" x14ac:dyDescent="0.2">
      <c r="M98" s="19"/>
    </row>
    <row r="99" spans="1:13" ht="21.75" customHeight="1" x14ac:dyDescent="0.2">
      <c r="B99" s="1" t="s">
        <v>42</v>
      </c>
      <c r="M99" s="19"/>
    </row>
    <row r="100" spans="1:13" ht="21.75" customHeight="1" x14ac:dyDescent="0.2">
      <c r="A100" s="84"/>
      <c r="M100" s="19"/>
    </row>
    <row r="104" spans="1:13" ht="21.75" customHeight="1" x14ac:dyDescent="0.2">
      <c r="F104" s="18"/>
      <c r="G104" s="23"/>
      <c r="H104" s="18"/>
      <c r="I104" s="23"/>
      <c r="J104" s="18"/>
      <c r="K104" s="23"/>
    </row>
    <row r="105" spans="1:13" ht="21.75" customHeight="1" x14ac:dyDescent="0.2">
      <c r="F105" s="18"/>
      <c r="G105" s="23"/>
      <c r="H105" s="18"/>
      <c r="I105" s="23"/>
      <c r="J105" s="18"/>
      <c r="K105" s="23"/>
    </row>
    <row r="106" spans="1:13" ht="21.75" customHeight="1" x14ac:dyDescent="0.2">
      <c r="F106" s="18"/>
      <c r="G106" s="23"/>
      <c r="H106" s="18"/>
      <c r="I106" s="23"/>
      <c r="J106" s="18"/>
      <c r="K106" s="23"/>
    </row>
    <row r="107" spans="1:13" ht="21.75" customHeight="1" x14ac:dyDescent="0.2">
      <c r="F107" s="18"/>
      <c r="G107" s="23"/>
      <c r="H107" s="18"/>
      <c r="I107" s="23"/>
      <c r="J107" s="18"/>
      <c r="K107" s="23"/>
    </row>
    <row r="108" spans="1:13" ht="21.75" customHeight="1" x14ac:dyDescent="0.2">
      <c r="F108" s="18"/>
      <c r="G108" s="23"/>
      <c r="H108" s="18"/>
      <c r="I108" s="23"/>
      <c r="J108" s="18"/>
      <c r="K108" s="23"/>
    </row>
    <row r="109" spans="1:13" ht="21.75" customHeight="1" x14ac:dyDescent="0.2">
      <c r="F109" s="18"/>
      <c r="G109" s="23"/>
      <c r="H109" s="18"/>
      <c r="I109" s="23"/>
      <c r="J109" s="18"/>
      <c r="K109" s="23"/>
    </row>
    <row r="110" spans="1:13" ht="21.75" customHeight="1" x14ac:dyDescent="0.2">
      <c r="F110" s="18"/>
      <c r="G110" s="23"/>
      <c r="H110" s="18"/>
      <c r="I110" s="23"/>
      <c r="J110" s="18"/>
      <c r="K110" s="23"/>
    </row>
    <row r="111" spans="1:13" ht="21.75" customHeight="1" x14ac:dyDescent="0.2">
      <c r="F111" s="18"/>
      <c r="G111" s="23"/>
      <c r="H111" s="18"/>
      <c r="I111" s="23"/>
      <c r="J111" s="18"/>
      <c r="K111" s="23"/>
    </row>
    <row r="112" spans="1:13" ht="21.75" customHeight="1" x14ac:dyDescent="0.2">
      <c r="F112" s="18"/>
      <c r="G112" s="23"/>
      <c r="H112" s="18"/>
      <c r="I112" s="23"/>
      <c r="J112" s="18"/>
      <c r="K112" s="23"/>
    </row>
    <row r="113" spans="6:11" ht="21.75" customHeight="1" x14ac:dyDescent="0.2">
      <c r="F113" s="18"/>
      <c r="G113" s="23"/>
      <c r="H113" s="18"/>
      <c r="I113" s="23"/>
      <c r="J113" s="18"/>
      <c r="K113" s="23"/>
    </row>
    <row r="114" spans="6:11" ht="21.75" customHeight="1" x14ac:dyDescent="0.2">
      <c r="F114" s="18"/>
      <c r="G114" s="23"/>
      <c r="H114" s="18"/>
      <c r="I114" s="23"/>
      <c r="J114" s="18"/>
      <c r="K114" s="23"/>
    </row>
    <row r="115" spans="6:11" ht="21.75" customHeight="1" x14ac:dyDescent="0.2">
      <c r="F115" s="18"/>
      <c r="G115" s="23"/>
      <c r="H115" s="18"/>
      <c r="I115" s="23"/>
      <c r="J115" s="18"/>
      <c r="K115" s="23"/>
    </row>
    <row r="116" spans="6:11" ht="21.75" customHeight="1" x14ac:dyDescent="0.2">
      <c r="F116" s="18"/>
      <c r="G116" s="23"/>
      <c r="H116" s="18"/>
      <c r="I116" s="23"/>
      <c r="J116" s="18"/>
      <c r="K116" s="23"/>
    </row>
    <row r="117" spans="6:11" ht="21.75" customHeight="1" x14ac:dyDescent="0.2">
      <c r="F117" s="18"/>
      <c r="G117" s="23"/>
      <c r="H117" s="18"/>
      <c r="I117" s="23"/>
      <c r="J117" s="18"/>
      <c r="K117" s="23"/>
    </row>
    <row r="118" spans="6:11" ht="21.75" customHeight="1" x14ac:dyDescent="0.2">
      <c r="F118" s="18"/>
      <c r="G118" s="23"/>
      <c r="H118" s="18"/>
      <c r="I118" s="23"/>
      <c r="J118" s="18"/>
      <c r="K118" s="23"/>
    </row>
    <row r="119" spans="6:11" ht="21.75" customHeight="1" x14ac:dyDescent="0.2">
      <c r="F119" s="18"/>
      <c r="G119" s="23"/>
      <c r="H119" s="18"/>
      <c r="I119" s="23"/>
      <c r="J119" s="18"/>
      <c r="K119" s="23"/>
    </row>
    <row r="120" spans="6:11" ht="21.75" customHeight="1" x14ac:dyDescent="0.2">
      <c r="F120" s="18"/>
      <c r="G120" s="23"/>
      <c r="H120" s="18"/>
      <c r="I120" s="23"/>
      <c r="J120" s="18"/>
      <c r="K120" s="23"/>
    </row>
    <row r="121" spans="6:11" ht="21.75" customHeight="1" x14ac:dyDescent="0.2">
      <c r="F121" s="18"/>
      <c r="G121" s="23"/>
      <c r="H121" s="18"/>
      <c r="I121" s="23"/>
      <c r="J121" s="18"/>
      <c r="K121" s="23"/>
    </row>
    <row r="122" spans="6:11" ht="21.75" customHeight="1" x14ac:dyDescent="0.2">
      <c r="F122" s="18"/>
      <c r="G122" s="23"/>
      <c r="H122" s="18"/>
      <c r="I122" s="23"/>
      <c r="J122" s="18"/>
      <c r="K122" s="23"/>
    </row>
    <row r="123" spans="6:11" ht="21.75" customHeight="1" x14ac:dyDescent="0.2">
      <c r="F123" s="18"/>
      <c r="G123" s="23"/>
      <c r="H123" s="18"/>
      <c r="I123" s="23"/>
      <c r="J123" s="18"/>
      <c r="K123" s="23"/>
    </row>
    <row r="124" spans="6:11" ht="21.75" customHeight="1" x14ac:dyDescent="0.2">
      <c r="F124" s="18"/>
      <c r="G124" s="23"/>
      <c r="H124" s="18"/>
      <c r="I124" s="23"/>
      <c r="J124" s="18"/>
      <c r="K124" s="23"/>
    </row>
    <row r="125" spans="6:11" ht="21.75" customHeight="1" x14ac:dyDescent="0.2">
      <c r="F125" s="18"/>
      <c r="G125" s="23"/>
      <c r="H125" s="18"/>
      <c r="I125" s="23"/>
      <c r="J125" s="18"/>
      <c r="K125" s="23"/>
    </row>
    <row r="126" spans="6:11" ht="21.75" customHeight="1" x14ac:dyDescent="0.2">
      <c r="F126" s="18"/>
      <c r="G126" s="23"/>
      <c r="H126" s="18"/>
      <c r="I126" s="23"/>
      <c r="J126" s="18"/>
      <c r="K126" s="23"/>
    </row>
    <row r="127" spans="6:11" ht="21.75" customHeight="1" x14ac:dyDescent="0.2">
      <c r="F127" s="18"/>
      <c r="G127" s="23"/>
      <c r="H127" s="18"/>
      <c r="I127" s="23"/>
      <c r="J127" s="18"/>
      <c r="K127" s="23"/>
    </row>
    <row r="128" spans="6:11" ht="21.75" customHeight="1" x14ac:dyDescent="0.2">
      <c r="F128" s="18"/>
      <c r="G128" s="23"/>
      <c r="H128" s="18"/>
      <c r="I128" s="23"/>
      <c r="J128" s="18"/>
      <c r="K128" s="23"/>
    </row>
    <row r="129" spans="6:11" ht="21.75" customHeight="1" x14ac:dyDescent="0.2">
      <c r="F129" s="18"/>
      <c r="G129" s="23"/>
      <c r="H129" s="18"/>
      <c r="I129" s="23"/>
      <c r="J129" s="18"/>
      <c r="K129" s="23"/>
    </row>
    <row r="130" spans="6:11" ht="21.75" customHeight="1" x14ac:dyDescent="0.2">
      <c r="F130" s="18"/>
      <c r="G130" s="23"/>
      <c r="H130" s="18"/>
      <c r="I130" s="23"/>
      <c r="J130" s="18"/>
      <c r="K130" s="23"/>
    </row>
    <row r="131" spans="6:11" ht="21.75" customHeight="1" x14ac:dyDescent="0.2">
      <c r="F131" s="18"/>
      <c r="G131" s="23"/>
      <c r="H131" s="18"/>
      <c r="I131" s="23"/>
      <c r="J131" s="18"/>
      <c r="K131" s="23"/>
    </row>
  </sheetData>
  <mergeCells count="6">
    <mergeCell ref="H5:J5"/>
    <mergeCell ref="H40:J40"/>
    <mergeCell ref="D5:F5"/>
    <mergeCell ref="D40:F40"/>
    <mergeCell ref="D72:F72"/>
    <mergeCell ref="H72:J72"/>
  </mergeCells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2" manualBreakCount="2">
    <brk id="35" max="16383" man="1"/>
    <brk id="6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75"/>
  <sheetViews>
    <sheetView showGridLines="0" view="pageBreakPreview" topLeftCell="A102" zoomScaleNormal="85" zoomScaleSheetLayoutView="100" workbookViewId="0">
      <selection activeCell="F126" sqref="F126"/>
    </sheetView>
  </sheetViews>
  <sheetFormatPr defaultColWidth="9.140625" defaultRowHeight="22.5" customHeight="1" x14ac:dyDescent="0.2"/>
  <cols>
    <col min="1" max="1" width="46.5703125" style="1" customWidth="1"/>
    <col min="2" max="2" width="5.5703125" style="1" customWidth="1"/>
    <col min="3" max="3" width="1.42578125" style="9" customWidth="1"/>
    <col min="4" max="4" width="14.5703125" style="1" bestFit="1" customWidth="1"/>
    <col min="5" max="5" width="1.42578125" style="1" customWidth="1"/>
    <col min="6" max="6" width="14.5703125" style="1" bestFit="1" customWidth="1"/>
    <col min="7" max="7" width="1.42578125" style="9" customWidth="1"/>
    <col min="8" max="8" width="12.5703125" style="1" customWidth="1"/>
    <col min="9" max="9" width="1.42578125" style="1" customWidth="1"/>
    <col min="10" max="10" width="12.5703125" style="1" customWidth="1"/>
    <col min="11" max="11" width="2" style="9" customWidth="1"/>
    <col min="12" max="16384" width="9.140625" style="1"/>
  </cols>
  <sheetData>
    <row r="1" spans="1:13" s="7" customFormat="1" ht="21" x14ac:dyDescent="0.2">
      <c r="C1" s="10"/>
      <c r="G1" s="10"/>
      <c r="J1" s="2" t="s">
        <v>127</v>
      </c>
      <c r="K1" s="9"/>
    </row>
    <row r="2" spans="1:13" s="7" customFormat="1" ht="21" x14ac:dyDescent="0.2">
      <c r="A2" s="7" t="s">
        <v>0</v>
      </c>
      <c r="C2" s="10"/>
      <c r="G2" s="10"/>
      <c r="K2" s="9"/>
    </row>
    <row r="3" spans="1:13" s="7" customFormat="1" ht="21" x14ac:dyDescent="0.2">
      <c r="A3" s="7" t="s">
        <v>43</v>
      </c>
      <c r="C3" s="10"/>
      <c r="G3" s="10"/>
      <c r="K3" s="9"/>
    </row>
    <row r="4" spans="1:13" s="7" customFormat="1" ht="21" x14ac:dyDescent="0.2">
      <c r="A4" s="7" t="s">
        <v>251</v>
      </c>
      <c r="C4" s="10"/>
      <c r="G4" s="10"/>
      <c r="K4" s="9"/>
    </row>
    <row r="5" spans="1:13" ht="21" x14ac:dyDescent="0.2">
      <c r="A5" s="14"/>
      <c r="B5" s="14"/>
      <c r="D5" s="14"/>
      <c r="E5" s="14"/>
      <c r="F5" s="14"/>
      <c r="H5" s="2"/>
      <c r="I5" s="14"/>
      <c r="J5" s="2" t="s">
        <v>148</v>
      </c>
    </row>
    <row r="6" spans="1:13" s="7" customFormat="1" ht="21" x14ac:dyDescent="0.2">
      <c r="A6" s="15"/>
      <c r="B6" s="15"/>
      <c r="C6" s="10"/>
      <c r="D6" s="16"/>
      <c r="E6" s="34" t="s">
        <v>1</v>
      </c>
      <c r="F6" s="16"/>
      <c r="G6" s="10"/>
      <c r="H6" s="16"/>
      <c r="I6" s="34" t="s">
        <v>2</v>
      </c>
      <c r="J6" s="16"/>
      <c r="K6" s="9"/>
      <c r="L6" s="1"/>
    </row>
    <row r="7" spans="1:13" ht="21" x14ac:dyDescent="0.2">
      <c r="B7" s="12" t="s">
        <v>3</v>
      </c>
      <c r="D7" s="12">
        <v>2568</v>
      </c>
      <c r="F7" s="12">
        <v>2567</v>
      </c>
      <c r="H7" s="12">
        <v>2568</v>
      </c>
      <c r="J7" s="12">
        <v>2567</v>
      </c>
    </row>
    <row r="8" spans="1:13" ht="21" x14ac:dyDescent="0.2">
      <c r="A8" s="7" t="s">
        <v>44</v>
      </c>
      <c r="B8" s="17"/>
      <c r="D8" s="18"/>
      <c r="F8" s="18"/>
      <c r="H8" s="18"/>
    </row>
    <row r="9" spans="1:13" ht="21" x14ac:dyDescent="0.2">
      <c r="A9" s="1" t="s">
        <v>45</v>
      </c>
      <c r="B9" s="3"/>
      <c r="D9" s="48">
        <v>661078</v>
      </c>
      <c r="E9" s="48"/>
      <c r="F9" s="48">
        <v>771168</v>
      </c>
      <c r="G9" s="48"/>
      <c r="H9" s="49">
        <v>3144</v>
      </c>
      <c r="I9" s="48"/>
      <c r="J9" s="49">
        <v>5588</v>
      </c>
      <c r="M9" s="19"/>
    </row>
    <row r="10" spans="1:13" ht="21" x14ac:dyDescent="0.2">
      <c r="A10" s="1" t="s">
        <v>46</v>
      </c>
      <c r="B10" s="17"/>
      <c r="D10" s="48">
        <v>5687</v>
      </c>
      <c r="E10" s="48"/>
      <c r="F10" s="48">
        <v>361538</v>
      </c>
      <c r="G10" s="48"/>
      <c r="H10" s="49">
        <v>0</v>
      </c>
      <c r="I10" s="52"/>
      <c r="J10" s="49">
        <v>0</v>
      </c>
      <c r="M10" s="19"/>
    </row>
    <row r="11" spans="1:13" ht="21" x14ac:dyDescent="0.2">
      <c r="A11" s="1" t="s">
        <v>47</v>
      </c>
      <c r="B11" s="17"/>
      <c r="D11" s="48">
        <v>11626</v>
      </c>
      <c r="E11" s="48"/>
      <c r="F11" s="48">
        <v>9484</v>
      </c>
      <c r="G11" s="48"/>
      <c r="H11" s="58">
        <v>5429</v>
      </c>
      <c r="I11" s="52"/>
      <c r="J11" s="58">
        <v>5373</v>
      </c>
      <c r="M11" s="19"/>
    </row>
    <row r="12" spans="1:13" ht="21" x14ac:dyDescent="0.2">
      <c r="A12" s="1" t="s">
        <v>48</v>
      </c>
      <c r="B12" s="17">
        <v>14</v>
      </c>
      <c r="D12" s="50">
        <v>42730</v>
      </c>
      <c r="E12" s="48"/>
      <c r="F12" s="50">
        <v>519288</v>
      </c>
      <c r="G12" s="48"/>
      <c r="H12" s="59">
        <v>38133</v>
      </c>
      <c r="I12" s="48"/>
      <c r="J12" s="59">
        <v>36451</v>
      </c>
      <c r="L12" s="18"/>
      <c r="M12" s="19"/>
    </row>
    <row r="13" spans="1:13" ht="21" x14ac:dyDescent="0.2">
      <c r="A13" s="7" t="s">
        <v>49</v>
      </c>
      <c r="B13" s="3"/>
      <c r="D13" s="21">
        <f>SUM(D9:D12)</f>
        <v>721121</v>
      </c>
      <c r="E13" s="19"/>
      <c r="F13" s="21">
        <f>SUM(F9:F12)</f>
        <v>1661478</v>
      </c>
      <c r="G13" s="20"/>
      <c r="H13" s="21">
        <f>SUM(H9:H12)</f>
        <v>46706</v>
      </c>
      <c r="I13" s="19"/>
      <c r="J13" s="21">
        <f>SUM(J9:J12)</f>
        <v>47412</v>
      </c>
      <c r="L13" s="18"/>
      <c r="M13" s="19"/>
    </row>
    <row r="14" spans="1:13" ht="21" x14ac:dyDescent="0.2">
      <c r="A14" s="7" t="s">
        <v>50</v>
      </c>
      <c r="B14" s="3"/>
      <c r="D14" s="19"/>
      <c r="E14" s="19"/>
      <c r="F14" s="19"/>
      <c r="G14" s="20"/>
      <c r="H14" s="18"/>
      <c r="I14" s="19"/>
      <c r="J14" s="18"/>
      <c r="M14" s="19"/>
    </row>
    <row r="15" spans="1:13" ht="21" x14ac:dyDescent="0.2">
      <c r="A15" s="1" t="s">
        <v>51</v>
      </c>
      <c r="B15" s="3"/>
      <c r="D15" s="48">
        <v>451331</v>
      </c>
      <c r="E15" s="48"/>
      <c r="F15" s="48">
        <v>582343</v>
      </c>
      <c r="G15" s="48"/>
      <c r="H15" s="49">
        <v>3664</v>
      </c>
      <c r="I15" s="48"/>
      <c r="J15" s="49">
        <v>5427</v>
      </c>
      <c r="M15" s="19"/>
    </row>
    <row r="16" spans="1:13" ht="21" x14ac:dyDescent="0.2">
      <c r="A16" s="1" t="s">
        <v>52</v>
      </c>
      <c r="B16" s="17"/>
      <c r="D16" s="48">
        <v>1756</v>
      </c>
      <c r="E16" s="48"/>
      <c r="F16" s="48">
        <v>211986</v>
      </c>
      <c r="G16" s="48"/>
      <c r="H16" s="49">
        <v>0</v>
      </c>
      <c r="I16" s="52"/>
      <c r="J16" s="49">
        <v>0</v>
      </c>
      <c r="M16" s="19"/>
    </row>
    <row r="17" spans="1:13" ht="21" x14ac:dyDescent="0.2">
      <c r="A17" s="1" t="s">
        <v>53</v>
      </c>
      <c r="B17" s="17"/>
      <c r="D17" s="48">
        <v>9172</v>
      </c>
      <c r="E17" s="48"/>
      <c r="F17" s="48">
        <v>6567</v>
      </c>
      <c r="G17" s="48"/>
      <c r="H17" s="54">
        <v>1600</v>
      </c>
      <c r="I17" s="52"/>
      <c r="J17" s="54">
        <v>1341</v>
      </c>
      <c r="M17" s="19"/>
    </row>
    <row r="18" spans="1:13" ht="21" x14ac:dyDescent="0.2">
      <c r="A18" s="1" t="s">
        <v>54</v>
      </c>
      <c r="B18" s="17"/>
      <c r="D18" s="48">
        <v>122055</v>
      </c>
      <c r="E18" s="48"/>
      <c r="F18" s="48">
        <v>162240</v>
      </c>
      <c r="G18" s="48"/>
      <c r="H18" s="54">
        <v>41</v>
      </c>
      <c r="I18" s="52"/>
      <c r="J18" s="54">
        <v>48</v>
      </c>
      <c r="M18" s="19"/>
    </row>
    <row r="19" spans="1:13" ht="21" x14ac:dyDescent="0.2">
      <c r="A19" s="1" t="s">
        <v>55</v>
      </c>
      <c r="B19" s="17"/>
      <c r="D19" s="48">
        <v>416161</v>
      </c>
      <c r="E19" s="48"/>
      <c r="F19" s="48">
        <v>286489</v>
      </c>
      <c r="G19" s="48"/>
      <c r="H19" s="54">
        <v>52082</v>
      </c>
      <c r="I19" s="48"/>
      <c r="J19" s="54">
        <v>60870</v>
      </c>
      <c r="M19" s="19"/>
    </row>
    <row r="20" spans="1:13" ht="21" x14ac:dyDescent="0.2">
      <c r="A20" s="7" t="s">
        <v>56</v>
      </c>
      <c r="B20" s="17"/>
      <c r="D20" s="67">
        <f>SUM(D15:D19)</f>
        <v>1000475</v>
      </c>
      <c r="E20" s="48"/>
      <c r="F20" s="67">
        <f>SUM(F15:F19)</f>
        <v>1249625</v>
      </c>
      <c r="G20" s="48"/>
      <c r="H20" s="67">
        <f>SUM(H15:H19)</f>
        <v>57387</v>
      </c>
      <c r="I20" s="19"/>
      <c r="J20" s="67">
        <f>SUM(J15:J19)</f>
        <v>67686</v>
      </c>
      <c r="M20" s="19"/>
    </row>
    <row r="21" spans="1:13" ht="21" x14ac:dyDescent="0.2">
      <c r="A21" s="7" t="s">
        <v>172</v>
      </c>
      <c r="B21" s="17"/>
      <c r="D21" s="48">
        <f>SUM(D13-D20)</f>
        <v>-279354</v>
      </c>
      <c r="E21" s="48"/>
      <c r="F21" s="48">
        <f>SUM(F13-F20)</f>
        <v>411853</v>
      </c>
      <c r="G21" s="48"/>
      <c r="H21" s="48">
        <f>SUM(H13-H20)</f>
        <v>-10681</v>
      </c>
      <c r="I21" s="19"/>
      <c r="J21" s="48">
        <f>SUM(J13-J20)</f>
        <v>-20274</v>
      </c>
      <c r="M21" s="19"/>
    </row>
    <row r="22" spans="1:13" ht="21" x14ac:dyDescent="0.2">
      <c r="A22" s="1" t="s">
        <v>267</v>
      </c>
      <c r="B22" s="17" t="s">
        <v>256</v>
      </c>
      <c r="D22" s="48">
        <v>-20869</v>
      </c>
      <c r="E22" s="48"/>
      <c r="F22" s="48">
        <v>-7206</v>
      </c>
      <c r="G22" s="48"/>
      <c r="H22" s="49">
        <v>0</v>
      </c>
      <c r="I22" s="48"/>
      <c r="J22" s="49">
        <v>0</v>
      </c>
      <c r="M22" s="19"/>
    </row>
    <row r="23" spans="1:13" ht="21" x14ac:dyDescent="0.2">
      <c r="A23" s="1" t="s">
        <v>167</v>
      </c>
      <c r="B23" s="17"/>
      <c r="D23" s="48">
        <v>20735</v>
      </c>
      <c r="E23" s="48"/>
      <c r="F23" s="48">
        <v>15798</v>
      </c>
      <c r="G23" s="48"/>
      <c r="H23" s="58">
        <v>12691</v>
      </c>
      <c r="I23" s="52"/>
      <c r="J23" s="58">
        <v>14280</v>
      </c>
      <c r="M23" s="19"/>
    </row>
    <row r="24" spans="1:13" ht="21" x14ac:dyDescent="0.2">
      <c r="A24" s="1" t="s">
        <v>188</v>
      </c>
      <c r="B24" s="17"/>
      <c r="D24" s="50">
        <v>-59757</v>
      </c>
      <c r="E24" s="48"/>
      <c r="F24" s="50">
        <v>-60950</v>
      </c>
      <c r="G24" s="48"/>
      <c r="H24" s="50">
        <v>-24427</v>
      </c>
      <c r="I24" s="48"/>
      <c r="J24" s="50">
        <v>-25853</v>
      </c>
      <c r="M24" s="19"/>
    </row>
    <row r="25" spans="1:13" ht="21" x14ac:dyDescent="0.2">
      <c r="A25" s="7" t="s">
        <v>171</v>
      </c>
      <c r="B25" s="17"/>
      <c r="D25" s="49">
        <f>SUM(D21:D24)</f>
        <v>-339245</v>
      </c>
      <c r="E25" s="48"/>
      <c r="F25" s="49">
        <f>SUM(F21:F24)</f>
        <v>359495</v>
      </c>
      <c r="G25" s="49">
        <f t="shared" ref="G25:J25" si="0">SUM(G21:G24)</f>
        <v>0</v>
      </c>
      <c r="H25" s="49">
        <f t="shared" si="0"/>
        <v>-22417</v>
      </c>
      <c r="I25" s="49">
        <f t="shared" si="0"/>
        <v>0</v>
      </c>
      <c r="J25" s="49">
        <f t="shared" si="0"/>
        <v>-31847</v>
      </c>
      <c r="M25" s="19"/>
    </row>
    <row r="26" spans="1:13" ht="21" x14ac:dyDescent="0.2">
      <c r="A26" s="1" t="s">
        <v>240</v>
      </c>
      <c r="B26" s="17">
        <v>15</v>
      </c>
      <c r="D26" s="50">
        <v>21932</v>
      </c>
      <c r="E26" s="48"/>
      <c r="F26" s="50">
        <v>-8207</v>
      </c>
      <c r="G26" s="48"/>
      <c r="H26" s="50">
        <v>742</v>
      </c>
      <c r="I26" s="48"/>
      <c r="J26" s="50">
        <v>951</v>
      </c>
      <c r="M26" s="19"/>
    </row>
    <row r="27" spans="1:13" ht="21.75" thickBot="1" x14ac:dyDescent="0.25">
      <c r="A27" s="7" t="s">
        <v>170</v>
      </c>
      <c r="B27" s="3"/>
      <c r="D27" s="71">
        <f>SUM(D25:D26)</f>
        <v>-317313</v>
      </c>
      <c r="E27" s="48"/>
      <c r="F27" s="71">
        <f>SUM(F25:F26)</f>
        <v>351288</v>
      </c>
      <c r="G27" s="48"/>
      <c r="H27" s="71">
        <f>SUM(H25:H26)</f>
        <v>-21675</v>
      </c>
      <c r="I27" s="19"/>
      <c r="J27" s="71">
        <f>SUM(J25:J26)</f>
        <v>-30896</v>
      </c>
      <c r="M27" s="19"/>
    </row>
    <row r="28" spans="1:13" ht="21.75" thickTop="1" x14ac:dyDescent="0.2">
      <c r="A28" s="7"/>
      <c r="B28" s="3"/>
      <c r="D28" s="18"/>
      <c r="E28" s="19"/>
      <c r="F28" s="18"/>
      <c r="G28" s="11"/>
      <c r="H28" s="18"/>
      <c r="I28" s="19"/>
      <c r="J28" s="18"/>
      <c r="M28" s="19"/>
    </row>
    <row r="29" spans="1:13" ht="21" x14ac:dyDescent="0.2">
      <c r="A29" s="7" t="s">
        <v>169</v>
      </c>
      <c r="B29" s="3"/>
      <c r="D29" s="18"/>
      <c r="E29" s="19"/>
      <c r="F29" s="18"/>
      <c r="G29" s="11"/>
      <c r="H29" s="18"/>
      <c r="I29" s="18"/>
      <c r="J29" s="18"/>
      <c r="M29" s="19"/>
    </row>
    <row r="30" spans="1:13" ht="21.75" thickBot="1" x14ac:dyDescent="0.25">
      <c r="A30" s="1" t="s">
        <v>108</v>
      </c>
      <c r="B30" s="3"/>
      <c r="D30" s="19">
        <f>D32-D31</f>
        <v>-326151</v>
      </c>
      <c r="E30" s="18"/>
      <c r="F30" s="19">
        <f>+F32-F31</f>
        <v>342333</v>
      </c>
      <c r="G30" s="23"/>
      <c r="H30" s="24">
        <f>SUM(H27)</f>
        <v>-21675</v>
      </c>
      <c r="I30" s="18"/>
      <c r="J30" s="24">
        <f>SUM(J27)</f>
        <v>-30896</v>
      </c>
      <c r="M30" s="19"/>
    </row>
    <row r="31" spans="1:13" ht="21.75" thickTop="1" x14ac:dyDescent="0.2">
      <c r="A31" s="1" t="s">
        <v>109</v>
      </c>
      <c r="B31" s="3"/>
      <c r="D31" s="50">
        <v>8838</v>
      </c>
      <c r="E31" s="54"/>
      <c r="F31" s="50">
        <v>8955</v>
      </c>
      <c r="G31" s="23"/>
      <c r="H31" s="18"/>
      <c r="I31" s="18"/>
      <c r="J31" s="18"/>
      <c r="M31" s="19"/>
    </row>
    <row r="32" spans="1:13" ht="21.75" thickBot="1" x14ac:dyDescent="0.25">
      <c r="B32" s="3"/>
      <c r="D32" s="25">
        <f>D27</f>
        <v>-317313</v>
      </c>
      <c r="E32" s="18"/>
      <c r="F32" s="25">
        <f>F27</f>
        <v>351288</v>
      </c>
      <c r="G32" s="23"/>
      <c r="H32" s="18"/>
      <c r="I32" s="18"/>
      <c r="J32" s="18"/>
      <c r="M32" s="19"/>
    </row>
    <row r="33" spans="1:13" ht="21.75" thickTop="1" x14ac:dyDescent="0.2">
      <c r="A33" s="7" t="s">
        <v>228</v>
      </c>
      <c r="B33" s="3"/>
      <c r="D33" s="18"/>
      <c r="E33" s="18"/>
      <c r="F33" s="18"/>
      <c r="G33" s="23"/>
      <c r="H33" s="18"/>
      <c r="I33" s="18"/>
      <c r="J33" s="18"/>
      <c r="M33" s="19"/>
    </row>
    <row r="34" spans="1:13" ht="21" x14ac:dyDescent="0.2">
      <c r="A34" s="7" t="s">
        <v>57</v>
      </c>
      <c r="B34" s="17"/>
      <c r="D34" s="18"/>
      <c r="F34" s="18"/>
      <c r="H34" s="18"/>
      <c r="J34" s="18"/>
      <c r="M34" s="19"/>
    </row>
    <row r="35" spans="1:13" ht="21.75" thickBot="1" x14ac:dyDescent="0.25">
      <c r="A35" s="26" t="s">
        <v>168</v>
      </c>
      <c r="D35" s="27">
        <f>(D30/166682701)*1000</f>
        <v>-1.9567177520119499</v>
      </c>
      <c r="E35" s="28"/>
      <c r="F35" s="27">
        <f>(F30/166682701)*1000</f>
        <v>2.0538004120775559</v>
      </c>
      <c r="G35" s="29"/>
      <c r="H35" s="27">
        <f>(H30/166682701)*1000</f>
        <v>-0.13003748961327427</v>
      </c>
      <c r="I35" s="28"/>
      <c r="J35" s="27">
        <f>(J30/166682701)*1000</f>
        <v>-0.18535816743214401</v>
      </c>
      <c r="M35" s="19"/>
    </row>
    <row r="36" spans="1:13" ht="21.75" thickTop="1" x14ac:dyDescent="0.2">
      <c r="D36" s="28"/>
      <c r="E36" s="28"/>
      <c r="F36" s="28"/>
      <c r="G36" s="29"/>
      <c r="H36" s="28"/>
      <c r="I36" s="28"/>
      <c r="J36" s="28"/>
      <c r="M36" s="19"/>
    </row>
    <row r="37" spans="1:13" ht="21" x14ac:dyDescent="0.2">
      <c r="D37" s="28"/>
      <c r="E37" s="28"/>
      <c r="F37" s="28"/>
      <c r="G37" s="29"/>
      <c r="H37" s="28"/>
      <c r="I37" s="28"/>
      <c r="J37" s="28"/>
      <c r="M37" s="19"/>
    </row>
    <row r="38" spans="1:13" ht="21" x14ac:dyDescent="0.2">
      <c r="A38" s="1" t="s">
        <v>225</v>
      </c>
      <c r="D38" s="8"/>
      <c r="L38" s="7"/>
      <c r="M38" s="19"/>
    </row>
    <row r="39" spans="1:13" s="7" customFormat="1" ht="21" customHeight="1" x14ac:dyDescent="0.2">
      <c r="C39" s="10"/>
      <c r="G39" s="10"/>
      <c r="J39" s="2" t="s">
        <v>127</v>
      </c>
      <c r="K39" s="9"/>
      <c r="M39" s="19"/>
    </row>
    <row r="40" spans="1:13" s="7" customFormat="1" ht="21" customHeight="1" x14ac:dyDescent="0.2">
      <c r="A40" s="7" t="s">
        <v>0</v>
      </c>
      <c r="C40" s="10"/>
      <c r="D40" s="8"/>
      <c r="G40" s="10"/>
      <c r="J40" s="30"/>
      <c r="K40" s="9"/>
      <c r="M40" s="19"/>
    </row>
    <row r="41" spans="1:13" s="7" customFormat="1" ht="21" customHeight="1" x14ac:dyDescent="0.2">
      <c r="A41" s="7" t="s">
        <v>105</v>
      </c>
      <c r="C41" s="10"/>
      <c r="D41" s="8"/>
      <c r="F41" s="31"/>
      <c r="G41" s="10"/>
      <c r="H41" s="31"/>
      <c r="J41" s="31"/>
      <c r="K41" s="9"/>
      <c r="M41" s="19"/>
    </row>
    <row r="42" spans="1:13" s="7" customFormat="1" ht="21" customHeight="1" x14ac:dyDescent="0.2">
      <c r="A42" s="7" t="str">
        <f>A4</f>
        <v>สำหรับงวดสามเดือนสิ้นสุดวันที่ 30 กันยายน 2568</v>
      </c>
      <c r="C42" s="10"/>
      <c r="D42" s="8"/>
      <c r="F42" s="31"/>
      <c r="G42" s="10"/>
      <c r="H42" s="31"/>
      <c r="J42" s="31"/>
      <c r="K42" s="9"/>
      <c r="M42" s="19"/>
    </row>
    <row r="43" spans="1:13" ht="21" customHeight="1" x14ac:dyDescent="0.2">
      <c r="B43" s="14"/>
      <c r="D43" s="32"/>
      <c r="E43" s="14"/>
      <c r="F43" s="32"/>
      <c r="H43" s="32"/>
      <c r="I43" s="14"/>
      <c r="J43" s="2" t="s">
        <v>128</v>
      </c>
      <c r="M43" s="19"/>
    </row>
    <row r="44" spans="1:13" s="7" customFormat="1" ht="21" customHeight="1" x14ac:dyDescent="0.2">
      <c r="A44" s="15"/>
      <c r="B44" s="15"/>
      <c r="C44" s="10"/>
      <c r="D44" s="33"/>
      <c r="E44" s="34" t="s">
        <v>1</v>
      </c>
      <c r="F44" s="33"/>
      <c r="G44" s="10"/>
      <c r="H44" s="33"/>
      <c r="I44" s="34" t="s">
        <v>2</v>
      </c>
      <c r="J44" s="33"/>
      <c r="K44" s="9"/>
      <c r="M44" s="19"/>
    </row>
    <row r="45" spans="1:13" ht="21" customHeight="1" x14ac:dyDescent="0.2">
      <c r="B45" s="12" t="s">
        <v>3</v>
      </c>
      <c r="D45" s="12">
        <v>2568</v>
      </c>
      <c r="F45" s="12">
        <v>2567</v>
      </c>
      <c r="H45" s="12">
        <v>2568</v>
      </c>
      <c r="J45" s="12">
        <v>2567</v>
      </c>
      <c r="M45" s="19"/>
    </row>
    <row r="46" spans="1:13" ht="21" customHeight="1" thickBot="1" x14ac:dyDescent="0.25">
      <c r="A46" s="7" t="s">
        <v>170</v>
      </c>
      <c r="B46" s="4"/>
      <c r="D46" s="35">
        <f>SUM(D32)</f>
        <v>-317313</v>
      </c>
      <c r="E46" s="18"/>
      <c r="F46" s="35">
        <f>SUM(F32)</f>
        <v>351288</v>
      </c>
      <c r="G46" s="23"/>
      <c r="H46" s="35">
        <f>H30</f>
        <v>-21675</v>
      </c>
      <c r="I46" s="13"/>
      <c r="J46" s="35">
        <f>J30</f>
        <v>-30896</v>
      </c>
      <c r="M46" s="19"/>
    </row>
    <row r="47" spans="1:13" ht="21" customHeight="1" thickTop="1" x14ac:dyDescent="0.2">
      <c r="B47" s="4"/>
      <c r="D47" s="18"/>
      <c r="E47" s="18"/>
      <c r="F47" s="18"/>
      <c r="G47" s="23"/>
      <c r="H47" s="18"/>
      <c r="I47" s="13"/>
      <c r="J47" s="18"/>
      <c r="M47" s="19"/>
    </row>
    <row r="48" spans="1:13" ht="21" customHeight="1" x14ac:dyDescent="0.2">
      <c r="A48" s="7" t="s">
        <v>106</v>
      </c>
      <c r="B48" s="4"/>
      <c r="D48" s="18"/>
      <c r="E48" s="18"/>
      <c r="F48" s="18"/>
      <c r="G48" s="23"/>
      <c r="H48" s="18"/>
      <c r="I48" s="13"/>
      <c r="J48" s="18"/>
      <c r="M48" s="19"/>
    </row>
    <row r="49" spans="1:13" ht="21" customHeight="1" x14ac:dyDescent="0.2">
      <c r="A49" s="36" t="s">
        <v>147</v>
      </c>
      <c r="B49" s="4"/>
      <c r="D49" s="18"/>
      <c r="E49" s="18"/>
      <c r="F49" s="18"/>
      <c r="G49" s="23"/>
      <c r="H49" s="18"/>
      <c r="I49" s="13"/>
      <c r="J49" s="18"/>
      <c r="M49" s="19"/>
    </row>
    <row r="50" spans="1:13" ht="21" customHeight="1" x14ac:dyDescent="0.2">
      <c r="A50" s="1" t="s">
        <v>107</v>
      </c>
      <c r="B50" s="4"/>
      <c r="D50" s="18"/>
      <c r="E50" s="18"/>
      <c r="F50" s="18"/>
      <c r="G50" s="23"/>
      <c r="H50" s="18"/>
      <c r="I50" s="13"/>
      <c r="J50" s="18"/>
      <c r="M50" s="19"/>
    </row>
    <row r="51" spans="1:13" ht="21" customHeight="1" x14ac:dyDescent="0.2">
      <c r="A51" s="1" t="s">
        <v>135</v>
      </c>
      <c r="B51" s="4"/>
      <c r="D51" s="48">
        <v>3297</v>
      </c>
      <c r="E51" s="55"/>
      <c r="F51" s="48">
        <v>-3468</v>
      </c>
      <c r="G51" s="55"/>
      <c r="H51" s="53">
        <v>0</v>
      </c>
      <c r="I51" s="55"/>
      <c r="J51" s="53">
        <v>0</v>
      </c>
      <c r="M51" s="19"/>
    </row>
    <row r="52" spans="1:13" ht="21" customHeight="1" x14ac:dyDescent="0.2">
      <c r="A52" s="1" t="s">
        <v>268</v>
      </c>
      <c r="B52" s="17">
        <v>9</v>
      </c>
      <c r="D52" s="51">
        <v>-835</v>
      </c>
      <c r="E52" s="55"/>
      <c r="F52" s="51">
        <v>-13770</v>
      </c>
      <c r="G52" s="55"/>
      <c r="H52" s="51">
        <v>0</v>
      </c>
      <c r="I52" s="55"/>
      <c r="J52" s="51">
        <v>0</v>
      </c>
      <c r="M52" s="19"/>
    </row>
    <row r="53" spans="1:13" ht="21" customHeight="1" x14ac:dyDescent="0.2">
      <c r="A53" s="1" t="s">
        <v>147</v>
      </c>
      <c r="B53" s="17"/>
      <c r="D53" s="38"/>
      <c r="E53" s="37"/>
      <c r="F53" s="38"/>
      <c r="G53" s="39"/>
      <c r="H53" s="5"/>
      <c r="I53" s="37"/>
      <c r="J53" s="5"/>
      <c r="M53" s="19"/>
    </row>
    <row r="54" spans="1:13" ht="21" customHeight="1" x14ac:dyDescent="0.2">
      <c r="A54" s="1" t="s">
        <v>166</v>
      </c>
      <c r="B54" s="4"/>
      <c r="D54" s="40">
        <f>SUM(D51:D52)</f>
        <v>2462</v>
      </c>
      <c r="E54" s="37"/>
      <c r="F54" s="40">
        <f>SUM(F51:F53)</f>
        <v>-17238</v>
      </c>
      <c r="G54" s="39"/>
      <c r="H54" s="6">
        <f>SUM(H51:H53)</f>
        <v>0</v>
      </c>
      <c r="I54" s="37"/>
      <c r="J54" s="6">
        <f>SUM(J51:J53)</f>
        <v>0</v>
      </c>
      <c r="M54" s="19"/>
    </row>
    <row r="55" spans="1:13" ht="21" customHeight="1" x14ac:dyDescent="0.2">
      <c r="A55" s="36" t="s">
        <v>163</v>
      </c>
      <c r="B55" s="4"/>
      <c r="D55" s="38"/>
      <c r="E55" s="37"/>
      <c r="F55" s="38"/>
      <c r="G55" s="39"/>
      <c r="H55" s="5"/>
      <c r="I55" s="37"/>
      <c r="J55" s="5"/>
      <c r="M55" s="19"/>
    </row>
    <row r="56" spans="1:13" ht="21" customHeight="1" x14ac:dyDescent="0.2">
      <c r="A56" s="1" t="s">
        <v>269</v>
      </c>
      <c r="B56" s="4"/>
      <c r="D56" s="38"/>
      <c r="E56" s="37"/>
      <c r="F56" s="38"/>
      <c r="G56" s="39"/>
      <c r="H56" s="5"/>
      <c r="I56" s="37"/>
      <c r="J56" s="5"/>
      <c r="M56" s="19"/>
    </row>
    <row r="57" spans="1:13" ht="21" customHeight="1" x14ac:dyDescent="0.2">
      <c r="A57" s="1" t="s">
        <v>195</v>
      </c>
      <c r="B57" s="4"/>
      <c r="D57" s="38"/>
      <c r="E57" s="37"/>
      <c r="F57" s="38"/>
      <c r="G57" s="39"/>
      <c r="H57" s="5"/>
      <c r="I57" s="37"/>
      <c r="J57" s="5"/>
      <c r="M57" s="19"/>
    </row>
    <row r="58" spans="1:13" ht="21" customHeight="1" x14ac:dyDescent="0.2">
      <c r="A58" s="1" t="s">
        <v>166</v>
      </c>
      <c r="B58" s="4"/>
      <c r="D58" s="53">
        <v>-4285</v>
      </c>
      <c r="E58" s="55"/>
      <c r="F58" s="53">
        <v>-102115</v>
      </c>
      <c r="G58" s="55"/>
      <c r="H58" s="53">
        <v>0</v>
      </c>
      <c r="I58" s="55"/>
      <c r="J58" s="53">
        <v>0</v>
      </c>
      <c r="M58" s="19"/>
    </row>
    <row r="59" spans="1:13" ht="21" customHeight="1" x14ac:dyDescent="0.2">
      <c r="A59" s="1" t="s">
        <v>268</v>
      </c>
      <c r="B59" s="17">
        <v>9</v>
      </c>
      <c r="D59" s="51">
        <v>-688</v>
      </c>
      <c r="E59" s="55"/>
      <c r="F59" s="51">
        <v>-838</v>
      </c>
      <c r="G59" s="55"/>
      <c r="H59" s="51">
        <v>0</v>
      </c>
      <c r="I59" s="55"/>
      <c r="J59" s="51">
        <v>0</v>
      </c>
      <c r="M59" s="19"/>
    </row>
    <row r="60" spans="1:13" ht="21" customHeight="1" x14ac:dyDescent="0.2">
      <c r="A60" s="1" t="s">
        <v>163</v>
      </c>
      <c r="B60" s="17"/>
      <c r="D60" s="5"/>
      <c r="E60" s="37"/>
      <c r="F60" s="5"/>
      <c r="G60" s="39"/>
      <c r="H60" s="5"/>
      <c r="I60" s="37"/>
      <c r="J60" s="5"/>
      <c r="M60" s="19"/>
    </row>
    <row r="61" spans="1:13" ht="21" customHeight="1" x14ac:dyDescent="0.2">
      <c r="A61" s="1" t="s">
        <v>166</v>
      </c>
      <c r="B61" s="17"/>
      <c r="D61" s="5">
        <f>SUM(D58:D59)</f>
        <v>-4973</v>
      </c>
      <c r="E61" s="37"/>
      <c r="F61" s="5">
        <f>SUM(F58:F60)</f>
        <v>-102953</v>
      </c>
      <c r="G61" s="39"/>
      <c r="H61" s="5">
        <f>SUM(H58:H60)</f>
        <v>0</v>
      </c>
      <c r="I61" s="37"/>
      <c r="J61" s="5">
        <f>SUM(J58:J60)</f>
        <v>0</v>
      </c>
      <c r="M61" s="19"/>
    </row>
    <row r="62" spans="1:13" ht="21" customHeight="1" x14ac:dyDescent="0.2">
      <c r="A62" s="7" t="s">
        <v>136</v>
      </c>
      <c r="B62" s="4"/>
      <c r="D62" s="22">
        <f>SUM(D54,D61)</f>
        <v>-2511</v>
      </c>
      <c r="E62" s="19"/>
      <c r="F62" s="22">
        <f>SUM(F54,F61)</f>
        <v>-120191</v>
      </c>
      <c r="G62" s="11"/>
      <c r="H62" s="22">
        <f>SUM(H54,H61)</f>
        <v>0</v>
      </c>
      <c r="I62" s="19"/>
      <c r="J62" s="22">
        <f>SUM(J54,J61)</f>
        <v>0</v>
      </c>
      <c r="M62" s="19"/>
    </row>
    <row r="63" spans="1:13" ht="21" customHeight="1" x14ac:dyDescent="0.2">
      <c r="B63" s="4"/>
      <c r="D63" s="28"/>
      <c r="F63" s="28"/>
      <c r="G63" s="29"/>
      <c r="H63" s="28"/>
      <c r="J63" s="28"/>
      <c r="M63" s="19"/>
    </row>
    <row r="64" spans="1:13" ht="21" customHeight="1" thickBot="1" x14ac:dyDescent="0.25">
      <c r="A64" s="7" t="s">
        <v>129</v>
      </c>
      <c r="B64" s="4"/>
      <c r="D64" s="35">
        <f>SUM(D46,D62)</f>
        <v>-319824</v>
      </c>
      <c r="E64" s="18"/>
      <c r="F64" s="35">
        <f>SUM(F46,F62)</f>
        <v>231097</v>
      </c>
      <c r="G64" s="23"/>
      <c r="H64" s="35">
        <f>SUM(H46,H62)</f>
        <v>-21675</v>
      </c>
      <c r="I64" s="18"/>
      <c r="J64" s="35">
        <f>SUM(J46,J62)</f>
        <v>-30896</v>
      </c>
      <c r="M64" s="19"/>
    </row>
    <row r="65" spans="1:13" ht="21" customHeight="1" thickTop="1" x14ac:dyDescent="0.2">
      <c r="B65" s="4"/>
      <c r="D65" s="28"/>
      <c r="F65" s="28"/>
      <c r="G65" s="29"/>
      <c r="H65" s="28"/>
      <c r="J65" s="28"/>
      <c r="M65" s="19"/>
    </row>
    <row r="66" spans="1:13" ht="21" customHeight="1" x14ac:dyDescent="0.2">
      <c r="A66" s="7" t="s">
        <v>137</v>
      </c>
      <c r="B66" s="4"/>
      <c r="D66" s="28"/>
      <c r="F66" s="28"/>
      <c r="G66" s="29"/>
      <c r="H66" s="28"/>
      <c r="J66" s="28"/>
      <c r="M66" s="19"/>
    </row>
    <row r="67" spans="1:13" ht="21" customHeight="1" thickBot="1" x14ac:dyDescent="0.25">
      <c r="A67" s="1" t="s">
        <v>108</v>
      </c>
      <c r="B67" s="4"/>
      <c r="D67" s="19">
        <f>D69-D68</f>
        <v>-328777</v>
      </c>
      <c r="F67" s="19">
        <f>F69-F68</f>
        <v>222547</v>
      </c>
      <c r="G67" s="29"/>
      <c r="H67" s="35">
        <f>H64-H68</f>
        <v>-21675</v>
      </c>
      <c r="I67" s="19"/>
      <c r="J67" s="35">
        <f>J64-J68</f>
        <v>-30896</v>
      </c>
      <c r="M67" s="19"/>
    </row>
    <row r="68" spans="1:13" ht="21" customHeight="1" thickTop="1" x14ac:dyDescent="0.2">
      <c r="A68" s="1" t="s">
        <v>109</v>
      </c>
      <c r="B68" s="4"/>
      <c r="D68" s="57">
        <v>8953</v>
      </c>
      <c r="E68" s="56"/>
      <c r="F68" s="57">
        <v>8550</v>
      </c>
      <c r="G68" s="29"/>
      <c r="H68" s="28"/>
      <c r="J68" s="28"/>
      <c r="M68" s="19"/>
    </row>
    <row r="69" spans="1:13" ht="21" customHeight="1" thickBot="1" x14ac:dyDescent="0.25">
      <c r="B69" s="4"/>
      <c r="D69" s="35">
        <f>D64</f>
        <v>-319824</v>
      </c>
      <c r="E69" s="18"/>
      <c r="F69" s="35">
        <f>F64</f>
        <v>231097</v>
      </c>
      <c r="G69" s="29"/>
      <c r="H69" s="28"/>
      <c r="J69" s="28"/>
      <c r="M69" s="19"/>
    </row>
    <row r="70" spans="1:13" ht="21" customHeight="1" thickTop="1" x14ac:dyDescent="0.2">
      <c r="B70" s="4"/>
      <c r="M70" s="19"/>
    </row>
    <row r="71" spans="1:13" ht="21" customHeight="1" x14ac:dyDescent="0.2">
      <c r="A71" s="1" t="s">
        <v>225</v>
      </c>
      <c r="B71" s="4"/>
      <c r="D71" s="42"/>
      <c r="E71" s="43"/>
      <c r="F71" s="44"/>
      <c r="G71" s="45"/>
      <c r="H71" s="44"/>
      <c r="I71" s="43"/>
      <c r="J71" s="44"/>
      <c r="M71" s="19"/>
    </row>
    <row r="72" spans="1:13" s="7" customFormat="1" ht="21" x14ac:dyDescent="0.2">
      <c r="C72" s="10"/>
      <c r="G72" s="10"/>
      <c r="J72" s="2" t="s">
        <v>127</v>
      </c>
      <c r="K72" s="9"/>
    </row>
    <row r="73" spans="1:13" s="7" customFormat="1" ht="21" x14ac:dyDescent="0.2">
      <c r="A73" s="7" t="s">
        <v>0</v>
      </c>
      <c r="C73" s="10"/>
      <c r="G73" s="10"/>
      <c r="K73" s="9"/>
    </row>
    <row r="74" spans="1:13" s="7" customFormat="1" ht="21" x14ac:dyDescent="0.2">
      <c r="A74" s="7" t="s">
        <v>43</v>
      </c>
      <c r="C74" s="10"/>
      <c r="G74" s="10"/>
      <c r="K74" s="9"/>
    </row>
    <row r="75" spans="1:13" s="7" customFormat="1" ht="21" x14ac:dyDescent="0.2">
      <c r="A75" s="7" t="s">
        <v>252</v>
      </c>
      <c r="C75" s="10"/>
      <c r="G75" s="10"/>
      <c r="K75" s="9"/>
    </row>
    <row r="76" spans="1:13" ht="21" x14ac:dyDescent="0.2">
      <c r="A76" s="14"/>
      <c r="B76" s="14"/>
      <c r="D76" s="14"/>
      <c r="E76" s="14"/>
      <c r="F76" s="14"/>
      <c r="H76" s="2"/>
      <c r="I76" s="14"/>
      <c r="J76" s="2" t="s">
        <v>148</v>
      </c>
    </row>
    <row r="77" spans="1:13" s="7" customFormat="1" ht="21" x14ac:dyDescent="0.2">
      <c r="A77" s="15"/>
      <c r="B77" s="15"/>
      <c r="C77" s="10"/>
      <c r="D77" s="16"/>
      <c r="E77" s="34" t="s">
        <v>1</v>
      </c>
      <c r="F77" s="16"/>
      <c r="G77" s="10"/>
      <c r="H77" s="16"/>
      <c r="I77" s="34" t="s">
        <v>2</v>
      </c>
      <c r="J77" s="16"/>
      <c r="K77" s="9"/>
      <c r="L77" s="1"/>
    </row>
    <row r="78" spans="1:13" ht="21" x14ac:dyDescent="0.2">
      <c r="B78" s="12" t="s">
        <v>3</v>
      </c>
      <c r="D78" s="12">
        <v>2568</v>
      </c>
      <c r="F78" s="12">
        <v>2567</v>
      </c>
      <c r="H78" s="12">
        <v>2568</v>
      </c>
      <c r="J78" s="12">
        <v>2567</v>
      </c>
    </row>
    <row r="79" spans="1:13" ht="21" x14ac:dyDescent="0.2">
      <c r="A79" s="7" t="s">
        <v>44</v>
      </c>
      <c r="B79" s="17"/>
      <c r="D79" s="18"/>
      <c r="F79" s="18"/>
      <c r="H79" s="18"/>
    </row>
    <row r="80" spans="1:13" ht="21" x14ac:dyDescent="0.2">
      <c r="A80" s="1" t="s">
        <v>45</v>
      </c>
      <c r="B80" s="3"/>
      <c r="D80" s="48">
        <v>2817097</v>
      </c>
      <c r="E80" s="48"/>
      <c r="F80" s="48">
        <v>2979275</v>
      </c>
      <c r="G80" s="48"/>
      <c r="H80" s="49">
        <v>28842</v>
      </c>
      <c r="I80" s="48"/>
      <c r="J80" s="49">
        <v>34373</v>
      </c>
      <c r="M80" s="19"/>
    </row>
    <row r="81" spans="1:13" ht="21" x14ac:dyDescent="0.2">
      <c r="A81" s="1" t="s">
        <v>46</v>
      </c>
      <c r="B81" s="17"/>
      <c r="D81" s="48">
        <v>1479490</v>
      </c>
      <c r="E81" s="48"/>
      <c r="F81" s="48">
        <v>1471423</v>
      </c>
      <c r="G81" s="48"/>
      <c r="H81" s="49">
        <v>0</v>
      </c>
      <c r="I81" s="52"/>
      <c r="J81" s="49">
        <v>0</v>
      </c>
      <c r="M81" s="19"/>
    </row>
    <row r="82" spans="1:13" ht="21" x14ac:dyDescent="0.2">
      <c r="A82" s="1" t="s">
        <v>47</v>
      </c>
      <c r="B82" s="17"/>
      <c r="D82" s="48">
        <v>36477</v>
      </c>
      <c r="E82" s="48"/>
      <c r="F82" s="48">
        <v>28918</v>
      </c>
      <c r="G82" s="48"/>
      <c r="H82" s="58">
        <v>15289</v>
      </c>
      <c r="I82" s="52"/>
      <c r="J82" s="58">
        <v>13106</v>
      </c>
      <c r="M82" s="19"/>
    </row>
    <row r="83" spans="1:13" ht="21" x14ac:dyDescent="0.2">
      <c r="A83" s="1" t="s">
        <v>48</v>
      </c>
      <c r="B83" s="17">
        <v>14</v>
      </c>
      <c r="D83" s="50">
        <v>133134</v>
      </c>
      <c r="E83" s="48"/>
      <c r="F83" s="50">
        <v>521424</v>
      </c>
      <c r="G83" s="48"/>
      <c r="H83" s="59">
        <v>114907</v>
      </c>
      <c r="I83" s="48"/>
      <c r="J83" s="59">
        <v>370355</v>
      </c>
      <c r="L83" s="18"/>
      <c r="M83" s="19"/>
    </row>
    <row r="84" spans="1:13" ht="21" x14ac:dyDescent="0.2">
      <c r="A84" s="7" t="s">
        <v>49</v>
      </c>
      <c r="B84" s="3"/>
      <c r="D84" s="21">
        <f>SUM(D80:D83)</f>
        <v>4466198</v>
      </c>
      <c r="E84" s="19"/>
      <c r="F84" s="21">
        <f>SUM(F80:F83)</f>
        <v>5001040</v>
      </c>
      <c r="G84" s="20"/>
      <c r="H84" s="21">
        <f>SUM(H80:H83)</f>
        <v>159038</v>
      </c>
      <c r="I84" s="19"/>
      <c r="J84" s="21">
        <f>SUM(J80:J83)</f>
        <v>417834</v>
      </c>
      <c r="L84" s="18"/>
      <c r="M84" s="19"/>
    </row>
    <row r="85" spans="1:13" ht="21" x14ac:dyDescent="0.2">
      <c r="A85" s="7" t="s">
        <v>50</v>
      </c>
      <c r="B85" s="3"/>
      <c r="D85" s="19"/>
      <c r="E85" s="19"/>
      <c r="F85" s="19"/>
      <c r="G85" s="20"/>
      <c r="H85" s="18"/>
      <c r="I85" s="19"/>
      <c r="J85" s="18"/>
      <c r="M85" s="19"/>
    </row>
    <row r="86" spans="1:13" ht="21" x14ac:dyDescent="0.2">
      <c r="A86" s="1" t="s">
        <v>51</v>
      </c>
      <c r="B86" s="3"/>
      <c r="D86" s="48">
        <v>1818190</v>
      </c>
      <c r="E86" s="48"/>
      <c r="F86" s="48">
        <v>1865484</v>
      </c>
      <c r="G86" s="48"/>
      <c r="H86" s="49">
        <v>19825</v>
      </c>
      <c r="I86" s="48"/>
      <c r="J86" s="49">
        <v>22158</v>
      </c>
      <c r="M86" s="19"/>
    </row>
    <row r="87" spans="1:13" ht="21" x14ac:dyDescent="0.2">
      <c r="A87" s="1" t="s">
        <v>52</v>
      </c>
      <c r="B87" s="17"/>
      <c r="D87" s="48">
        <v>600696</v>
      </c>
      <c r="E87" s="48"/>
      <c r="F87" s="48">
        <v>759784</v>
      </c>
      <c r="G87" s="48"/>
      <c r="H87" s="49">
        <v>0</v>
      </c>
      <c r="I87" s="52"/>
      <c r="J87" s="49">
        <v>0</v>
      </c>
      <c r="M87" s="19"/>
    </row>
    <row r="88" spans="1:13" ht="21" x14ac:dyDescent="0.2">
      <c r="A88" s="1" t="s">
        <v>53</v>
      </c>
      <c r="B88" s="17"/>
      <c r="D88" s="48">
        <v>30626</v>
      </c>
      <c r="E88" s="48"/>
      <c r="F88" s="48">
        <v>21492</v>
      </c>
      <c r="G88" s="48"/>
      <c r="H88" s="54">
        <v>4746</v>
      </c>
      <c r="I88" s="52"/>
      <c r="J88" s="54">
        <v>4139</v>
      </c>
      <c r="M88" s="19"/>
    </row>
    <row r="89" spans="1:13" ht="21" x14ac:dyDescent="0.2">
      <c r="A89" s="1" t="s">
        <v>54</v>
      </c>
      <c r="B89" s="17"/>
      <c r="D89" s="48">
        <v>532279</v>
      </c>
      <c r="E89" s="48"/>
      <c r="F89" s="48">
        <v>571652</v>
      </c>
      <c r="G89" s="48"/>
      <c r="H89" s="54">
        <v>105</v>
      </c>
      <c r="I89" s="52"/>
      <c r="J89" s="54">
        <v>126</v>
      </c>
      <c r="M89" s="19"/>
    </row>
    <row r="90" spans="1:13" ht="21" x14ac:dyDescent="0.2">
      <c r="A90" s="1" t="s">
        <v>55</v>
      </c>
      <c r="B90" s="17"/>
      <c r="D90" s="48">
        <v>1057159</v>
      </c>
      <c r="E90" s="48"/>
      <c r="F90" s="48">
        <v>936431</v>
      </c>
      <c r="G90" s="48"/>
      <c r="H90" s="54">
        <v>169044</v>
      </c>
      <c r="I90" s="48"/>
      <c r="J90" s="54">
        <v>184965</v>
      </c>
      <c r="M90" s="19"/>
    </row>
    <row r="91" spans="1:13" ht="21" x14ac:dyDescent="0.2">
      <c r="A91" s="7" t="s">
        <v>56</v>
      </c>
      <c r="B91" s="17"/>
      <c r="D91" s="67">
        <f>SUM(D86:D90)</f>
        <v>4038950</v>
      </c>
      <c r="E91" s="48"/>
      <c r="F91" s="67">
        <f>SUM(F86:F90)</f>
        <v>4154843</v>
      </c>
      <c r="G91" s="48"/>
      <c r="H91" s="67">
        <f>SUM(H86:H90)</f>
        <v>193720</v>
      </c>
      <c r="I91" s="19"/>
      <c r="J91" s="67">
        <f>SUM(J86:J90)</f>
        <v>211388</v>
      </c>
      <c r="M91" s="19"/>
    </row>
    <row r="92" spans="1:13" ht="21" x14ac:dyDescent="0.2">
      <c r="A92" s="7" t="s">
        <v>172</v>
      </c>
      <c r="B92" s="17"/>
      <c r="D92" s="48">
        <f>SUM(D84-D91)</f>
        <v>427248</v>
      </c>
      <c r="E92" s="48"/>
      <c r="F92" s="48">
        <f>SUM(F84-F91)</f>
        <v>846197</v>
      </c>
      <c r="G92" s="48"/>
      <c r="H92" s="48">
        <f>SUM(H84-H91)</f>
        <v>-34682</v>
      </c>
      <c r="I92" s="19"/>
      <c r="J92" s="48">
        <f>SUM(J84-J91)</f>
        <v>206446</v>
      </c>
      <c r="M92" s="19"/>
    </row>
    <row r="93" spans="1:13" ht="21" x14ac:dyDescent="0.2">
      <c r="A93" s="1" t="s">
        <v>270</v>
      </c>
      <c r="B93" s="17" t="s">
        <v>256</v>
      </c>
      <c r="D93" s="48">
        <v>80772</v>
      </c>
      <c r="E93" s="48"/>
      <c r="F93" s="48">
        <v>1175</v>
      </c>
      <c r="G93" s="48"/>
      <c r="H93" s="49">
        <v>0</v>
      </c>
      <c r="I93" s="48"/>
      <c r="J93" s="49">
        <v>0</v>
      </c>
      <c r="M93" s="19"/>
    </row>
    <row r="94" spans="1:13" ht="21" x14ac:dyDescent="0.2">
      <c r="A94" s="1" t="s">
        <v>167</v>
      </c>
      <c r="B94" s="17"/>
      <c r="D94" s="48">
        <v>66881</v>
      </c>
      <c r="E94" s="48"/>
      <c r="F94" s="48">
        <v>46801</v>
      </c>
      <c r="G94" s="48"/>
      <c r="H94" s="58">
        <v>39279</v>
      </c>
      <c r="I94" s="52"/>
      <c r="J94" s="58">
        <v>42634</v>
      </c>
      <c r="M94" s="19"/>
    </row>
    <row r="95" spans="1:13" ht="21" x14ac:dyDescent="0.2">
      <c r="A95" s="1" t="s">
        <v>188</v>
      </c>
      <c r="B95" s="17"/>
      <c r="D95" s="50">
        <v>-174590</v>
      </c>
      <c r="E95" s="48"/>
      <c r="F95" s="50">
        <v>-178890</v>
      </c>
      <c r="G95" s="48"/>
      <c r="H95" s="50">
        <v>-68401</v>
      </c>
      <c r="I95" s="48"/>
      <c r="J95" s="50">
        <v>-82706</v>
      </c>
      <c r="M95" s="19"/>
    </row>
    <row r="96" spans="1:13" ht="21" x14ac:dyDescent="0.2">
      <c r="A96" s="7" t="s">
        <v>171</v>
      </c>
      <c r="B96" s="17"/>
      <c r="D96" s="49">
        <f>SUM(D92:D95)</f>
        <v>400311</v>
      </c>
      <c r="E96" s="48"/>
      <c r="F96" s="49">
        <f>SUM(F92:F95)</f>
        <v>715283</v>
      </c>
      <c r="G96" s="48"/>
      <c r="H96" s="49">
        <f>SUM(H92:H95)</f>
        <v>-63804</v>
      </c>
      <c r="I96" s="19"/>
      <c r="J96" s="49">
        <f>SUM(J92:J95)</f>
        <v>166374</v>
      </c>
      <c r="M96" s="19"/>
    </row>
    <row r="97" spans="1:13" ht="21" x14ac:dyDescent="0.2">
      <c r="A97" s="1" t="s">
        <v>178</v>
      </c>
      <c r="B97" s="17">
        <v>15</v>
      </c>
      <c r="D97" s="50">
        <v>-172090</v>
      </c>
      <c r="E97" s="48"/>
      <c r="F97" s="50">
        <v>-62254</v>
      </c>
      <c r="G97" s="48"/>
      <c r="H97" s="50">
        <v>17559</v>
      </c>
      <c r="I97" s="48"/>
      <c r="J97" s="50">
        <v>2645</v>
      </c>
      <c r="M97" s="19"/>
    </row>
    <row r="98" spans="1:13" ht="21.75" thickBot="1" x14ac:dyDescent="0.25">
      <c r="A98" s="7" t="s">
        <v>170</v>
      </c>
      <c r="B98" s="3"/>
      <c r="D98" s="71">
        <f>SUM(D96:D97)</f>
        <v>228221</v>
      </c>
      <c r="E98" s="48"/>
      <c r="F98" s="71">
        <f>SUM(F96:F97)</f>
        <v>653029</v>
      </c>
      <c r="G98" s="48"/>
      <c r="H98" s="71">
        <f>SUM(H96:H97)</f>
        <v>-46245</v>
      </c>
      <c r="I98" s="19"/>
      <c r="J98" s="71">
        <f>SUM(J96:J97)</f>
        <v>169019</v>
      </c>
      <c r="M98" s="19"/>
    </row>
    <row r="99" spans="1:13" ht="21.75" thickTop="1" x14ac:dyDescent="0.2">
      <c r="A99" s="7"/>
      <c r="B99" s="3"/>
      <c r="D99" s="18"/>
      <c r="E99" s="19"/>
      <c r="F99" s="18"/>
      <c r="G99" s="11"/>
      <c r="H99" s="18"/>
      <c r="I99" s="19"/>
      <c r="J99" s="18"/>
      <c r="M99" s="19"/>
    </row>
    <row r="100" spans="1:13" ht="21" x14ac:dyDescent="0.2">
      <c r="A100" s="7" t="s">
        <v>169</v>
      </c>
      <c r="B100" s="3"/>
      <c r="D100" s="18"/>
      <c r="E100" s="19"/>
      <c r="F100" s="18"/>
      <c r="G100" s="11"/>
      <c r="H100" s="18"/>
      <c r="I100" s="18"/>
      <c r="J100" s="18"/>
      <c r="M100" s="19"/>
    </row>
    <row r="101" spans="1:13" ht="21.75" thickBot="1" x14ac:dyDescent="0.25">
      <c r="A101" s="1" t="s">
        <v>108</v>
      </c>
      <c r="B101" s="3"/>
      <c r="D101" s="19">
        <f>D103-D102</f>
        <v>229239</v>
      </c>
      <c r="E101" s="18"/>
      <c r="F101" s="19">
        <f>F103-F102</f>
        <v>633067</v>
      </c>
      <c r="G101" s="23"/>
      <c r="H101" s="24">
        <f>H98</f>
        <v>-46245</v>
      </c>
      <c r="I101" s="18"/>
      <c r="J101" s="24">
        <f>J98</f>
        <v>169019</v>
      </c>
      <c r="M101" s="19"/>
    </row>
    <row r="102" spans="1:13" ht="21.75" thickTop="1" x14ac:dyDescent="0.2">
      <c r="A102" s="1" t="s">
        <v>109</v>
      </c>
      <c r="B102" s="3"/>
      <c r="D102" s="50">
        <v>-1018</v>
      </c>
      <c r="E102" s="54"/>
      <c r="F102" s="50">
        <v>19962</v>
      </c>
      <c r="G102" s="23"/>
      <c r="H102" s="18"/>
      <c r="I102" s="18"/>
      <c r="J102" s="18"/>
      <c r="M102" s="19"/>
    </row>
    <row r="103" spans="1:13" ht="21.75" thickBot="1" x14ac:dyDescent="0.25">
      <c r="B103" s="3"/>
      <c r="D103" s="25">
        <f>D98</f>
        <v>228221</v>
      </c>
      <c r="E103" s="18"/>
      <c r="F103" s="25">
        <f>F98</f>
        <v>653029</v>
      </c>
      <c r="G103" s="23"/>
      <c r="H103" s="18"/>
      <c r="I103" s="18"/>
      <c r="J103" s="18"/>
      <c r="M103" s="19"/>
    </row>
    <row r="104" spans="1:13" ht="21.75" thickTop="1" x14ac:dyDescent="0.2">
      <c r="A104" s="7" t="s">
        <v>228</v>
      </c>
      <c r="B104" s="3"/>
      <c r="D104" s="18"/>
      <c r="E104" s="18"/>
      <c r="F104" s="18"/>
      <c r="G104" s="23"/>
      <c r="H104" s="18"/>
      <c r="I104" s="18"/>
      <c r="J104" s="18"/>
      <c r="M104" s="19"/>
    </row>
    <row r="105" spans="1:13" ht="21" x14ac:dyDescent="0.2">
      <c r="A105" s="7" t="s">
        <v>57</v>
      </c>
      <c r="B105" s="17"/>
      <c r="D105" s="18"/>
      <c r="F105" s="18"/>
      <c r="H105" s="18"/>
      <c r="J105" s="18"/>
      <c r="M105" s="19"/>
    </row>
    <row r="106" spans="1:13" ht="21.75" thickBot="1" x14ac:dyDescent="0.25">
      <c r="A106" s="26" t="s">
        <v>168</v>
      </c>
      <c r="D106" s="27">
        <f>(D101/166682701)*1000</f>
        <v>1.3753016877258306</v>
      </c>
      <c r="E106" s="28"/>
      <c r="F106" s="27">
        <f>(F101/166682701)*1000</f>
        <v>3.7980366060902746</v>
      </c>
      <c r="G106" s="29"/>
      <c r="H106" s="27">
        <f>(H101/166682701)*1000</f>
        <v>-0.27744330828908276</v>
      </c>
      <c r="I106" s="28"/>
      <c r="J106" s="27">
        <f>(J101/166682701)*1000</f>
        <v>1.014016445533841</v>
      </c>
      <c r="M106" s="19"/>
    </row>
    <row r="107" spans="1:13" ht="21.75" thickTop="1" x14ac:dyDescent="0.2">
      <c r="D107" s="28"/>
      <c r="E107" s="28"/>
      <c r="F107" s="28"/>
      <c r="G107" s="29"/>
      <c r="H107" s="28"/>
      <c r="I107" s="28"/>
      <c r="J107" s="28"/>
      <c r="M107" s="19"/>
    </row>
    <row r="108" spans="1:13" ht="21" x14ac:dyDescent="0.2">
      <c r="D108" s="28"/>
      <c r="E108" s="28"/>
      <c r="F108" s="28"/>
      <c r="G108" s="29"/>
      <c r="H108" s="28"/>
      <c r="I108" s="28"/>
      <c r="J108" s="28"/>
      <c r="M108" s="19"/>
    </row>
    <row r="109" spans="1:13" ht="21" x14ac:dyDescent="0.2">
      <c r="A109" s="1" t="s">
        <v>225</v>
      </c>
      <c r="D109" s="8"/>
      <c r="L109" s="7"/>
      <c r="M109" s="19"/>
    </row>
    <row r="110" spans="1:13" s="7" customFormat="1" ht="21" customHeight="1" x14ac:dyDescent="0.2">
      <c r="C110" s="10"/>
      <c r="G110" s="10"/>
      <c r="J110" s="2" t="s">
        <v>127</v>
      </c>
      <c r="K110" s="9"/>
      <c r="M110" s="19"/>
    </row>
    <row r="111" spans="1:13" s="7" customFormat="1" ht="21" customHeight="1" x14ac:dyDescent="0.2">
      <c r="A111" s="7" t="s">
        <v>0</v>
      </c>
      <c r="C111" s="10"/>
      <c r="D111" s="8"/>
      <c r="G111" s="10"/>
      <c r="J111" s="30"/>
      <c r="K111" s="9"/>
      <c r="M111" s="19"/>
    </row>
    <row r="112" spans="1:13" s="7" customFormat="1" ht="21" customHeight="1" x14ac:dyDescent="0.2">
      <c r="A112" s="7" t="s">
        <v>105</v>
      </c>
      <c r="C112" s="10"/>
      <c r="D112" s="8"/>
      <c r="F112" s="31"/>
      <c r="G112" s="10"/>
      <c r="H112" s="31"/>
      <c r="J112" s="31"/>
      <c r="K112" s="9"/>
      <c r="M112" s="19"/>
    </row>
    <row r="113" spans="1:13" s="7" customFormat="1" ht="21" customHeight="1" x14ac:dyDescent="0.2">
      <c r="A113" s="7" t="str">
        <f>A75</f>
        <v>สำหรับงวดเก้าเดือนสิ้นสุดวันที่ 30 กันยายน 2568</v>
      </c>
      <c r="C113" s="10"/>
      <c r="D113" s="8"/>
      <c r="F113" s="31"/>
      <c r="G113" s="10"/>
      <c r="H113" s="31"/>
      <c r="J113" s="31"/>
      <c r="K113" s="9"/>
      <c r="M113" s="19"/>
    </row>
    <row r="114" spans="1:13" ht="21" customHeight="1" x14ac:dyDescent="0.2">
      <c r="B114" s="14"/>
      <c r="D114" s="32"/>
      <c r="E114" s="14"/>
      <c r="F114" s="32"/>
      <c r="H114" s="32"/>
      <c r="I114" s="14"/>
      <c r="J114" s="2" t="s">
        <v>128</v>
      </c>
      <c r="M114" s="19"/>
    </row>
    <row r="115" spans="1:13" s="7" customFormat="1" ht="21" customHeight="1" x14ac:dyDescent="0.2">
      <c r="A115" s="15"/>
      <c r="B115" s="15"/>
      <c r="C115" s="10"/>
      <c r="D115" s="33"/>
      <c r="E115" s="34" t="s">
        <v>1</v>
      </c>
      <c r="F115" s="33"/>
      <c r="G115" s="10"/>
      <c r="H115" s="33"/>
      <c r="I115" s="34" t="s">
        <v>2</v>
      </c>
      <c r="J115" s="33"/>
      <c r="K115" s="9"/>
      <c r="M115" s="19"/>
    </row>
    <row r="116" spans="1:13" ht="21" customHeight="1" x14ac:dyDescent="0.2">
      <c r="B116" s="12" t="s">
        <v>3</v>
      </c>
      <c r="D116" s="12">
        <v>2568</v>
      </c>
      <c r="F116" s="12">
        <v>2567</v>
      </c>
      <c r="H116" s="12">
        <v>2568</v>
      </c>
      <c r="J116" s="12">
        <v>2567</v>
      </c>
      <c r="M116" s="19"/>
    </row>
    <row r="117" spans="1:13" ht="21" customHeight="1" thickBot="1" x14ac:dyDescent="0.25">
      <c r="A117" s="7" t="s">
        <v>170</v>
      </c>
      <c r="B117" s="4"/>
      <c r="D117" s="35">
        <f>SUM(D103)</f>
        <v>228221</v>
      </c>
      <c r="E117" s="18"/>
      <c r="F117" s="35">
        <f>SUM(F103)</f>
        <v>653029</v>
      </c>
      <c r="G117" s="23"/>
      <c r="H117" s="35">
        <f>H101</f>
        <v>-46245</v>
      </c>
      <c r="I117" s="13"/>
      <c r="J117" s="35">
        <f>J101</f>
        <v>169019</v>
      </c>
      <c r="M117" s="19"/>
    </row>
    <row r="118" spans="1:13" ht="21" customHeight="1" thickTop="1" x14ac:dyDescent="0.2">
      <c r="B118" s="4"/>
      <c r="D118" s="18"/>
      <c r="E118" s="18"/>
      <c r="F118" s="18"/>
      <c r="G118" s="23"/>
      <c r="H118" s="18"/>
      <c r="I118" s="13"/>
      <c r="J118" s="18"/>
      <c r="M118" s="19"/>
    </row>
    <row r="119" spans="1:13" ht="21" customHeight="1" x14ac:dyDescent="0.2">
      <c r="A119" s="7" t="s">
        <v>106</v>
      </c>
      <c r="B119" s="4"/>
      <c r="D119" s="18"/>
      <c r="E119" s="18"/>
      <c r="F119" s="18"/>
      <c r="G119" s="23"/>
      <c r="H119" s="18"/>
      <c r="I119" s="13"/>
      <c r="J119" s="18"/>
      <c r="M119" s="19"/>
    </row>
    <row r="120" spans="1:13" ht="21" customHeight="1" x14ac:dyDescent="0.2">
      <c r="A120" s="36" t="s">
        <v>147</v>
      </c>
      <c r="B120" s="4"/>
      <c r="D120" s="18"/>
      <c r="E120" s="18"/>
      <c r="F120" s="18"/>
      <c r="G120" s="23"/>
      <c r="H120" s="18"/>
      <c r="I120" s="13"/>
      <c r="J120" s="18"/>
      <c r="M120" s="19"/>
    </row>
    <row r="121" spans="1:13" ht="21" customHeight="1" x14ac:dyDescent="0.2">
      <c r="A121" s="1" t="s">
        <v>107</v>
      </c>
      <c r="B121" s="4"/>
      <c r="D121" s="18"/>
      <c r="E121" s="18"/>
      <c r="F121" s="18"/>
      <c r="G121" s="23"/>
      <c r="H121" s="18"/>
      <c r="I121" s="13"/>
      <c r="J121" s="18"/>
      <c r="M121" s="19"/>
    </row>
    <row r="122" spans="1:13" ht="21" customHeight="1" x14ac:dyDescent="0.2">
      <c r="A122" s="1" t="s">
        <v>135</v>
      </c>
      <c r="B122" s="4"/>
      <c r="D122" s="48">
        <v>24244</v>
      </c>
      <c r="E122" s="55"/>
      <c r="F122" s="48">
        <v>2720</v>
      </c>
      <c r="G122" s="55"/>
      <c r="H122" s="53">
        <v>0</v>
      </c>
      <c r="I122" s="55"/>
      <c r="J122" s="53">
        <v>0</v>
      </c>
      <c r="M122" s="19"/>
    </row>
    <row r="123" spans="1:13" ht="21" customHeight="1" x14ac:dyDescent="0.2">
      <c r="A123" s="1" t="s">
        <v>268</v>
      </c>
      <c r="B123" s="17">
        <v>9</v>
      </c>
      <c r="D123" s="51">
        <v>-25864</v>
      </c>
      <c r="E123" s="55"/>
      <c r="F123" s="51">
        <v>-10415</v>
      </c>
      <c r="G123" s="55"/>
      <c r="H123" s="51">
        <v>0</v>
      </c>
      <c r="I123" s="55"/>
      <c r="J123" s="51">
        <v>0</v>
      </c>
      <c r="M123" s="19"/>
    </row>
    <row r="124" spans="1:13" ht="21" customHeight="1" x14ac:dyDescent="0.2">
      <c r="A124" s="1" t="s">
        <v>147</v>
      </c>
      <c r="B124" s="17"/>
      <c r="D124" s="38"/>
      <c r="E124" s="37"/>
      <c r="F124" s="38"/>
      <c r="G124" s="39"/>
      <c r="H124" s="5"/>
      <c r="I124" s="37"/>
      <c r="J124" s="5"/>
      <c r="M124" s="19"/>
    </row>
    <row r="125" spans="1:13" ht="21" customHeight="1" x14ac:dyDescent="0.2">
      <c r="A125" s="1" t="s">
        <v>166</v>
      </c>
      <c r="B125" s="4"/>
      <c r="D125" s="40">
        <f>SUM(D122:D123)</f>
        <v>-1620</v>
      </c>
      <c r="E125" s="37"/>
      <c r="F125" s="40">
        <f>SUM(F122:F124)</f>
        <v>-7695</v>
      </c>
      <c r="G125" s="39"/>
      <c r="H125" s="6">
        <f>SUM(H122:H124)</f>
        <v>0</v>
      </c>
      <c r="I125" s="37"/>
      <c r="J125" s="6">
        <f>SUM(J122:J124)</f>
        <v>0</v>
      </c>
      <c r="M125" s="19"/>
    </row>
    <row r="126" spans="1:13" ht="21" customHeight="1" x14ac:dyDescent="0.2">
      <c r="A126" s="36" t="s">
        <v>163</v>
      </c>
      <c r="B126" s="4"/>
      <c r="D126" s="38"/>
      <c r="E126" s="37"/>
      <c r="F126" s="38"/>
      <c r="G126" s="39"/>
      <c r="H126" s="5"/>
      <c r="I126" s="37"/>
      <c r="J126" s="5"/>
      <c r="M126" s="19"/>
    </row>
    <row r="127" spans="1:13" ht="21" customHeight="1" x14ac:dyDescent="0.2">
      <c r="A127" s="1" t="s">
        <v>269</v>
      </c>
      <c r="B127" s="4"/>
      <c r="D127" s="38"/>
      <c r="E127" s="37"/>
      <c r="F127" s="38"/>
      <c r="G127" s="39"/>
      <c r="H127" s="5"/>
      <c r="I127" s="37"/>
      <c r="J127" s="5"/>
      <c r="M127" s="19"/>
    </row>
    <row r="128" spans="1:13" ht="21" customHeight="1" x14ac:dyDescent="0.2">
      <c r="A128" s="1" t="s">
        <v>195</v>
      </c>
      <c r="B128" s="4"/>
      <c r="D128" s="38"/>
      <c r="E128" s="37"/>
      <c r="F128" s="38"/>
      <c r="G128" s="39"/>
      <c r="H128" s="5"/>
      <c r="I128" s="37"/>
      <c r="J128" s="5"/>
      <c r="M128" s="19"/>
    </row>
    <row r="129" spans="1:13" ht="21" customHeight="1" x14ac:dyDescent="0.2">
      <c r="A129" s="1" t="s">
        <v>166</v>
      </c>
      <c r="B129" s="4"/>
      <c r="D129" s="53">
        <v>-103328</v>
      </c>
      <c r="E129" s="55"/>
      <c r="F129" s="53">
        <v>-2726</v>
      </c>
      <c r="G129" s="55"/>
      <c r="H129" s="53">
        <v>0</v>
      </c>
      <c r="I129" s="55"/>
      <c r="J129" s="53">
        <v>0</v>
      </c>
      <c r="M129" s="19"/>
    </row>
    <row r="130" spans="1:13" ht="21" customHeight="1" x14ac:dyDescent="0.2">
      <c r="A130" s="1" t="s">
        <v>268</v>
      </c>
      <c r="B130" s="17">
        <v>9</v>
      </c>
      <c r="D130" s="51">
        <v>-4943</v>
      </c>
      <c r="E130" s="55"/>
      <c r="F130" s="51">
        <v>698</v>
      </c>
      <c r="G130" s="55"/>
      <c r="H130" s="51">
        <v>0</v>
      </c>
      <c r="I130" s="55"/>
      <c r="J130" s="51">
        <v>0</v>
      </c>
      <c r="M130" s="19"/>
    </row>
    <row r="131" spans="1:13" ht="21" customHeight="1" x14ac:dyDescent="0.2">
      <c r="A131" s="1" t="s">
        <v>163</v>
      </c>
      <c r="B131" s="17"/>
      <c r="D131" s="5"/>
      <c r="E131" s="37"/>
      <c r="F131" s="5"/>
      <c r="G131" s="39"/>
      <c r="H131" s="5"/>
      <c r="I131" s="37"/>
      <c r="J131" s="5"/>
      <c r="M131" s="19"/>
    </row>
    <row r="132" spans="1:13" ht="21" customHeight="1" x14ac:dyDescent="0.2">
      <c r="A132" s="1" t="s">
        <v>166</v>
      </c>
      <c r="B132" s="17"/>
      <c r="D132" s="5">
        <f>SUM(D129:D130)</f>
        <v>-108271</v>
      </c>
      <c r="E132" s="37"/>
      <c r="F132" s="5">
        <f>SUM(F129:F131)</f>
        <v>-2028</v>
      </c>
      <c r="G132" s="39"/>
      <c r="H132" s="5">
        <f>SUM(H129:H131)</f>
        <v>0</v>
      </c>
      <c r="I132" s="37"/>
      <c r="J132" s="5">
        <f>SUM(J129:J131)</f>
        <v>0</v>
      </c>
      <c r="M132" s="19"/>
    </row>
    <row r="133" spans="1:13" ht="21" customHeight="1" x14ac:dyDescent="0.2">
      <c r="A133" s="7" t="s">
        <v>136</v>
      </c>
      <c r="B133" s="4"/>
      <c r="D133" s="22">
        <f>SUM(D125,D132)</f>
        <v>-109891</v>
      </c>
      <c r="E133" s="19"/>
      <c r="F133" s="22">
        <f>SUM(F125,F132)</f>
        <v>-9723</v>
      </c>
      <c r="G133" s="11"/>
      <c r="H133" s="22">
        <f>SUM(H125,H132)</f>
        <v>0</v>
      </c>
      <c r="I133" s="19"/>
      <c r="J133" s="22">
        <f>SUM(J125,J132)</f>
        <v>0</v>
      </c>
      <c r="M133" s="19"/>
    </row>
    <row r="134" spans="1:13" ht="21" customHeight="1" x14ac:dyDescent="0.2">
      <c r="B134" s="4"/>
      <c r="D134" s="28"/>
      <c r="F134" s="28"/>
      <c r="G134" s="29"/>
      <c r="H134" s="28"/>
      <c r="J134" s="28"/>
      <c r="M134" s="19"/>
    </row>
    <row r="135" spans="1:13" ht="21" customHeight="1" thickBot="1" x14ac:dyDescent="0.25">
      <c r="A135" s="7" t="s">
        <v>129</v>
      </c>
      <c r="B135" s="4"/>
      <c r="D135" s="35">
        <f>SUM(D117,D133)</f>
        <v>118330</v>
      </c>
      <c r="E135" s="18"/>
      <c r="F135" s="35">
        <f>SUM(F117,F133)</f>
        <v>643306</v>
      </c>
      <c r="G135" s="23"/>
      <c r="H135" s="35">
        <f>SUM(H117,H133)</f>
        <v>-46245</v>
      </c>
      <c r="I135" s="18"/>
      <c r="J135" s="35">
        <f>SUM(J117,J133)</f>
        <v>169019</v>
      </c>
      <c r="M135" s="19"/>
    </row>
    <row r="136" spans="1:13" ht="21" customHeight="1" thickTop="1" x14ac:dyDescent="0.2">
      <c r="B136" s="4"/>
      <c r="D136" s="28"/>
      <c r="F136" s="28"/>
      <c r="G136" s="29"/>
      <c r="H136" s="28"/>
      <c r="J136" s="28"/>
      <c r="M136" s="19"/>
    </row>
    <row r="137" spans="1:13" ht="21" customHeight="1" x14ac:dyDescent="0.2">
      <c r="A137" s="7" t="s">
        <v>137</v>
      </c>
      <c r="B137" s="4"/>
      <c r="D137" s="28"/>
      <c r="F137" s="28"/>
      <c r="G137" s="29"/>
      <c r="H137" s="28"/>
      <c r="J137" s="28"/>
      <c r="M137" s="19"/>
    </row>
    <row r="138" spans="1:13" ht="21" customHeight="1" thickBot="1" x14ac:dyDescent="0.25">
      <c r="A138" s="1" t="s">
        <v>108</v>
      </c>
      <c r="B138" s="4"/>
      <c r="D138" s="19">
        <f>D140-D139</f>
        <v>113420</v>
      </c>
      <c r="F138" s="19">
        <f>F140-F139</f>
        <v>623533</v>
      </c>
      <c r="G138" s="29"/>
      <c r="H138" s="35">
        <f>H135-H139</f>
        <v>-46245</v>
      </c>
      <c r="I138" s="19"/>
      <c r="J138" s="35">
        <f>J135-J139</f>
        <v>169019</v>
      </c>
      <c r="M138" s="19"/>
    </row>
    <row r="139" spans="1:13" ht="21" customHeight="1" thickTop="1" x14ac:dyDescent="0.2">
      <c r="A139" s="1" t="s">
        <v>109</v>
      </c>
      <c r="B139" s="4"/>
      <c r="D139" s="57">
        <v>4910</v>
      </c>
      <c r="E139" s="56"/>
      <c r="F139" s="57">
        <v>19773</v>
      </c>
      <c r="G139" s="29"/>
      <c r="H139" s="28"/>
      <c r="J139" s="28"/>
      <c r="M139" s="19"/>
    </row>
    <row r="140" spans="1:13" ht="21" customHeight="1" thickBot="1" x14ac:dyDescent="0.25">
      <c r="B140" s="4"/>
      <c r="D140" s="35">
        <f>D135</f>
        <v>118330</v>
      </c>
      <c r="E140" s="18"/>
      <c r="F140" s="35">
        <f>F135</f>
        <v>643306</v>
      </c>
      <c r="G140" s="29"/>
      <c r="H140" s="28"/>
      <c r="J140" s="28"/>
      <c r="M140" s="19"/>
    </row>
    <row r="141" spans="1:13" ht="21" customHeight="1" thickTop="1" x14ac:dyDescent="0.2">
      <c r="B141" s="4"/>
      <c r="M141" s="19"/>
    </row>
    <row r="142" spans="1:13" ht="21" customHeight="1" x14ac:dyDescent="0.2">
      <c r="A142" s="1" t="s">
        <v>225</v>
      </c>
      <c r="B142" s="4"/>
      <c r="D142" s="42"/>
      <c r="E142" s="43"/>
      <c r="F142" s="44"/>
      <c r="G142" s="45"/>
      <c r="H142" s="44"/>
      <c r="I142" s="43"/>
      <c r="J142" s="44"/>
      <c r="M142" s="19"/>
    </row>
    <row r="143" spans="1:13" ht="22.5" customHeight="1" x14ac:dyDescent="0.2">
      <c r="M143" s="19"/>
    </row>
    <row r="144" spans="1:13" ht="22.5" customHeight="1" x14ac:dyDescent="0.2">
      <c r="M144" s="19"/>
    </row>
    <row r="145" spans="4:13" ht="22.5" customHeight="1" x14ac:dyDescent="0.2">
      <c r="M145" s="19"/>
    </row>
    <row r="146" spans="4:13" ht="22.5" customHeight="1" x14ac:dyDescent="0.2">
      <c r="M146" s="19"/>
    </row>
    <row r="147" spans="4:13" ht="22.5" customHeight="1" x14ac:dyDescent="0.2">
      <c r="M147" s="19"/>
    </row>
    <row r="148" spans="4:13" ht="21" x14ac:dyDescent="0.2">
      <c r="D148" s="18"/>
      <c r="E148" s="18"/>
      <c r="F148" s="18"/>
      <c r="G148" s="23"/>
      <c r="H148" s="18"/>
      <c r="I148" s="18"/>
      <c r="J148" s="18"/>
      <c r="M148" s="19"/>
    </row>
    <row r="149" spans="4:13" ht="21" x14ac:dyDescent="0.2">
      <c r="D149" s="18"/>
      <c r="E149" s="18"/>
      <c r="F149" s="18"/>
      <c r="G149" s="23"/>
      <c r="H149" s="18"/>
      <c r="I149" s="18"/>
      <c r="J149" s="18"/>
      <c r="M149" s="19"/>
    </row>
    <row r="150" spans="4:13" ht="21" x14ac:dyDescent="0.2">
      <c r="D150" s="18"/>
      <c r="E150" s="18"/>
      <c r="F150" s="18"/>
      <c r="G150" s="23"/>
      <c r="H150" s="18"/>
      <c r="I150" s="18"/>
      <c r="J150" s="18"/>
      <c r="M150" s="19"/>
    </row>
    <row r="151" spans="4:13" ht="21" x14ac:dyDescent="0.2">
      <c r="D151" s="18"/>
      <c r="E151" s="18"/>
      <c r="F151" s="18"/>
      <c r="G151" s="23"/>
      <c r="H151" s="18"/>
      <c r="I151" s="18"/>
      <c r="J151" s="18"/>
      <c r="M151" s="19"/>
    </row>
    <row r="152" spans="4:13" ht="21" x14ac:dyDescent="0.2">
      <c r="D152" s="18"/>
      <c r="E152" s="18"/>
      <c r="F152" s="18"/>
      <c r="G152" s="23"/>
      <c r="H152" s="18"/>
      <c r="I152" s="18"/>
      <c r="J152" s="18"/>
      <c r="M152" s="19"/>
    </row>
    <row r="153" spans="4:13" ht="21" x14ac:dyDescent="0.2">
      <c r="D153" s="18"/>
      <c r="E153" s="18"/>
      <c r="F153" s="18"/>
      <c r="G153" s="23"/>
      <c r="H153" s="18"/>
      <c r="I153" s="18"/>
      <c r="J153" s="18"/>
      <c r="M153" s="19"/>
    </row>
    <row r="154" spans="4:13" ht="21" x14ac:dyDescent="0.2">
      <c r="D154" s="18"/>
      <c r="E154" s="18"/>
      <c r="F154" s="18"/>
      <c r="G154" s="23"/>
      <c r="H154" s="18"/>
      <c r="I154" s="18"/>
      <c r="J154" s="18"/>
      <c r="M154" s="19"/>
    </row>
    <row r="155" spans="4:13" ht="21" x14ac:dyDescent="0.2">
      <c r="D155" s="18"/>
      <c r="E155" s="18"/>
      <c r="F155" s="18"/>
      <c r="G155" s="23"/>
      <c r="H155" s="18"/>
      <c r="I155" s="18"/>
      <c r="J155" s="18"/>
      <c r="M155" s="19"/>
    </row>
    <row r="156" spans="4:13" ht="21" x14ac:dyDescent="0.2">
      <c r="D156" s="18"/>
      <c r="E156" s="18"/>
      <c r="F156" s="18"/>
      <c r="G156" s="23"/>
      <c r="H156" s="18"/>
      <c r="I156" s="18"/>
      <c r="J156" s="18"/>
      <c r="M156" s="19"/>
    </row>
    <row r="157" spans="4:13" ht="21" x14ac:dyDescent="0.2">
      <c r="D157" s="18"/>
      <c r="E157" s="18"/>
      <c r="F157" s="18"/>
      <c r="G157" s="23"/>
      <c r="H157" s="18"/>
      <c r="I157" s="18"/>
      <c r="J157" s="18"/>
      <c r="M157" s="19"/>
    </row>
    <row r="158" spans="4:13" ht="21" x14ac:dyDescent="0.2">
      <c r="D158" s="18"/>
      <c r="E158" s="18"/>
      <c r="F158" s="18"/>
      <c r="G158" s="23"/>
      <c r="H158" s="18"/>
      <c r="I158" s="18"/>
      <c r="J158" s="18"/>
      <c r="M158" s="19"/>
    </row>
    <row r="159" spans="4:13" ht="21" x14ac:dyDescent="0.2">
      <c r="D159" s="18"/>
      <c r="E159" s="18"/>
      <c r="F159" s="18"/>
      <c r="G159" s="23"/>
      <c r="H159" s="18"/>
      <c r="I159" s="18"/>
      <c r="J159" s="18"/>
      <c r="M159" s="19"/>
    </row>
    <row r="160" spans="4:13" ht="21" x14ac:dyDescent="0.2">
      <c r="D160" s="18"/>
      <c r="E160" s="18"/>
      <c r="F160" s="18"/>
      <c r="G160" s="23"/>
      <c r="H160" s="18"/>
      <c r="I160" s="18"/>
      <c r="J160" s="18"/>
      <c r="M160" s="19"/>
    </row>
    <row r="161" spans="4:13" ht="21" x14ac:dyDescent="0.2">
      <c r="D161" s="18"/>
      <c r="E161" s="18"/>
      <c r="F161" s="18"/>
      <c r="G161" s="23"/>
      <c r="H161" s="18"/>
      <c r="I161" s="18"/>
      <c r="J161" s="18"/>
      <c r="M161" s="19"/>
    </row>
    <row r="162" spans="4:13" ht="21" x14ac:dyDescent="0.2">
      <c r="D162" s="18"/>
      <c r="E162" s="18"/>
      <c r="F162" s="18"/>
      <c r="G162" s="23"/>
      <c r="H162" s="18"/>
      <c r="I162" s="18"/>
      <c r="J162" s="18"/>
      <c r="M162" s="19"/>
    </row>
    <row r="163" spans="4:13" ht="21" x14ac:dyDescent="0.2">
      <c r="D163" s="18"/>
      <c r="E163" s="18"/>
      <c r="F163" s="18"/>
      <c r="G163" s="23"/>
      <c r="H163" s="18"/>
      <c r="I163" s="18"/>
      <c r="J163" s="18"/>
      <c r="M163" s="19"/>
    </row>
    <row r="164" spans="4:13" ht="21" x14ac:dyDescent="0.2">
      <c r="D164" s="18"/>
      <c r="E164" s="18"/>
      <c r="F164" s="18"/>
      <c r="G164" s="23"/>
      <c r="H164" s="18"/>
      <c r="I164" s="18"/>
      <c r="J164" s="18"/>
      <c r="M164" s="19"/>
    </row>
    <row r="165" spans="4:13" ht="21" x14ac:dyDescent="0.2">
      <c r="D165" s="18"/>
      <c r="E165" s="18"/>
      <c r="F165" s="18"/>
      <c r="G165" s="23"/>
      <c r="H165" s="18"/>
      <c r="I165" s="18"/>
      <c r="J165" s="18"/>
      <c r="M165" s="19"/>
    </row>
    <row r="166" spans="4:13" ht="21" x14ac:dyDescent="0.2">
      <c r="D166" s="18"/>
      <c r="E166" s="18"/>
      <c r="F166" s="18"/>
      <c r="G166" s="23"/>
      <c r="H166" s="18"/>
      <c r="I166" s="18"/>
      <c r="J166" s="18"/>
      <c r="M166" s="19"/>
    </row>
    <row r="167" spans="4:13" ht="21" x14ac:dyDescent="0.2">
      <c r="D167" s="18"/>
      <c r="E167" s="18"/>
      <c r="F167" s="18"/>
      <c r="G167" s="23"/>
      <c r="H167" s="18"/>
      <c r="I167" s="18"/>
      <c r="J167" s="18"/>
      <c r="M167" s="19"/>
    </row>
    <row r="168" spans="4:13" ht="21" x14ac:dyDescent="0.2">
      <c r="D168" s="18"/>
      <c r="E168" s="18"/>
      <c r="F168" s="18"/>
      <c r="G168" s="23"/>
      <c r="H168" s="18"/>
      <c r="I168" s="18"/>
      <c r="J168" s="18"/>
      <c r="M168" s="19"/>
    </row>
    <row r="169" spans="4:13" ht="21" x14ac:dyDescent="0.2">
      <c r="D169" s="18"/>
      <c r="E169" s="18"/>
      <c r="F169" s="18"/>
      <c r="G169" s="23"/>
      <c r="H169" s="18"/>
      <c r="I169" s="18"/>
      <c r="J169" s="18"/>
      <c r="M169" s="19"/>
    </row>
    <row r="170" spans="4:13" ht="21" x14ac:dyDescent="0.2">
      <c r="D170" s="18"/>
      <c r="E170" s="18"/>
      <c r="F170" s="18"/>
      <c r="G170" s="23"/>
      <c r="H170" s="18"/>
      <c r="I170" s="18"/>
      <c r="J170" s="18"/>
      <c r="M170" s="19"/>
    </row>
    <row r="171" spans="4:13" ht="21" x14ac:dyDescent="0.2">
      <c r="D171" s="18"/>
      <c r="E171" s="18"/>
      <c r="F171" s="18"/>
      <c r="G171" s="23"/>
      <c r="H171" s="18"/>
      <c r="I171" s="18"/>
      <c r="J171" s="18"/>
      <c r="M171" s="19"/>
    </row>
    <row r="172" spans="4:13" ht="21" x14ac:dyDescent="0.2">
      <c r="D172" s="18"/>
      <c r="E172" s="18"/>
      <c r="F172" s="18"/>
      <c r="G172" s="23"/>
      <c r="H172" s="18"/>
      <c r="I172" s="18"/>
      <c r="J172" s="18"/>
    </row>
    <row r="173" spans="4:13" ht="21" x14ac:dyDescent="0.2">
      <c r="D173" s="18"/>
      <c r="E173" s="18"/>
      <c r="F173" s="18"/>
      <c r="G173" s="23"/>
      <c r="H173" s="18"/>
      <c r="I173" s="18"/>
      <c r="J173" s="18"/>
    </row>
    <row r="174" spans="4:13" ht="21" x14ac:dyDescent="0.2">
      <c r="D174" s="18"/>
      <c r="E174" s="18"/>
      <c r="F174" s="18"/>
      <c r="G174" s="23"/>
      <c r="H174" s="18"/>
      <c r="I174" s="18"/>
      <c r="J174" s="18"/>
    </row>
    <row r="175" spans="4:13" ht="21" x14ac:dyDescent="0.2">
      <c r="D175" s="18"/>
      <c r="E175" s="18"/>
      <c r="F175" s="18"/>
      <c r="G175" s="23"/>
      <c r="H175" s="18"/>
      <c r="I175" s="18"/>
      <c r="J175" s="18"/>
    </row>
  </sheetData>
  <phoneticPr fontId="5" type="noConversion"/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3" manualBreakCount="3">
    <brk id="38" max="16383" man="1"/>
    <brk id="71" max="16383" man="1"/>
    <brk id="10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42"/>
  <sheetViews>
    <sheetView showGridLines="0" view="pageBreakPreview" topLeftCell="A5" zoomScale="79" zoomScaleNormal="70" zoomScaleSheetLayoutView="100" workbookViewId="0">
      <selection activeCell="G14" sqref="G14"/>
    </sheetView>
  </sheetViews>
  <sheetFormatPr defaultColWidth="9.140625" defaultRowHeight="18" customHeight="1" x14ac:dyDescent="0.2"/>
  <cols>
    <col min="1" max="1" width="32.42578125" style="91" customWidth="1"/>
    <col min="2" max="2" width="6.85546875" style="89" customWidth="1"/>
    <col min="3" max="3" width="14.42578125" style="91" bestFit="1" customWidth="1"/>
    <col min="4" max="4" width="1.42578125" style="92" customWidth="1"/>
    <col min="5" max="5" width="11.5703125" style="91" customWidth="1"/>
    <col min="6" max="6" width="1.42578125" style="92" customWidth="1"/>
    <col min="7" max="7" width="11.5703125" style="92" customWidth="1"/>
    <col min="8" max="8" width="1.42578125" style="92" customWidth="1"/>
    <col min="9" max="9" width="11.5703125" style="91" customWidth="1"/>
    <col min="10" max="10" width="1.42578125" style="92" customWidth="1"/>
    <col min="11" max="11" width="11.5703125" style="91" customWidth="1"/>
    <col min="12" max="12" width="1.42578125" style="92" customWidth="1"/>
    <col min="13" max="13" width="11.5703125" style="91" customWidth="1"/>
    <col min="14" max="14" width="1.42578125" style="92" customWidth="1"/>
    <col min="15" max="15" width="11.5703125" style="91" customWidth="1"/>
    <col min="16" max="16" width="1.42578125" style="92" customWidth="1"/>
    <col min="17" max="17" width="11.5703125" style="91" customWidth="1"/>
    <col min="18" max="18" width="1.42578125" style="92" customWidth="1"/>
    <col min="19" max="19" width="11.5703125" style="91" customWidth="1"/>
    <col min="20" max="20" width="1.42578125" style="92" customWidth="1"/>
    <col min="21" max="21" width="11.5703125" style="91" customWidth="1"/>
    <col min="22" max="22" width="1.42578125" style="92" customWidth="1"/>
    <col min="23" max="23" width="13.140625" style="91" bestFit="1" customWidth="1"/>
    <col min="24" max="24" width="1.42578125" style="92" customWidth="1"/>
    <col min="25" max="25" width="11.5703125" style="91" customWidth="1"/>
    <col min="26" max="26" width="1.42578125" style="92" customWidth="1"/>
    <col min="27" max="27" width="12.140625" style="91" customWidth="1"/>
    <col min="28" max="28" width="1.42578125" style="92" customWidth="1"/>
    <col min="29" max="29" width="12.140625" style="91" customWidth="1"/>
    <col min="30" max="30" width="0.85546875" style="89" customWidth="1"/>
    <col min="31" max="16384" width="9.140625" style="91"/>
  </cols>
  <sheetData>
    <row r="1" spans="1:31" s="85" customFormat="1" ht="18" customHeight="1" x14ac:dyDescent="0.2">
      <c r="B1" s="86"/>
      <c r="D1" s="87"/>
      <c r="F1" s="87"/>
      <c r="G1" s="87"/>
      <c r="H1" s="87"/>
      <c r="J1" s="87"/>
      <c r="L1" s="87"/>
      <c r="N1" s="87"/>
      <c r="P1" s="87"/>
      <c r="R1" s="87"/>
      <c r="T1" s="87"/>
      <c r="V1" s="87"/>
      <c r="X1" s="87"/>
      <c r="Z1" s="87"/>
      <c r="AB1" s="87"/>
      <c r="AC1" s="88" t="s">
        <v>127</v>
      </c>
      <c r="AD1" s="86"/>
    </row>
    <row r="2" spans="1:31" s="85" customFormat="1" ht="18" customHeight="1" x14ac:dyDescent="0.2">
      <c r="A2" s="85" t="s">
        <v>0</v>
      </c>
      <c r="B2" s="86"/>
      <c r="C2" s="89"/>
      <c r="D2" s="87"/>
      <c r="F2" s="87"/>
      <c r="G2" s="87"/>
      <c r="H2" s="87"/>
      <c r="J2" s="87"/>
      <c r="L2" s="87"/>
      <c r="N2" s="87"/>
      <c r="P2" s="87"/>
      <c r="R2" s="87"/>
      <c r="T2" s="87"/>
      <c r="V2" s="87"/>
      <c r="X2" s="87"/>
      <c r="Z2" s="87"/>
      <c r="AA2" s="90"/>
      <c r="AB2" s="87"/>
      <c r="AD2" s="86"/>
    </row>
    <row r="3" spans="1:31" s="85" customFormat="1" ht="18" customHeight="1" x14ac:dyDescent="0.2">
      <c r="A3" s="85" t="s">
        <v>201</v>
      </c>
      <c r="B3" s="86"/>
      <c r="C3" s="89"/>
      <c r="D3" s="87"/>
      <c r="F3" s="87"/>
      <c r="G3" s="87"/>
      <c r="H3" s="87"/>
      <c r="J3" s="87"/>
      <c r="L3" s="87"/>
      <c r="N3" s="87"/>
      <c r="P3" s="87"/>
      <c r="R3" s="87"/>
      <c r="T3" s="87"/>
      <c r="V3" s="87"/>
      <c r="X3" s="87"/>
      <c r="Z3" s="87"/>
      <c r="AB3" s="87"/>
      <c r="AD3" s="86"/>
    </row>
    <row r="4" spans="1:31" s="85" customFormat="1" ht="18" customHeight="1" x14ac:dyDescent="0.2">
      <c r="A4" s="85" t="s">
        <v>252</v>
      </c>
      <c r="B4" s="86"/>
      <c r="C4" s="89"/>
      <c r="D4" s="87"/>
      <c r="F4" s="87"/>
      <c r="G4" s="87"/>
      <c r="H4" s="87"/>
      <c r="J4" s="87"/>
      <c r="L4" s="87"/>
      <c r="N4" s="87"/>
      <c r="P4" s="87"/>
      <c r="R4" s="87"/>
      <c r="T4" s="87"/>
      <c r="V4" s="87"/>
      <c r="X4" s="87"/>
      <c r="Z4" s="87"/>
      <c r="AB4" s="87"/>
      <c r="AD4" s="86"/>
    </row>
    <row r="5" spans="1:31" ht="18" customHeight="1" x14ac:dyDescent="0.2">
      <c r="AC5" s="88" t="s">
        <v>128</v>
      </c>
    </row>
    <row r="6" spans="1:31" ht="18" customHeight="1" x14ac:dyDescent="0.2">
      <c r="C6" s="134" t="s">
        <v>1</v>
      </c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</row>
    <row r="7" spans="1:31" ht="18" customHeight="1" x14ac:dyDescent="0.2">
      <c r="C7" s="136" t="s">
        <v>39</v>
      </c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AA7" s="93"/>
    </row>
    <row r="8" spans="1:31" ht="18" customHeight="1" x14ac:dyDescent="0.2">
      <c r="C8" s="93"/>
      <c r="E8" s="93"/>
      <c r="I8" s="93"/>
      <c r="K8" s="93"/>
      <c r="M8" s="93"/>
      <c r="O8" s="135" t="s">
        <v>103</v>
      </c>
      <c r="P8" s="135"/>
      <c r="Q8" s="135"/>
      <c r="R8" s="135"/>
      <c r="S8" s="135"/>
      <c r="T8" s="135"/>
      <c r="U8" s="135"/>
      <c r="V8" s="135"/>
      <c r="W8" s="135"/>
      <c r="Y8" s="93"/>
      <c r="AA8" s="93"/>
    </row>
    <row r="9" spans="1:31" ht="18" customHeight="1" x14ac:dyDescent="0.2">
      <c r="C9" s="93"/>
      <c r="E9" s="93"/>
      <c r="I9" s="93"/>
      <c r="K9" s="93"/>
      <c r="M9" s="93"/>
      <c r="O9" s="135" t="s">
        <v>110</v>
      </c>
      <c r="P9" s="135"/>
      <c r="Q9" s="135"/>
      <c r="R9" s="135"/>
      <c r="S9" s="135"/>
      <c r="T9" s="135"/>
      <c r="U9" s="135"/>
      <c r="W9" s="93"/>
      <c r="Y9" s="93"/>
      <c r="AC9" s="93"/>
    </row>
    <row r="10" spans="1:31" s="93" customFormat="1" ht="18" customHeight="1" x14ac:dyDescent="0.2">
      <c r="B10" s="92"/>
      <c r="D10" s="92"/>
      <c r="F10" s="92"/>
      <c r="G10" s="92"/>
      <c r="H10" s="92"/>
      <c r="J10" s="92"/>
      <c r="L10" s="92"/>
      <c r="N10" s="92"/>
      <c r="P10" s="92"/>
      <c r="R10" s="92"/>
      <c r="S10" s="93" t="s">
        <v>221</v>
      </c>
      <c r="T10" s="92"/>
      <c r="V10" s="92"/>
      <c r="X10" s="92"/>
      <c r="Z10" s="92"/>
      <c r="AA10" s="93" t="s">
        <v>111</v>
      </c>
      <c r="AB10" s="92"/>
      <c r="AD10" s="92"/>
    </row>
    <row r="11" spans="1:31" s="93" customFormat="1" ht="18" customHeight="1" x14ac:dyDescent="0.2">
      <c r="B11" s="92"/>
      <c r="D11" s="92"/>
      <c r="F11" s="92"/>
      <c r="G11" s="93" t="s">
        <v>189</v>
      </c>
      <c r="H11" s="92"/>
      <c r="J11" s="92"/>
      <c r="L11" s="92"/>
      <c r="N11" s="92"/>
      <c r="O11" s="93" t="s">
        <v>126</v>
      </c>
      <c r="P11" s="92"/>
      <c r="R11" s="92"/>
      <c r="S11" s="93" t="s">
        <v>186</v>
      </c>
      <c r="T11" s="92"/>
      <c r="U11" s="93" t="s">
        <v>154</v>
      </c>
      <c r="V11" s="92"/>
      <c r="X11" s="92"/>
      <c r="Z11" s="92"/>
      <c r="AA11" s="93" t="s">
        <v>112</v>
      </c>
      <c r="AB11" s="92"/>
      <c r="AD11" s="92"/>
    </row>
    <row r="12" spans="1:31" s="93" customFormat="1" ht="18" customHeight="1" x14ac:dyDescent="0.2">
      <c r="B12" s="92"/>
      <c r="D12" s="92"/>
      <c r="F12" s="92"/>
      <c r="G12" s="93" t="s">
        <v>190</v>
      </c>
      <c r="H12" s="92"/>
      <c r="J12" s="92"/>
      <c r="K12" s="94"/>
      <c r="L12" s="94" t="s">
        <v>36</v>
      </c>
      <c r="M12" s="94"/>
      <c r="N12" s="92"/>
      <c r="O12" s="93" t="s">
        <v>94</v>
      </c>
      <c r="P12" s="92"/>
      <c r="Q12" s="93" t="s">
        <v>84</v>
      </c>
      <c r="R12" s="92"/>
      <c r="S12" s="93" t="s">
        <v>187</v>
      </c>
      <c r="T12" s="92"/>
      <c r="U12" s="93" t="s">
        <v>155</v>
      </c>
      <c r="V12" s="92"/>
      <c r="W12" s="93" t="s">
        <v>93</v>
      </c>
      <c r="X12" s="92"/>
      <c r="Y12" s="93" t="s">
        <v>93</v>
      </c>
      <c r="Z12" s="92"/>
      <c r="AA12" s="93" t="s">
        <v>113</v>
      </c>
      <c r="AB12" s="92"/>
      <c r="AC12" s="93" t="s">
        <v>93</v>
      </c>
      <c r="AD12" s="92"/>
    </row>
    <row r="13" spans="1:31" s="93" customFormat="1" ht="18" customHeight="1" x14ac:dyDescent="0.2">
      <c r="B13" s="92"/>
      <c r="C13" s="93" t="s">
        <v>85</v>
      </c>
      <c r="D13" s="92"/>
      <c r="E13" s="93" t="s">
        <v>86</v>
      </c>
      <c r="F13" s="92"/>
      <c r="G13" s="93" t="s">
        <v>191</v>
      </c>
      <c r="H13" s="92"/>
      <c r="J13" s="92"/>
      <c r="K13" s="93" t="s">
        <v>88</v>
      </c>
      <c r="L13" s="92"/>
      <c r="N13" s="92"/>
      <c r="O13" s="93" t="s">
        <v>95</v>
      </c>
      <c r="P13" s="92"/>
      <c r="Q13" s="93" t="s">
        <v>87</v>
      </c>
      <c r="R13" s="92"/>
      <c r="S13" s="93" t="s">
        <v>164</v>
      </c>
      <c r="T13" s="92"/>
      <c r="U13" s="93" t="s">
        <v>271</v>
      </c>
      <c r="V13" s="92"/>
      <c r="W13" s="93" t="s">
        <v>114</v>
      </c>
      <c r="X13" s="92"/>
      <c r="Y13" s="93" t="s">
        <v>28</v>
      </c>
      <c r="Z13" s="92"/>
      <c r="AA13" s="93" t="s">
        <v>115</v>
      </c>
      <c r="AB13" s="92"/>
      <c r="AC13" s="93" t="s">
        <v>116</v>
      </c>
      <c r="AD13" s="92"/>
    </row>
    <row r="14" spans="1:31" s="93" customFormat="1" ht="18" customHeight="1" x14ac:dyDescent="0.2">
      <c r="B14" s="92"/>
      <c r="C14" s="94" t="s">
        <v>122</v>
      </c>
      <c r="D14" s="92"/>
      <c r="E14" s="94" t="s">
        <v>89</v>
      </c>
      <c r="F14" s="92"/>
      <c r="G14" s="94" t="s">
        <v>192</v>
      </c>
      <c r="H14" s="92"/>
      <c r="I14" s="94" t="s">
        <v>35</v>
      </c>
      <c r="J14" s="92"/>
      <c r="K14" s="94" t="s">
        <v>91</v>
      </c>
      <c r="L14" s="92"/>
      <c r="M14" s="94" t="s">
        <v>92</v>
      </c>
      <c r="N14" s="92"/>
      <c r="O14" s="94" t="s">
        <v>97</v>
      </c>
      <c r="P14" s="92"/>
      <c r="Q14" s="94" t="s">
        <v>90</v>
      </c>
      <c r="R14" s="92"/>
      <c r="S14" s="94" t="s">
        <v>165</v>
      </c>
      <c r="T14" s="92"/>
      <c r="U14" s="94" t="s">
        <v>272</v>
      </c>
      <c r="V14" s="92"/>
      <c r="W14" s="94" t="s">
        <v>117</v>
      </c>
      <c r="X14" s="92"/>
      <c r="Y14" s="94" t="s">
        <v>118</v>
      </c>
      <c r="Z14" s="92"/>
      <c r="AA14" s="94" t="s">
        <v>119</v>
      </c>
      <c r="AB14" s="92"/>
      <c r="AC14" s="94" t="s">
        <v>120</v>
      </c>
      <c r="AD14" s="92"/>
    </row>
    <row r="15" spans="1:31" ht="18" customHeight="1" x14ac:dyDescent="0.2">
      <c r="A15" s="85" t="s">
        <v>199</v>
      </c>
      <c r="C15" s="95">
        <v>1666827</v>
      </c>
      <c r="D15" s="95"/>
      <c r="E15" s="95">
        <v>2062461</v>
      </c>
      <c r="F15" s="95"/>
      <c r="G15" s="95">
        <v>-7372</v>
      </c>
      <c r="H15" s="95"/>
      <c r="I15" s="95">
        <v>568131</v>
      </c>
      <c r="J15" s="95"/>
      <c r="K15" s="95">
        <v>211675</v>
      </c>
      <c r="L15" s="95"/>
      <c r="M15" s="95">
        <v>-105060</v>
      </c>
      <c r="N15" s="95"/>
      <c r="O15" s="95">
        <v>118912</v>
      </c>
      <c r="P15" s="95"/>
      <c r="Q15" s="95">
        <v>10286706</v>
      </c>
      <c r="R15" s="95"/>
      <c r="S15" s="95">
        <v>208618</v>
      </c>
      <c r="T15" s="95"/>
      <c r="U15" s="95">
        <v>84134</v>
      </c>
      <c r="W15" s="95">
        <f>SUM(O15:U15)</f>
        <v>10698370</v>
      </c>
      <c r="X15" s="96"/>
      <c r="Y15" s="95">
        <f>SUM(C15:M15,W15)</f>
        <v>15095032</v>
      </c>
      <c r="Z15" s="96"/>
      <c r="AA15" s="95">
        <v>133129</v>
      </c>
      <c r="AB15" s="96"/>
      <c r="AC15" s="97">
        <f>SUM(Y15:AA15)</f>
        <v>15228161</v>
      </c>
      <c r="AE15" s="97"/>
    </row>
    <row r="16" spans="1:31" ht="18" customHeight="1" x14ac:dyDescent="0.2">
      <c r="A16" s="91" t="s">
        <v>209</v>
      </c>
      <c r="C16" s="117">
        <v>0</v>
      </c>
      <c r="D16" s="96"/>
      <c r="E16" s="117">
        <v>0</v>
      </c>
      <c r="F16" s="96"/>
      <c r="G16" s="117">
        <v>0</v>
      </c>
      <c r="H16" s="96"/>
      <c r="I16" s="117">
        <v>0</v>
      </c>
      <c r="J16" s="96"/>
      <c r="K16" s="117">
        <v>0</v>
      </c>
      <c r="L16" s="96"/>
      <c r="M16" s="117">
        <f>SUM('PL&amp;OCI'!F101)</f>
        <v>633067</v>
      </c>
      <c r="N16" s="96"/>
      <c r="O16" s="117">
        <v>0</v>
      </c>
      <c r="P16" s="96"/>
      <c r="Q16" s="117">
        <v>0</v>
      </c>
      <c r="R16" s="96"/>
      <c r="S16" s="119">
        <v>0</v>
      </c>
      <c r="T16" s="96"/>
      <c r="U16" s="119">
        <v>0</v>
      </c>
      <c r="V16" s="96"/>
      <c r="W16" s="117">
        <f>SUM(O16:U16)</f>
        <v>0</v>
      </c>
      <c r="X16" s="96"/>
      <c r="Y16" s="117">
        <f>SUM(C16:M16,W16)</f>
        <v>633067</v>
      </c>
      <c r="Z16" s="96"/>
      <c r="AA16" s="117">
        <f>SUM('PL&amp;OCI'!F102)</f>
        <v>19962</v>
      </c>
      <c r="AB16" s="96"/>
      <c r="AC16" s="119">
        <f>SUM(Y16:AA16)</f>
        <v>653029</v>
      </c>
      <c r="AE16" s="97"/>
    </row>
    <row r="17" spans="1:31" ht="18" customHeight="1" x14ac:dyDescent="0.2">
      <c r="A17" s="91" t="s">
        <v>136</v>
      </c>
      <c r="C17" s="118">
        <v>0</v>
      </c>
      <c r="D17" s="96"/>
      <c r="E17" s="118">
        <v>0</v>
      </c>
      <c r="F17" s="96"/>
      <c r="G17" s="118">
        <v>0</v>
      </c>
      <c r="H17" s="96"/>
      <c r="I17" s="118">
        <v>0</v>
      </c>
      <c r="J17" s="96"/>
      <c r="K17" s="118">
        <v>0</v>
      </c>
      <c r="L17" s="96"/>
      <c r="M17" s="118">
        <v>0</v>
      </c>
      <c r="N17" s="96"/>
      <c r="O17" s="118">
        <v>2909</v>
      </c>
      <c r="P17" s="96"/>
      <c r="Q17" s="118">
        <v>0</v>
      </c>
      <c r="R17" s="96"/>
      <c r="S17" s="120">
        <v>-2726</v>
      </c>
      <c r="T17" s="96"/>
      <c r="U17" s="120">
        <v>-9717</v>
      </c>
      <c r="V17" s="96"/>
      <c r="W17" s="118">
        <f>SUM(O17:U17)</f>
        <v>-9534</v>
      </c>
      <c r="X17" s="96"/>
      <c r="Y17" s="118">
        <f>SUM(C17:M17,W17)</f>
        <v>-9534</v>
      </c>
      <c r="Z17" s="96"/>
      <c r="AA17" s="118">
        <v>-189</v>
      </c>
      <c r="AB17" s="96"/>
      <c r="AC17" s="120">
        <f>SUM(Y17:AA17)</f>
        <v>-9723</v>
      </c>
      <c r="AE17" s="97"/>
    </row>
    <row r="18" spans="1:31" ht="18" customHeight="1" x14ac:dyDescent="0.2">
      <c r="A18" s="91" t="s">
        <v>144</v>
      </c>
      <c r="C18" s="99">
        <f>SUM(C16:C17)</f>
        <v>0</v>
      </c>
      <c r="D18" s="96"/>
      <c r="E18" s="99">
        <f>SUM(E16:E17)</f>
        <v>0</v>
      </c>
      <c r="F18" s="96"/>
      <c r="G18" s="99">
        <v>0</v>
      </c>
      <c r="H18" s="96"/>
      <c r="I18" s="99">
        <f>SUM(I16:I17)</f>
        <v>0</v>
      </c>
      <c r="J18" s="96"/>
      <c r="K18" s="99">
        <f>SUM(K16:K17)</f>
        <v>0</v>
      </c>
      <c r="L18" s="96"/>
      <c r="M18" s="99">
        <f>SUM(M16:M17)</f>
        <v>633067</v>
      </c>
      <c r="N18" s="96"/>
      <c r="O18" s="99">
        <f>SUM(O16:O17)</f>
        <v>2909</v>
      </c>
      <c r="P18" s="96"/>
      <c r="Q18" s="99">
        <f>SUM(Q16:Q17)</f>
        <v>0</v>
      </c>
      <c r="R18" s="96"/>
      <c r="S18" s="99">
        <f>SUM(S16:S17)</f>
        <v>-2726</v>
      </c>
      <c r="T18" s="96"/>
      <c r="U18" s="99">
        <f>SUM(U16:U17)</f>
        <v>-9717</v>
      </c>
      <c r="V18" s="96"/>
      <c r="W18" s="99">
        <f>SUM(W16:W17)</f>
        <v>-9534</v>
      </c>
      <c r="X18" s="96"/>
      <c r="Y18" s="99">
        <f>SUM(Y16:Y17)</f>
        <v>623533</v>
      </c>
      <c r="Z18" s="96"/>
      <c r="AA18" s="99">
        <f>SUM(AA16:AA17)</f>
        <v>19773</v>
      </c>
      <c r="AB18" s="96"/>
      <c r="AC18" s="99">
        <f>SUM(AC16:AC17)</f>
        <v>643306</v>
      </c>
      <c r="AE18" s="97"/>
    </row>
    <row r="19" spans="1:31" ht="18" customHeight="1" x14ac:dyDescent="0.2">
      <c r="A19" s="91" t="s">
        <v>156</v>
      </c>
      <c r="C19" s="99">
        <v>0</v>
      </c>
      <c r="D19" s="96"/>
      <c r="E19" s="99">
        <v>0</v>
      </c>
      <c r="F19" s="96"/>
      <c r="G19" s="99">
        <v>0</v>
      </c>
      <c r="H19" s="96"/>
      <c r="I19" s="99">
        <v>0</v>
      </c>
      <c r="J19" s="96"/>
      <c r="K19" s="99">
        <v>0</v>
      </c>
      <c r="L19" s="96"/>
      <c r="M19" s="99">
        <v>23818</v>
      </c>
      <c r="N19" s="96"/>
      <c r="O19" s="99">
        <v>0</v>
      </c>
      <c r="P19" s="96"/>
      <c r="Q19" s="99">
        <f>-M19</f>
        <v>-23818</v>
      </c>
      <c r="R19" s="96"/>
      <c r="S19" s="99">
        <v>0</v>
      </c>
      <c r="T19" s="96"/>
      <c r="U19" s="99">
        <v>0</v>
      </c>
      <c r="V19" s="96"/>
      <c r="W19" s="95">
        <f>SUM(O19:U19)</f>
        <v>-23818</v>
      </c>
      <c r="X19" s="96"/>
      <c r="Y19" s="95">
        <f>SUM(C19:M19,W19)</f>
        <v>0</v>
      </c>
      <c r="Z19" s="96"/>
      <c r="AA19" s="99">
        <v>0</v>
      </c>
      <c r="AB19" s="96"/>
      <c r="AC19" s="97">
        <f t="shared" ref="AC19:AC22" si="0">SUM(Y19:AA19)</f>
        <v>0</v>
      </c>
      <c r="AE19" s="97"/>
    </row>
    <row r="20" spans="1:31" ht="18" customHeight="1" x14ac:dyDescent="0.2">
      <c r="A20" s="91" t="s">
        <v>253</v>
      </c>
      <c r="C20" s="99"/>
      <c r="D20" s="96"/>
      <c r="E20" s="99"/>
      <c r="F20" s="96"/>
      <c r="G20" s="99"/>
      <c r="H20" s="96"/>
      <c r="I20" s="99"/>
      <c r="J20" s="96"/>
      <c r="K20" s="99"/>
      <c r="L20" s="96"/>
      <c r="M20" s="99"/>
      <c r="N20" s="96"/>
      <c r="O20" s="99"/>
      <c r="P20" s="96"/>
      <c r="Q20" s="99"/>
      <c r="R20" s="96"/>
      <c r="S20" s="99"/>
      <c r="T20" s="96"/>
      <c r="U20" s="99"/>
      <c r="V20" s="96"/>
      <c r="W20" s="95"/>
      <c r="X20" s="96"/>
      <c r="Y20" s="95"/>
      <c r="Z20" s="96"/>
      <c r="AA20" s="99"/>
      <c r="AB20" s="96"/>
      <c r="AC20" s="97"/>
      <c r="AE20" s="97"/>
    </row>
    <row r="21" spans="1:31" ht="18" customHeight="1" x14ac:dyDescent="0.2">
      <c r="A21" s="91" t="s">
        <v>254</v>
      </c>
      <c r="C21" s="99">
        <v>0</v>
      </c>
      <c r="D21" s="96"/>
      <c r="E21" s="99">
        <v>0</v>
      </c>
      <c r="F21" s="96"/>
      <c r="G21" s="99">
        <v>0</v>
      </c>
      <c r="H21" s="96"/>
      <c r="I21" s="99">
        <v>0</v>
      </c>
      <c r="J21" s="96"/>
      <c r="K21" s="99">
        <v>0</v>
      </c>
      <c r="L21" s="96"/>
      <c r="M21" s="99">
        <v>90286</v>
      </c>
      <c r="N21" s="96"/>
      <c r="O21" s="99">
        <v>0</v>
      </c>
      <c r="P21" s="96"/>
      <c r="Q21" s="99">
        <v>0</v>
      </c>
      <c r="R21" s="96"/>
      <c r="S21" s="99">
        <v>0</v>
      </c>
      <c r="T21" s="96"/>
      <c r="U21" s="99">
        <f>-M21</f>
        <v>-90286</v>
      </c>
      <c r="V21" s="96"/>
      <c r="W21" s="95">
        <f>SUM(O21:U21)</f>
        <v>-90286</v>
      </c>
      <c r="X21" s="96"/>
      <c r="Y21" s="95">
        <f>SUM(C21:M21,W21)</f>
        <v>0</v>
      </c>
      <c r="Z21" s="96"/>
      <c r="AA21" s="99">
        <v>0</v>
      </c>
      <c r="AB21" s="96"/>
      <c r="AC21" s="97">
        <f t="shared" si="0"/>
        <v>0</v>
      </c>
      <c r="AE21" s="97"/>
    </row>
    <row r="22" spans="1:31" ht="18" customHeight="1" x14ac:dyDescent="0.2">
      <c r="A22" s="91" t="s">
        <v>257</v>
      </c>
      <c r="C22" s="99">
        <v>0</v>
      </c>
      <c r="D22" s="96"/>
      <c r="E22" s="99">
        <v>0</v>
      </c>
      <c r="F22" s="96"/>
      <c r="G22" s="99">
        <v>0</v>
      </c>
      <c r="H22" s="96"/>
      <c r="I22" s="99">
        <v>0</v>
      </c>
      <c r="J22" s="96"/>
      <c r="K22" s="99">
        <v>0</v>
      </c>
      <c r="L22" s="96"/>
      <c r="M22" s="99">
        <v>-225019</v>
      </c>
      <c r="N22" s="96"/>
      <c r="O22" s="99">
        <v>0</v>
      </c>
      <c r="P22" s="96"/>
      <c r="Q22" s="99">
        <v>0</v>
      </c>
      <c r="R22" s="96"/>
      <c r="S22" s="99">
        <v>0</v>
      </c>
      <c r="T22" s="96"/>
      <c r="U22" s="99">
        <v>0</v>
      </c>
      <c r="V22" s="96"/>
      <c r="W22" s="98">
        <f>SUM(O22:U22)</f>
        <v>0</v>
      </c>
      <c r="X22" s="96"/>
      <c r="Y22" s="95">
        <f>SUM(C22:M22,W22)</f>
        <v>-225019</v>
      </c>
      <c r="Z22" s="96"/>
      <c r="AA22" s="99">
        <v>0</v>
      </c>
      <c r="AB22" s="96"/>
      <c r="AC22" s="124">
        <f t="shared" si="0"/>
        <v>-225019</v>
      </c>
      <c r="AE22" s="97"/>
    </row>
    <row r="23" spans="1:31" ht="18" customHeight="1" thickBot="1" x14ac:dyDescent="0.25">
      <c r="A23" s="85" t="s">
        <v>248</v>
      </c>
      <c r="C23" s="100">
        <f>SUM(C15,C18:C22)</f>
        <v>1666827</v>
      </c>
      <c r="D23" s="96"/>
      <c r="E23" s="100">
        <f>SUM(E15,E18:E22)</f>
        <v>2062461</v>
      </c>
      <c r="F23" s="96"/>
      <c r="G23" s="100">
        <f>SUM(G15,G18:G22)</f>
        <v>-7372</v>
      </c>
      <c r="H23" s="96"/>
      <c r="I23" s="100">
        <f>SUM(I15,I18:I22)</f>
        <v>568131</v>
      </c>
      <c r="J23" s="96"/>
      <c r="K23" s="100">
        <f>SUM(K15,K18:K22)</f>
        <v>211675</v>
      </c>
      <c r="L23" s="100">
        <f>SUM(L15,L18:L22)</f>
        <v>0</v>
      </c>
      <c r="M23" s="100">
        <f>SUM(M15,M18:M22)</f>
        <v>417092</v>
      </c>
      <c r="N23" s="96"/>
      <c r="O23" s="100">
        <f>SUM(O15,O18:O22)</f>
        <v>121821</v>
      </c>
      <c r="P23" s="96"/>
      <c r="Q23" s="100">
        <f>SUM(Q15,Q18:Q22)</f>
        <v>10262888</v>
      </c>
      <c r="R23" s="96"/>
      <c r="S23" s="100">
        <f>SUM(S15,S18:S22)</f>
        <v>205892</v>
      </c>
      <c r="T23" s="96"/>
      <c r="U23" s="100">
        <f>SUM(U15,U18:U22)</f>
        <v>-15869</v>
      </c>
      <c r="V23" s="96"/>
      <c r="W23" s="100">
        <f>SUM(W15,W18:W22)</f>
        <v>10574732</v>
      </c>
      <c r="X23" s="96"/>
      <c r="Y23" s="100">
        <f>SUM(Y15,Y18:Y22)</f>
        <v>15493546</v>
      </c>
      <c r="Z23" s="96"/>
      <c r="AA23" s="100">
        <f>SUM(AA15,AA18:AA22)</f>
        <v>152902</v>
      </c>
      <c r="AB23" s="96"/>
      <c r="AC23" s="123">
        <f>SUM(AC15,AC18:AC22)</f>
        <v>15646448</v>
      </c>
      <c r="AE23" s="97"/>
    </row>
    <row r="24" spans="1:31" ht="18" customHeight="1" thickTop="1" x14ac:dyDescent="0.2">
      <c r="A24" s="85"/>
      <c r="C24" s="101"/>
      <c r="D24" s="96"/>
      <c r="E24" s="101"/>
      <c r="F24" s="96"/>
      <c r="G24" s="101"/>
      <c r="H24" s="96"/>
      <c r="I24" s="101"/>
      <c r="J24" s="96"/>
      <c r="K24" s="101"/>
      <c r="L24" s="96"/>
      <c r="M24" s="101"/>
      <c r="N24" s="96"/>
      <c r="O24" s="101"/>
      <c r="P24" s="96"/>
      <c r="Q24" s="101"/>
      <c r="R24" s="96"/>
      <c r="S24" s="97"/>
      <c r="T24" s="96"/>
      <c r="U24" s="97"/>
      <c r="V24" s="96"/>
      <c r="W24" s="101"/>
      <c r="X24" s="96"/>
      <c r="Y24" s="101"/>
      <c r="Z24" s="96"/>
      <c r="AA24" s="101"/>
      <c r="AB24" s="96"/>
      <c r="AC24" s="95"/>
      <c r="AE24" s="97"/>
    </row>
    <row r="25" spans="1:31" ht="18" customHeight="1" x14ac:dyDescent="0.2">
      <c r="A25" s="85" t="s">
        <v>212</v>
      </c>
      <c r="C25" s="95">
        <v>1666827</v>
      </c>
      <c r="D25" s="96"/>
      <c r="E25" s="95">
        <v>2062461</v>
      </c>
      <c r="F25" s="96"/>
      <c r="G25" s="95">
        <v>-7372</v>
      </c>
      <c r="H25" s="96"/>
      <c r="I25" s="95">
        <v>568131</v>
      </c>
      <c r="J25" s="96"/>
      <c r="K25" s="95">
        <v>211675</v>
      </c>
      <c r="L25" s="96"/>
      <c r="M25" s="95">
        <v>1056493</v>
      </c>
      <c r="N25" s="96"/>
      <c r="O25" s="95">
        <v>125232</v>
      </c>
      <c r="P25" s="96"/>
      <c r="Q25" s="95">
        <v>10253293</v>
      </c>
      <c r="R25" s="96"/>
      <c r="S25" s="95">
        <v>201499</v>
      </c>
      <c r="T25" s="96"/>
      <c r="U25" s="95">
        <v>-9443</v>
      </c>
      <c r="V25" s="96"/>
      <c r="W25" s="95">
        <v>10570581</v>
      </c>
      <c r="X25" s="96"/>
      <c r="Y25" s="95">
        <f>SUM(C25:M25,W25)</f>
        <v>16128796</v>
      </c>
      <c r="Z25" s="96"/>
      <c r="AA25" s="102">
        <v>160732</v>
      </c>
      <c r="AB25" s="129"/>
      <c r="AC25" s="97">
        <f>SUM(Y25:AA25)</f>
        <v>16289528</v>
      </c>
      <c r="AE25" s="97"/>
    </row>
    <row r="26" spans="1:31" ht="18" customHeight="1" x14ac:dyDescent="0.2">
      <c r="A26" s="91" t="s">
        <v>170</v>
      </c>
      <c r="C26" s="117">
        <v>0</v>
      </c>
      <c r="D26" s="96"/>
      <c r="E26" s="117">
        <v>0</v>
      </c>
      <c r="F26" s="96"/>
      <c r="G26" s="117">
        <v>0</v>
      </c>
      <c r="H26" s="96"/>
      <c r="I26" s="117">
        <v>0</v>
      </c>
      <c r="J26" s="96"/>
      <c r="K26" s="117">
        <v>0</v>
      </c>
      <c r="L26" s="96"/>
      <c r="M26" s="117">
        <f>'PL&amp;OCI'!D101</f>
        <v>229239</v>
      </c>
      <c r="N26" s="96"/>
      <c r="O26" s="117">
        <v>0</v>
      </c>
      <c r="P26" s="96"/>
      <c r="Q26" s="117">
        <v>0</v>
      </c>
      <c r="R26" s="96"/>
      <c r="S26" s="119">
        <v>0</v>
      </c>
      <c r="T26" s="96"/>
      <c r="U26" s="119">
        <v>0</v>
      </c>
      <c r="V26" s="96"/>
      <c r="W26" s="117">
        <f>SUM(O26:U26)</f>
        <v>0</v>
      </c>
      <c r="X26" s="96"/>
      <c r="Y26" s="117">
        <f>SUM(C26:M26,W26)</f>
        <v>229239</v>
      </c>
      <c r="Z26" s="96"/>
      <c r="AA26" s="117">
        <f>'PL&amp;OCI'!D102</f>
        <v>-1018</v>
      </c>
      <c r="AB26" s="96"/>
      <c r="AC26" s="119">
        <f>SUM(Y26:AA26)</f>
        <v>228221</v>
      </c>
      <c r="AE26" s="97"/>
    </row>
    <row r="27" spans="1:31" ht="18" customHeight="1" x14ac:dyDescent="0.2">
      <c r="A27" s="91" t="s">
        <v>136</v>
      </c>
      <c r="C27" s="118">
        <v>0</v>
      </c>
      <c r="D27" s="96"/>
      <c r="E27" s="118">
        <v>0</v>
      </c>
      <c r="F27" s="96"/>
      <c r="G27" s="118">
        <v>0</v>
      </c>
      <c r="H27" s="96"/>
      <c r="I27" s="118">
        <v>0</v>
      </c>
      <c r="J27" s="96"/>
      <c r="K27" s="118">
        <v>0</v>
      </c>
      <c r="L27" s="96"/>
      <c r="M27" s="118">
        <v>0</v>
      </c>
      <c r="N27" s="96"/>
      <c r="O27" s="118">
        <v>18316</v>
      </c>
      <c r="P27" s="96"/>
      <c r="Q27" s="118">
        <v>0</v>
      </c>
      <c r="R27" s="96"/>
      <c r="S27" s="120">
        <f>'PL&amp;OCI'!D129</f>
        <v>-103328</v>
      </c>
      <c r="T27" s="96"/>
      <c r="U27" s="120">
        <f>'PL&amp;OCI'!D123+'PL&amp;OCI'!D130</f>
        <v>-30807</v>
      </c>
      <c r="V27" s="96"/>
      <c r="W27" s="118">
        <f>SUM(O27:U27)</f>
        <v>-115819</v>
      </c>
      <c r="X27" s="96"/>
      <c r="Y27" s="118">
        <f>SUM(C27:M27,W27)</f>
        <v>-115819</v>
      </c>
      <c r="Z27" s="96"/>
      <c r="AA27" s="118">
        <f>'PL&amp;OCI'!D139-'PL&amp;OCI'!D102</f>
        <v>5928</v>
      </c>
      <c r="AB27" s="96"/>
      <c r="AC27" s="120">
        <f>SUM(Y27:AA27)</f>
        <v>-109891</v>
      </c>
      <c r="AE27" s="97"/>
    </row>
    <row r="28" spans="1:31" ht="18" customHeight="1" x14ac:dyDescent="0.2">
      <c r="A28" s="91" t="s">
        <v>144</v>
      </c>
      <c r="C28" s="99">
        <f>SUM(C26:C27)</f>
        <v>0</v>
      </c>
      <c r="D28" s="96"/>
      <c r="E28" s="99">
        <f>SUM(E26:E27)</f>
        <v>0</v>
      </c>
      <c r="F28" s="96"/>
      <c r="G28" s="99">
        <f>SUM(G26:G27)</f>
        <v>0</v>
      </c>
      <c r="H28" s="96"/>
      <c r="I28" s="99">
        <f>SUM(I26:I27)</f>
        <v>0</v>
      </c>
      <c r="J28" s="96"/>
      <c r="K28" s="99">
        <f>SUM(K26:K27)</f>
        <v>0</v>
      </c>
      <c r="L28" s="96"/>
      <c r="M28" s="99">
        <f>SUM(M26:M27)</f>
        <v>229239</v>
      </c>
      <c r="N28" s="96"/>
      <c r="O28" s="99">
        <f>SUM(O26:O27)</f>
        <v>18316</v>
      </c>
      <c r="P28" s="96"/>
      <c r="Q28" s="99">
        <f>SUM(Q26:Q27)</f>
        <v>0</v>
      </c>
      <c r="R28" s="96"/>
      <c r="S28" s="99">
        <f>SUM(S26:S27)</f>
        <v>-103328</v>
      </c>
      <c r="T28" s="96"/>
      <c r="U28" s="99">
        <f>SUM(U26:U27)</f>
        <v>-30807</v>
      </c>
      <c r="V28" s="96"/>
      <c r="W28" s="99">
        <f>SUM(W26:W27)</f>
        <v>-115819</v>
      </c>
      <c r="X28" s="96"/>
      <c r="Y28" s="99">
        <f>SUM(Y26:Y27)</f>
        <v>113420</v>
      </c>
      <c r="Z28" s="96"/>
      <c r="AA28" s="99">
        <f>SUM(AA26:AA27)</f>
        <v>4910</v>
      </c>
      <c r="AB28" s="96"/>
      <c r="AC28" s="99">
        <f>SUM(AC26:AC27)</f>
        <v>118330</v>
      </c>
      <c r="AE28" s="97"/>
    </row>
    <row r="29" spans="1:31" ht="18" customHeight="1" x14ac:dyDescent="0.2">
      <c r="A29" s="91" t="s">
        <v>222</v>
      </c>
      <c r="C29" s="95">
        <v>0</v>
      </c>
      <c r="D29" s="96"/>
      <c r="E29" s="95">
        <v>0</v>
      </c>
      <c r="F29" s="96"/>
      <c r="G29" s="95">
        <v>0</v>
      </c>
      <c r="H29" s="96"/>
      <c r="I29" s="95">
        <v>0</v>
      </c>
      <c r="J29" s="96"/>
      <c r="K29" s="95">
        <v>0</v>
      </c>
      <c r="L29" s="96"/>
      <c r="M29" s="99">
        <v>160130</v>
      </c>
      <c r="N29" s="96"/>
      <c r="O29" s="99">
        <v>0</v>
      </c>
      <c r="P29" s="96"/>
      <c r="Q29" s="99">
        <v>0</v>
      </c>
      <c r="R29" s="96"/>
      <c r="S29" s="95">
        <v>-160130</v>
      </c>
      <c r="T29" s="96"/>
      <c r="U29" s="95">
        <v>0</v>
      </c>
      <c r="V29" s="96"/>
      <c r="W29" s="95">
        <f>SUM(O29:U29)</f>
        <v>-160130</v>
      </c>
      <c r="X29" s="96"/>
      <c r="Y29" s="95">
        <f>SUM(C29:M29,W29)</f>
        <v>0</v>
      </c>
      <c r="Z29" s="96"/>
      <c r="AA29" s="99">
        <v>0</v>
      </c>
      <c r="AB29" s="96"/>
      <c r="AC29" s="97">
        <f>SUM(Y29:AA29)</f>
        <v>0</v>
      </c>
      <c r="AE29" s="97"/>
    </row>
    <row r="30" spans="1:31" ht="18" customHeight="1" x14ac:dyDescent="0.2">
      <c r="A30" s="91" t="s">
        <v>223</v>
      </c>
      <c r="C30" s="95"/>
      <c r="D30" s="96"/>
      <c r="E30" s="95"/>
      <c r="F30" s="96"/>
      <c r="G30" s="95"/>
      <c r="H30" s="96"/>
      <c r="I30" s="95"/>
      <c r="J30" s="96"/>
      <c r="K30" s="95"/>
      <c r="L30" s="96"/>
      <c r="M30" s="99"/>
      <c r="N30" s="96"/>
      <c r="O30" s="99"/>
      <c r="P30" s="96"/>
      <c r="Q30" s="99"/>
      <c r="R30" s="96"/>
      <c r="S30" s="95"/>
      <c r="T30" s="96"/>
      <c r="U30" s="95"/>
      <c r="V30" s="96"/>
      <c r="W30" s="95"/>
      <c r="X30" s="96"/>
      <c r="Y30" s="95"/>
      <c r="Z30" s="96"/>
      <c r="AA30" s="99"/>
      <c r="AB30" s="96"/>
      <c r="AC30" s="97"/>
      <c r="AE30" s="97"/>
    </row>
    <row r="31" spans="1:31" ht="18" customHeight="1" x14ac:dyDescent="0.2">
      <c r="A31" s="91" t="s">
        <v>229</v>
      </c>
      <c r="C31" s="95">
        <v>0</v>
      </c>
      <c r="D31" s="96"/>
      <c r="E31" s="95">
        <v>0</v>
      </c>
      <c r="F31" s="96"/>
      <c r="G31" s="95">
        <v>0</v>
      </c>
      <c r="H31" s="96"/>
      <c r="I31" s="95">
        <v>0</v>
      </c>
      <c r="J31" s="96"/>
      <c r="K31" s="95">
        <v>0</v>
      </c>
      <c r="L31" s="96"/>
      <c r="M31" s="99">
        <v>0</v>
      </c>
      <c r="N31" s="96"/>
      <c r="O31" s="99">
        <v>0</v>
      </c>
      <c r="P31" s="96"/>
      <c r="Q31" s="99">
        <v>0</v>
      </c>
      <c r="R31" s="96"/>
      <c r="S31" s="95">
        <v>0</v>
      </c>
      <c r="T31" s="96"/>
      <c r="U31" s="95">
        <v>0</v>
      </c>
      <c r="V31" s="96"/>
      <c r="W31" s="95">
        <f>SUM(O31:U31)</f>
        <v>0</v>
      </c>
      <c r="X31" s="96"/>
      <c r="Y31" s="95">
        <f>SUM(C31:M31,W31)</f>
        <v>0</v>
      </c>
      <c r="Z31" s="96"/>
      <c r="AA31" s="99">
        <v>129555</v>
      </c>
      <c r="AB31" s="96"/>
      <c r="AC31" s="97">
        <f>SUM(Y31:AA31)</f>
        <v>129555</v>
      </c>
      <c r="AE31" s="97"/>
    </row>
    <row r="32" spans="1:31" ht="18" customHeight="1" x14ac:dyDescent="0.2">
      <c r="A32" s="91" t="s">
        <v>156</v>
      </c>
      <c r="C32" s="95">
        <v>0</v>
      </c>
      <c r="D32" s="96"/>
      <c r="E32" s="95">
        <v>0</v>
      </c>
      <c r="F32" s="96"/>
      <c r="G32" s="95">
        <v>0</v>
      </c>
      <c r="H32" s="96"/>
      <c r="I32" s="95">
        <v>0</v>
      </c>
      <c r="J32" s="96"/>
      <c r="K32" s="95">
        <v>0</v>
      </c>
      <c r="L32" s="96"/>
      <c r="M32" s="99">
        <v>8020</v>
      </c>
      <c r="N32" s="96"/>
      <c r="O32" s="99">
        <v>0</v>
      </c>
      <c r="P32" s="96"/>
      <c r="Q32" s="99">
        <v>-8020</v>
      </c>
      <c r="R32" s="96"/>
      <c r="S32" s="95">
        <v>0</v>
      </c>
      <c r="T32" s="96"/>
      <c r="U32" s="95">
        <v>0</v>
      </c>
      <c r="V32" s="96"/>
      <c r="W32" s="95">
        <f>SUM(O32:U32)</f>
        <v>-8020</v>
      </c>
      <c r="X32" s="96"/>
      <c r="Y32" s="95">
        <f>SUM(C32:M32,W32)</f>
        <v>0</v>
      </c>
      <c r="Z32" s="96"/>
      <c r="AA32" s="99">
        <v>0</v>
      </c>
      <c r="AB32" s="96"/>
      <c r="AC32" s="97">
        <f>SUM(Y32:AA32)</f>
        <v>0</v>
      </c>
      <c r="AE32" s="97"/>
    </row>
    <row r="33" spans="1:31" ht="18" customHeight="1" x14ac:dyDescent="0.2">
      <c r="A33" s="91" t="s">
        <v>257</v>
      </c>
      <c r="C33" s="95">
        <v>0</v>
      </c>
      <c r="D33" s="96"/>
      <c r="E33" s="95">
        <v>0</v>
      </c>
      <c r="F33" s="96"/>
      <c r="G33" s="95">
        <v>0</v>
      </c>
      <c r="H33" s="96"/>
      <c r="I33" s="95">
        <v>0</v>
      </c>
      <c r="J33" s="96"/>
      <c r="K33" s="95">
        <v>0</v>
      </c>
      <c r="L33" s="96"/>
      <c r="M33" s="99">
        <v>-233353</v>
      </c>
      <c r="N33" s="96"/>
      <c r="O33" s="99">
        <v>0</v>
      </c>
      <c r="P33" s="96"/>
      <c r="Q33" s="99">
        <v>0</v>
      </c>
      <c r="R33" s="96"/>
      <c r="S33" s="95">
        <v>0</v>
      </c>
      <c r="T33" s="96">
        <v>0</v>
      </c>
      <c r="U33" s="95">
        <v>0</v>
      </c>
      <c r="V33" s="96"/>
      <c r="W33" s="95">
        <f>SUM(O33:U33)</f>
        <v>0</v>
      </c>
      <c r="X33" s="96"/>
      <c r="Y33" s="95">
        <f>SUM(C33:M33,W33)</f>
        <v>-233353</v>
      </c>
      <c r="Z33" s="96"/>
      <c r="AA33" s="99">
        <v>0</v>
      </c>
      <c r="AB33" s="96"/>
      <c r="AC33" s="97">
        <f>SUM(Y33:AA33)</f>
        <v>-233353</v>
      </c>
      <c r="AE33" s="97"/>
    </row>
    <row r="34" spans="1:31" ht="18" customHeight="1" thickBot="1" x14ac:dyDescent="0.25">
      <c r="A34" s="85" t="s">
        <v>250</v>
      </c>
      <c r="C34" s="100">
        <f>SUM(C25,C28:C33)</f>
        <v>1666827</v>
      </c>
      <c r="D34" s="96"/>
      <c r="E34" s="100">
        <f>SUM(E25,E28:E33)</f>
        <v>2062461</v>
      </c>
      <c r="F34" s="96"/>
      <c r="G34" s="100">
        <f>SUM(G25,G28:G33)</f>
        <v>-7372</v>
      </c>
      <c r="H34" s="96"/>
      <c r="I34" s="100">
        <f>SUM(I25,I28:I33)</f>
        <v>568131</v>
      </c>
      <c r="J34" s="96"/>
      <c r="K34" s="100">
        <f>SUM(K25,K28:K33)</f>
        <v>211675</v>
      </c>
      <c r="L34" s="96"/>
      <c r="M34" s="100">
        <f>SUM(M25,M28:M33)</f>
        <v>1220529</v>
      </c>
      <c r="N34" s="96"/>
      <c r="O34" s="100">
        <f>SUM(O25,O28:O33)</f>
        <v>143548</v>
      </c>
      <c r="P34" s="96"/>
      <c r="Q34" s="100">
        <f>SUM(Q25,Q28:Q33)</f>
        <v>10245273</v>
      </c>
      <c r="R34" s="96"/>
      <c r="S34" s="100">
        <f>SUM(S25,S28:S33)</f>
        <v>-61959</v>
      </c>
      <c r="T34" s="96"/>
      <c r="U34" s="100">
        <f>SUM(U25,U28:U33)</f>
        <v>-40250</v>
      </c>
      <c r="V34" s="96"/>
      <c r="W34" s="100">
        <f>SUM(W25,W28:W33)</f>
        <v>10286612</v>
      </c>
      <c r="X34" s="96"/>
      <c r="Y34" s="100">
        <f>SUM(Y25,Y28:Y33)</f>
        <v>16008863</v>
      </c>
      <c r="Z34" s="96"/>
      <c r="AA34" s="100">
        <f>SUM(AA25,AA28:AA33)</f>
        <v>295197</v>
      </c>
      <c r="AB34" s="96"/>
      <c r="AC34" s="100">
        <f>SUM(AC25,AC28:AC33)</f>
        <v>16304060</v>
      </c>
      <c r="AE34" s="97"/>
    </row>
    <row r="35" spans="1:31" ht="18" customHeight="1" thickTop="1" x14ac:dyDescent="0.2">
      <c r="C35" s="97">
        <f>SUM(C25-BS!F81)</f>
        <v>0</v>
      </c>
      <c r="E35" s="97">
        <f>SUM(E25-BS!F82)</f>
        <v>0</v>
      </c>
      <c r="G35" s="97">
        <f>SUM(G25-BS!F84)</f>
        <v>0</v>
      </c>
      <c r="I35" s="97">
        <f>SUM(I25-BS!F85)</f>
        <v>0</v>
      </c>
      <c r="K35" s="97">
        <f>SUM(K25-BS!F87)</f>
        <v>0</v>
      </c>
      <c r="M35" s="97">
        <f>SUM(M25-BS!F88)</f>
        <v>0</v>
      </c>
      <c r="W35" s="97">
        <f>SUM(W25-BS!F89)</f>
        <v>0</v>
      </c>
      <c r="Y35" s="97">
        <f>SUM(Y25-BS!F90)</f>
        <v>0</v>
      </c>
      <c r="AA35" s="97">
        <f>SUM(AA25-BS!F91)</f>
        <v>0</v>
      </c>
      <c r="AC35" s="97">
        <f>SUM(AC25-BS!F92)</f>
        <v>0</v>
      </c>
      <c r="AE35" s="97"/>
    </row>
    <row r="36" spans="1:31" ht="18" customHeight="1" x14ac:dyDescent="0.2">
      <c r="C36" s="97">
        <f>SUM(C34-BS!D81)</f>
        <v>0</v>
      </c>
      <c r="E36" s="97">
        <f>SUM(E34-BS!D82)</f>
        <v>0</v>
      </c>
      <c r="G36" s="97">
        <f>SUM(G34-BS!D84)</f>
        <v>0</v>
      </c>
      <c r="I36" s="97">
        <f>SUM(I34-BS!D85)</f>
        <v>0</v>
      </c>
      <c r="K36" s="97">
        <f>SUM(K34-BS!D87)</f>
        <v>0</v>
      </c>
      <c r="M36" s="97">
        <f>SUM(M34-BS!D88)</f>
        <v>0</v>
      </c>
      <c r="W36" s="97">
        <f>SUM(W34-BS!D89)</f>
        <v>0</v>
      </c>
      <c r="Y36" s="97">
        <f>SUM(Y34-BS!D90)</f>
        <v>0</v>
      </c>
      <c r="AA36" s="97">
        <f>SUM(AA34-BS!D91)</f>
        <v>0</v>
      </c>
      <c r="AB36" s="96"/>
      <c r="AC36" s="97">
        <f>SUM(AC34-BS!D92)</f>
        <v>0</v>
      </c>
      <c r="AE36" s="97"/>
    </row>
    <row r="37" spans="1:31" ht="18" customHeight="1" x14ac:dyDescent="0.2">
      <c r="A37" s="91" t="s">
        <v>225</v>
      </c>
      <c r="C37" s="89"/>
      <c r="AB37" s="96"/>
    </row>
    <row r="38" spans="1:31" ht="18" customHeight="1" x14ac:dyDescent="0.2">
      <c r="AB38" s="96"/>
    </row>
    <row r="42" spans="1:31" ht="18" customHeight="1" x14ac:dyDescent="0.2">
      <c r="S42" s="95"/>
    </row>
  </sheetData>
  <mergeCells count="4">
    <mergeCell ref="C6:AC6"/>
    <mergeCell ref="O9:U9"/>
    <mergeCell ref="O8:W8"/>
    <mergeCell ref="C7:Y7"/>
  </mergeCells>
  <phoneticPr fontId="5" type="noConversion"/>
  <printOptions horizontalCentered="1"/>
  <pageMargins left="0.19685039370078741" right="0.19685039370078741" top="0.78740157480314965" bottom="0.19685039370078741" header="0.19685039370078741" footer="0.19685039370078741"/>
  <pageSetup paperSize="9" scale="65" fitToWidth="0" fitToHeight="0" orientation="landscape" r:id="rId1"/>
  <rowBreaks count="5" manualBreakCount="5">
    <brk id="84" max="16383" man="1"/>
    <brk id="127" max="16383" man="1"/>
    <brk id="145" max="16383" man="1"/>
    <brk id="184" max="16383" man="1"/>
    <brk id="21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6"/>
  <sheetViews>
    <sheetView showGridLines="0" view="pageBreakPreview" zoomScale="60" zoomScaleNormal="55" workbookViewId="0">
      <selection activeCell="I18" sqref="I18"/>
    </sheetView>
  </sheetViews>
  <sheetFormatPr defaultColWidth="9.140625" defaultRowHeight="18.75" customHeight="1" x14ac:dyDescent="0.2"/>
  <cols>
    <col min="1" max="1" width="29.5703125" style="1" customWidth="1"/>
    <col min="2" max="2" width="5.140625" style="8" customWidth="1"/>
    <col min="3" max="3" width="16.5703125" style="1" customWidth="1"/>
    <col min="4" max="4" width="1.5703125" style="9" customWidth="1"/>
    <col min="5" max="5" width="16.5703125" style="1" customWidth="1"/>
    <col min="6" max="6" width="1.5703125" style="9" customWidth="1"/>
    <col min="7" max="7" width="16.5703125" style="1" customWidth="1"/>
    <col min="8" max="8" width="1.5703125" style="8" customWidth="1"/>
    <col min="9" max="9" width="16.5703125" style="1" customWidth="1"/>
    <col min="10" max="10" width="1.5703125" style="9" customWidth="1"/>
    <col min="11" max="11" width="16.5703125" style="1" customWidth="1"/>
    <col min="12" max="12" width="1.5703125" style="9" customWidth="1"/>
    <col min="13" max="13" width="16.5703125" style="1" customWidth="1"/>
    <col min="14" max="14" width="1.5703125" style="9" customWidth="1"/>
    <col min="15" max="15" width="16.5703125" style="1" customWidth="1"/>
    <col min="16" max="16" width="1.5703125" style="8" customWidth="1"/>
    <col min="17" max="16384" width="9.140625" style="1"/>
  </cols>
  <sheetData>
    <row r="1" spans="1:16" ht="18.75" customHeight="1" x14ac:dyDescent="0.2">
      <c r="O1" s="2" t="s">
        <v>127</v>
      </c>
    </row>
    <row r="2" spans="1:16" s="7" customFormat="1" ht="18.75" customHeight="1" x14ac:dyDescent="0.2">
      <c r="A2" s="7" t="s">
        <v>0</v>
      </c>
      <c r="B2" s="8"/>
      <c r="D2" s="10"/>
      <c r="E2" s="8"/>
      <c r="F2" s="10"/>
      <c r="H2" s="79"/>
      <c r="J2" s="10"/>
      <c r="L2" s="10"/>
      <c r="N2" s="10"/>
      <c r="P2" s="79"/>
    </row>
    <row r="3" spans="1:16" s="7" customFormat="1" ht="18.75" customHeight="1" x14ac:dyDescent="0.2">
      <c r="A3" s="7" t="s">
        <v>202</v>
      </c>
      <c r="B3" s="8"/>
      <c r="D3" s="10"/>
      <c r="E3" s="8"/>
      <c r="F3" s="10"/>
      <c r="H3" s="79"/>
      <c r="J3" s="10"/>
      <c r="L3" s="10"/>
      <c r="N3" s="10"/>
      <c r="P3" s="79"/>
    </row>
    <row r="4" spans="1:16" s="7" customFormat="1" ht="18.75" customHeight="1" x14ac:dyDescent="0.2">
      <c r="A4" s="7" t="str">
        <f>'ce-conso'!A4</f>
        <v>สำหรับงวดเก้าเดือนสิ้นสุดวันที่ 30 กันยายน 2568</v>
      </c>
      <c r="B4" s="8"/>
      <c r="D4" s="10"/>
      <c r="E4" s="8"/>
      <c r="F4" s="10"/>
      <c r="H4" s="79"/>
      <c r="J4" s="10"/>
      <c r="L4" s="10"/>
      <c r="N4" s="10"/>
      <c r="P4" s="79"/>
    </row>
    <row r="5" spans="1:16" ht="18.75" customHeight="1" x14ac:dyDescent="0.2">
      <c r="O5" s="2" t="s">
        <v>128</v>
      </c>
    </row>
    <row r="6" spans="1:16" ht="18.75" customHeight="1" x14ac:dyDescent="0.2">
      <c r="C6" s="133" t="s">
        <v>2</v>
      </c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</row>
    <row r="7" spans="1:16" s="3" customFormat="1" ht="18.75" customHeight="1" x14ac:dyDescent="0.2">
      <c r="B7" s="9"/>
      <c r="D7" s="9"/>
      <c r="F7" s="9"/>
      <c r="H7" s="9"/>
      <c r="J7" s="9"/>
      <c r="K7" s="138" t="s">
        <v>103</v>
      </c>
      <c r="L7" s="138"/>
      <c r="M7" s="138"/>
      <c r="N7" s="9"/>
      <c r="O7" s="4"/>
      <c r="P7" s="9"/>
    </row>
    <row r="8" spans="1:16" s="3" customFormat="1" ht="18.75" customHeight="1" x14ac:dyDescent="0.2">
      <c r="B8" s="9"/>
      <c r="D8" s="9"/>
      <c r="F8" s="9"/>
      <c r="G8" s="137" t="s">
        <v>36</v>
      </c>
      <c r="H8" s="137"/>
      <c r="I8" s="137"/>
      <c r="J8" s="9"/>
      <c r="K8" s="12" t="s">
        <v>110</v>
      </c>
      <c r="L8" s="9"/>
      <c r="N8" s="9"/>
      <c r="O8" s="4"/>
      <c r="P8" s="9"/>
    </row>
    <row r="9" spans="1:16" s="3" customFormat="1" ht="18.75" customHeight="1" x14ac:dyDescent="0.2">
      <c r="B9" s="9"/>
      <c r="C9" s="3" t="s">
        <v>85</v>
      </c>
      <c r="D9" s="9"/>
      <c r="E9" s="3" t="s">
        <v>86</v>
      </c>
      <c r="F9" s="9"/>
      <c r="G9" s="3" t="s">
        <v>88</v>
      </c>
      <c r="H9" s="9"/>
      <c r="J9" s="9"/>
      <c r="K9" s="3" t="s">
        <v>121</v>
      </c>
      <c r="L9" s="9"/>
      <c r="M9" s="3" t="s">
        <v>145</v>
      </c>
      <c r="N9" s="9"/>
      <c r="O9" s="3" t="s">
        <v>96</v>
      </c>
      <c r="P9" s="9"/>
    </row>
    <row r="10" spans="1:16" s="3" customFormat="1" ht="18.75" customHeight="1" x14ac:dyDescent="0.2">
      <c r="B10" s="9"/>
      <c r="C10" s="12" t="s">
        <v>122</v>
      </c>
      <c r="D10" s="9"/>
      <c r="E10" s="12" t="s">
        <v>89</v>
      </c>
      <c r="F10" s="9"/>
      <c r="G10" s="12" t="s">
        <v>91</v>
      </c>
      <c r="H10" s="9"/>
      <c r="I10" s="12" t="s">
        <v>92</v>
      </c>
      <c r="J10" s="9"/>
      <c r="K10" s="12" t="s">
        <v>90</v>
      </c>
      <c r="L10" s="9"/>
      <c r="M10" s="12" t="s">
        <v>117</v>
      </c>
      <c r="N10" s="9"/>
      <c r="O10" s="12" t="s">
        <v>120</v>
      </c>
      <c r="P10" s="9"/>
    </row>
    <row r="11" spans="1:16" ht="18.75" customHeight="1" x14ac:dyDescent="0.2">
      <c r="A11" s="7" t="s">
        <v>199</v>
      </c>
      <c r="C11" s="5">
        <v>1666827</v>
      </c>
      <c r="D11" s="11"/>
      <c r="E11" s="5">
        <v>2062461</v>
      </c>
      <c r="F11" s="11"/>
      <c r="G11" s="5">
        <v>211675</v>
      </c>
      <c r="H11" s="104"/>
      <c r="I11" s="5">
        <v>229864</v>
      </c>
      <c r="J11" s="11"/>
      <c r="K11" s="5">
        <v>144052</v>
      </c>
      <c r="L11" s="11"/>
      <c r="M11" s="5">
        <f>SUM(K11:L11)</f>
        <v>144052</v>
      </c>
      <c r="N11" s="11"/>
      <c r="O11" s="5">
        <f>SUM(C11:I11,M11)</f>
        <v>4314879</v>
      </c>
    </row>
    <row r="12" spans="1:16" ht="18.75" customHeight="1" x14ac:dyDescent="0.2">
      <c r="A12" s="1" t="s">
        <v>194</v>
      </c>
      <c r="C12" s="121">
        <v>0</v>
      </c>
      <c r="D12" s="11"/>
      <c r="E12" s="121">
        <v>0</v>
      </c>
      <c r="F12" s="11"/>
      <c r="G12" s="121">
        <v>0</v>
      </c>
      <c r="H12" s="104"/>
      <c r="I12" s="121">
        <f>SUM('PL&amp;OCI'!J101)</f>
        <v>169019</v>
      </c>
      <c r="J12" s="11"/>
      <c r="K12" s="121">
        <v>0</v>
      </c>
      <c r="L12" s="11"/>
      <c r="M12" s="121">
        <f>SUM(K12:L12)</f>
        <v>0</v>
      </c>
      <c r="N12" s="11"/>
      <c r="O12" s="121">
        <f>SUM(C12:I12,M12)</f>
        <v>169019</v>
      </c>
    </row>
    <row r="13" spans="1:16" ht="18.75" customHeight="1" x14ac:dyDescent="0.2">
      <c r="A13" s="1" t="s">
        <v>136</v>
      </c>
      <c r="C13" s="122">
        <v>0</v>
      </c>
      <c r="D13" s="11"/>
      <c r="E13" s="122">
        <v>0</v>
      </c>
      <c r="F13" s="11"/>
      <c r="G13" s="122">
        <v>0</v>
      </c>
      <c r="H13" s="104"/>
      <c r="I13" s="122">
        <v>0</v>
      </c>
      <c r="J13" s="11"/>
      <c r="K13" s="122">
        <v>0</v>
      </c>
      <c r="L13" s="11"/>
      <c r="M13" s="122">
        <v>0</v>
      </c>
      <c r="N13" s="11"/>
      <c r="O13" s="122">
        <f>SUM(C13:I13,M13)</f>
        <v>0</v>
      </c>
    </row>
    <row r="14" spans="1:16" ht="18" customHeight="1" x14ac:dyDescent="0.2">
      <c r="A14" s="1" t="s">
        <v>144</v>
      </c>
      <c r="C14" s="13">
        <f>SUM(C12:C12)</f>
        <v>0</v>
      </c>
      <c r="D14" s="11"/>
      <c r="E14" s="13">
        <f>SUM(E12:E12)</f>
        <v>0</v>
      </c>
      <c r="F14" s="11"/>
      <c r="G14" s="13">
        <f>SUM(G12:G12)</f>
        <v>0</v>
      </c>
      <c r="H14" s="104"/>
      <c r="I14" s="13">
        <f>SUM(I12:I12)</f>
        <v>169019</v>
      </c>
      <c r="J14" s="11"/>
      <c r="K14" s="13">
        <f>SUM(K12:K12)</f>
        <v>0</v>
      </c>
      <c r="L14" s="11"/>
      <c r="M14" s="13">
        <f>SUM(M12:M12)</f>
        <v>0</v>
      </c>
      <c r="N14" s="11"/>
      <c r="O14" s="13">
        <f>SUM(O12:O12)</f>
        <v>169019</v>
      </c>
    </row>
    <row r="15" spans="1:16" ht="18" customHeight="1" x14ac:dyDescent="0.2">
      <c r="A15" s="1" t="s">
        <v>257</v>
      </c>
      <c r="C15" s="105">
        <v>0</v>
      </c>
      <c r="D15" s="11"/>
      <c r="E15" s="105">
        <v>0</v>
      </c>
      <c r="F15" s="11"/>
      <c r="G15" s="105">
        <v>0</v>
      </c>
      <c r="H15" s="104"/>
      <c r="I15" s="105">
        <v>-225019</v>
      </c>
      <c r="J15" s="11"/>
      <c r="K15" s="105">
        <v>0</v>
      </c>
      <c r="L15" s="11"/>
      <c r="M15" s="105">
        <v>0</v>
      </c>
      <c r="N15" s="11"/>
      <c r="O15" s="6">
        <f>SUM(C15:I15,M15)</f>
        <v>-225019</v>
      </c>
    </row>
    <row r="16" spans="1:16" ht="18.75" customHeight="1" thickBot="1" x14ac:dyDescent="0.25">
      <c r="A16" s="7" t="s">
        <v>248</v>
      </c>
      <c r="C16" s="125">
        <f>SUM(C11,C14:C15)</f>
        <v>1666827</v>
      </c>
      <c r="D16" s="11"/>
      <c r="E16" s="125">
        <f>SUM(E11,E14:E15)</f>
        <v>2062461</v>
      </c>
      <c r="F16" s="11"/>
      <c r="G16" s="125">
        <f>SUM(G11,G14:G15)</f>
        <v>211675</v>
      </c>
      <c r="H16" s="104"/>
      <c r="I16" s="125">
        <f>SUM(I11,I14:I15)</f>
        <v>173864</v>
      </c>
      <c r="J16" s="11"/>
      <c r="K16" s="125">
        <f>SUM(K11,K14:K15)</f>
        <v>144052</v>
      </c>
      <c r="L16" s="11"/>
      <c r="M16" s="125">
        <f>SUM(M11,M14:M15)</f>
        <v>144052</v>
      </c>
      <c r="N16" s="11"/>
      <c r="O16" s="125">
        <f>SUM(O11,O14:O15)</f>
        <v>4258879</v>
      </c>
    </row>
    <row r="17" spans="1:16" ht="18.75" customHeight="1" thickTop="1" x14ac:dyDescent="0.2">
      <c r="C17" s="107"/>
      <c r="D17" s="108"/>
      <c r="E17" s="107"/>
      <c r="F17" s="108"/>
      <c r="G17" s="107"/>
      <c r="H17" s="109"/>
      <c r="I17" s="107"/>
      <c r="J17" s="108"/>
      <c r="K17" s="107"/>
      <c r="L17" s="108"/>
      <c r="M17" s="107"/>
      <c r="N17" s="108"/>
      <c r="O17" s="107"/>
    </row>
    <row r="18" spans="1:16" ht="18" customHeight="1" x14ac:dyDescent="0.2">
      <c r="A18" s="7" t="s">
        <v>212</v>
      </c>
      <c r="C18" s="5">
        <v>1666827</v>
      </c>
      <c r="D18" s="11"/>
      <c r="E18" s="5">
        <v>2062461</v>
      </c>
      <c r="F18" s="11"/>
      <c r="G18" s="5">
        <v>211675</v>
      </c>
      <c r="H18" s="104"/>
      <c r="I18" s="13">
        <v>773453</v>
      </c>
      <c r="J18" s="11"/>
      <c r="K18" s="13">
        <v>144052</v>
      </c>
      <c r="L18" s="11"/>
      <c r="M18" s="5">
        <f>SUM(K18)</f>
        <v>144052</v>
      </c>
      <c r="N18" s="11"/>
      <c r="O18" s="5">
        <f>SUM(C18:I18,M18)</f>
        <v>4858468</v>
      </c>
      <c r="P18" s="104"/>
    </row>
    <row r="19" spans="1:16" ht="18.75" customHeight="1" x14ac:dyDescent="0.2">
      <c r="A19" s="1" t="s">
        <v>176</v>
      </c>
      <c r="C19" s="121">
        <v>0</v>
      </c>
      <c r="D19" s="11"/>
      <c r="E19" s="121">
        <v>0</v>
      </c>
      <c r="F19" s="11"/>
      <c r="G19" s="121">
        <v>0</v>
      </c>
      <c r="H19" s="104"/>
      <c r="I19" s="121">
        <f>'PL&amp;OCI'!H101</f>
        <v>-46245</v>
      </c>
      <c r="J19" s="11"/>
      <c r="K19" s="121">
        <v>0</v>
      </c>
      <c r="L19" s="11"/>
      <c r="M19" s="121">
        <f>SUM(K19:L19)</f>
        <v>0</v>
      </c>
      <c r="N19" s="11"/>
      <c r="O19" s="121">
        <f>SUM(C19:I19,M19)</f>
        <v>-46245</v>
      </c>
    </row>
    <row r="20" spans="1:16" ht="18.75" customHeight="1" x14ac:dyDescent="0.2">
      <c r="A20" s="1" t="s">
        <v>136</v>
      </c>
      <c r="C20" s="122">
        <v>0</v>
      </c>
      <c r="D20" s="11"/>
      <c r="E20" s="122">
        <v>0</v>
      </c>
      <c r="F20" s="11"/>
      <c r="G20" s="122">
        <v>0</v>
      </c>
      <c r="H20" s="104"/>
      <c r="I20" s="122">
        <v>0</v>
      </c>
      <c r="J20" s="11"/>
      <c r="K20" s="122">
        <v>0</v>
      </c>
      <c r="L20" s="11"/>
      <c r="M20" s="122">
        <v>0</v>
      </c>
      <c r="N20" s="11"/>
      <c r="O20" s="122">
        <f>SUM(C20:I20,M20)</f>
        <v>0</v>
      </c>
    </row>
    <row r="21" spans="1:16" ht="20.25" customHeight="1" x14ac:dyDescent="0.2">
      <c r="A21" s="1" t="s">
        <v>129</v>
      </c>
      <c r="C21" s="13">
        <f>SUM(C19:C19)</f>
        <v>0</v>
      </c>
      <c r="D21" s="11"/>
      <c r="E21" s="13">
        <f>SUM(E19:E19)</f>
        <v>0</v>
      </c>
      <c r="F21" s="11"/>
      <c r="G21" s="13">
        <f>SUM(G19:G19)</f>
        <v>0</v>
      </c>
      <c r="H21" s="104"/>
      <c r="I21" s="13">
        <f>SUM(I19:I19)</f>
        <v>-46245</v>
      </c>
      <c r="J21" s="11"/>
      <c r="K21" s="13">
        <f>SUM(K19:K19)</f>
        <v>0</v>
      </c>
      <c r="L21" s="11"/>
      <c r="M21" s="13">
        <f>SUM(M19:M19)</f>
        <v>0</v>
      </c>
      <c r="N21" s="11"/>
      <c r="O21" s="13">
        <f>SUM(O19:O19)</f>
        <v>-46245</v>
      </c>
    </row>
    <row r="22" spans="1:16" ht="20.25" customHeight="1" x14ac:dyDescent="0.2">
      <c r="A22" s="1" t="s">
        <v>257</v>
      </c>
      <c r="C22" s="13">
        <v>0</v>
      </c>
      <c r="D22" s="11"/>
      <c r="E22" s="13">
        <v>0</v>
      </c>
      <c r="F22" s="11"/>
      <c r="G22" s="13">
        <v>0</v>
      </c>
      <c r="H22" s="104"/>
      <c r="I22" s="13">
        <v>-233353</v>
      </c>
      <c r="J22" s="11"/>
      <c r="K22" s="13">
        <v>0</v>
      </c>
      <c r="L22" s="11"/>
      <c r="M22" s="13">
        <v>0</v>
      </c>
      <c r="N22" s="11"/>
      <c r="O22" s="13">
        <f>SUM(C22:I22,M22)</f>
        <v>-233353</v>
      </c>
    </row>
    <row r="23" spans="1:16" ht="18.75" customHeight="1" thickBot="1" x14ac:dyDescent="0.25">
      <c r="A23" s="7" t="s">
        <v>249</v>
      </c>
      <c r="C23" s="106">
        <f>SUM(C18,C21:C22)</f>
        <v>1666827</v>
      </c>
      <c r="D23" s="11"/>
      <c r="E23" s="106">
        <f>SUM(E18,E21:E22)</f>
        <v>2062461</v>
      </c>
      <c r="F23" s="11"/>
      <c r="G23" s="106">
        <f>SUM(G18,G21:G22)</f>
        <v>211675</v>
      </c>
      <c r="H23" s="104"/>
      <c r="I23" s="106">
        <f>SUM(I18,I21:I22)</f>
        <v>493855</v>
      </c>
      <c r="J23" s="11"/>
      <c r="K23" s="106">
        <f>SUM(K18,K21:K22)</f>
        <v>144052</v>
      </c>
      <c r="L23" s="11"/>
      <c r="M23" s="106">
        <f>SUM(M18,M21:M22)</f>
        <v>144052</v>
      </c>
      <c r="N23" s="11"/>
      <c r="O23" s="106">
        <f>SUM(O18,O21:O22)</f>
        <v>4578870</v>
      </c>
    </row>
    <row r="24" spans="1:16" ht="18.75" customHeight="1" thickTop="1" x14ac:dyDescent="0.2">
      <c r="A24" s="7"/>
      <c r="C24" s="5">
        <f>SUM(C18-BS!J81)</f>
        <v>0</v>
      </c>
      <c r="D24" s="11"/>
      <c r="E24" s="5">
        <f>SUM(E18-BS!J82)</f>
        <v>0</v>
      </c>
      <c r="F24" s="11"/>
      <c r="G24" s="5">
        <f>SUM(G18-BS!J87)</f>
        <v>0</v>
      </c>
      <c r="H24" s="104"/>
      <c r="I24" s="5">
        <f>SUM(I18-BS!J88)</f>
        <v>0</v>
      </c>
      <c r="J24" s="11"/>
      <c r="K24" s="5"/>
      <c r="L24" s="11"/>
      <c r="M24" s="5">
        <f>SUM(M18-BS!J89)</f>
        <v>0</v>
      </c>
      <c r="N24" s="11"/>
      <c r="O24" s="5">
        <f>SUM(O18-BS!J92)</f>
        <v>0</v>
      </c>
    </row>
    <row r="25" spans="1:16" ht="18.75" customHeight="1" x14ac:dyDescent="0.2">
      <c r="C25" s="19">
        <f>SUM(C23-BS!H81)</f>
        <v>0</v>
      </c>
      <c r="E25" s="19">
        <f>SUM(E23-BS!H82)</f>
        <v>0</v>
      </c>
      <c r="G25" s="19">
        <f>SUM(G23-BS!H87)</f>
        <v>0</v>
      </c>
      <c r="I25" s="19">
        <f>SUM(I23-BS!H88)</f>
        <v>0</v>
      </c>
      <c r="K25" s="19"/>
      <c r="M25" s="19">
        <f>SUM(M23-BS!H89)</f>
        <v>0</v>
      </c>
      <c r="O25" s="19">
        <f>SUM(O23-BS!H92)</f>
        <v>0</v>
      </c>
    </row>
    <row r="26" spans="1:16" ht="18.75" customHeight="1" x14ac:dyDescent="0.2">
      <c r="A26" s="1" t="s">
        <v>225</v>
      </c>
      <c r="E26" s="8"/>
    </row>
  </sheetData>
  <mergeCells count="3">
    <mergeCell ref="G8:I8"/>
    <mergeCell ref="C6:O6"/>
    <mergeCell ref="K7:M7"/>
  </mergeCells>
  <phoneticPr fontId="5" type="noConversion"/>
  <printOptions horizontalCentered="1"/>
  <pageMargins left="0.39370078740157483" right="0.39370078740157483" top="0.78740157480314965" bottom="0.39370078740157483" header="0.19685039370078741" footer="0.19685039370078741"/>
  <pageSetup paperSize="9" scale="86" fitToWidth="0" fitToHeight="0" orientation="landscape" r:id="rId1"/>
  <rowBreaks count="6" manualBreakCount="6">
    <brk id="54" max="16383" man="1"/>
    <brk id="86" max="16383" man="1"/>
    <brk id="129" max="16383" man="1"/>
    <brk id="147" max="16383" man="1"/>
    <brk id="186" max="16383" man="1"/>
    <brk id="21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40"/>
  <sheetViews>
    <sheetView showGridLines="0" tabSelected="1" view="pageBreakPreview" topLeftCell="A88" zoomScaleNormal="55" zoomScaleSheetLayoutView="100" workbookViewId="0">
      <selection activeCell="D102" sqref="D102"/>
    </sheetView>
  </sheetViews>
  <sheetFormatPr defaultColWidth="9.140625" defaultRowHeight="18.95" customHeight="1" x14ac:dyDescent="0.2"/>
  <cols>
    <col min="1" max="1" width="64.140625" style="1" customWidth="1"/>
    <col min="2" max="2" width="2.85546875" style="8" customWidth="1"/>
    <col min="3" max="3" width="1.42578125" style="1" customWidth="1"/>
    <col min="4" max="4" width="14.5703125" style="1" bestFit="1" customWidth="1"/>
    <col min="5" max="5" width="1.42578125" style="1" customWidth="1"/>
    <col min="6" max="6" width="13.42578125" style="1" bestFit="1" customWidth="1"/>
    <col min="7" max="7" width="1.42578125" style="9" customWidth="1"/>
    <col min="8" max="8" width="12.5703125" style="1" customWidth="1"/>
    <col min="9" max="9" width="1.42578125" style="1" customWidth="1"/>
    <col min="10" max="10" width="12.5703125" style="1" customWidth="1"/>
    <col min="11" max="11" width="1.42578125" style="8" customWidth="1"/>
    <col min="12" max="16384" width="9.140625" style="1"/>
  </cols>
  <sheetData>
    <row r="1" spans="1:11" s="7" customFormat="1" ht="18.95" customHeight="1" x14ac:dyDescent="0.2">
      <c r="B1" s="8"/>
      <c r="G1" s="9"/>
      <c r="J1" s="2" t="s">
        <v>127</v>
      </c>
      <c r="K1" s="8"/>
    </row>
    <row r="2" spans="1:11" s="7" customFormat="1" ht="18.95" customHeight="1" x14ac:dyDescent="0.2">
      <c r="A2" s="7" t="s">
        <v>0</v>
      </c>
      <c r="B2" s="8"/>
      <c r="G2" s="9"/>
      <c r="J2" s="30"/>
      <c r="K2" s="8"/>
    </row>
    <row r="3" spans="1:11" s="7" customFormat="1" ht="18.95" customHeight="1" x14ac:dyDescent="0.2">
      <c r="A3" s="7" t="s">
        <v>58</v>
      </c>
      <c r="B3" s="8"/>
      <c r="G3" s="9"/>
      <c r="K3" s="8"/>
    </row>
    <row r="4" spans="1:11" s="7" customFormat="1" ht="18.95" customHeight="1" x14ac:dyDescent="0.2">
      <c r="A4" s="7" t="str">
        <f>'ce-company'!A4</f>
        <v>สำหรับงวดเก้าเดือนสิ้นสุดวันที่ 30 กันยายน 2568</v>
      </c>
      <c r="B4" s="8"/>
      <c r="G4" s="9"/>
      <c r="K4" s="8"/>
    </row>
    <row r="5" spans="1:11" ht="18.95" customHeight="1" x14ac:dyDescent="0.2">
      <c r="A5" s="14"/>
      <c r="B5" s="72"/>
      <c r="C5" s="14"/>
      <c r="D5" s="14"/>
      <c r="E5" s="14"/>
      <c r="F5" s="14"/>
      <c r="H5" s="2"/>
      <c r="I5" s="14"/>
      <c r="J5" s="2" t="s">
        <v>128</v>
      </c>
    </row>
    <row r="6" spans="1:11" s="7" customFormat="1" ht="18.95" customHeight="1" x14ac:dyDescent="0.2">
      <c r="A6" s="15"/>
      <c r="B6" s="72"/>
      <c r="C6" s="15"/>
      <c r="D6" s="16"/>
      <c r="E6" s="34" t="s">
        <v>1</v>
      </c>
      <c r="F6" s="16"/>
      <c r="G6" s="9"/>
      <c r="H6" s="16"/>
      <c r="I6" s="34" t="s">
        <v>2</v>
      </c>
      <c r="J6" s="16"/>
      <c r="K6" s="8"/>
    </row>
    <row r="7" spans="1:11" ht="18.95" customHeight="1" x14ac:dyDescent="0.2">
      <c r="B7" s="110"/>
      <c r="D7" s="103">
        <v>2568</v>
      </c>
      <c r="F7" s="103">
        <v>2567</v>
      </c>
      <c r="H7" s="103">
        <v>2568</v>
      </c>
      <c r="J7" s="103">
        <v>2567</v>
      </c>
    </row>
    <row r="8" spans="1:11" ht="18.95" customHeight="1" x14ac:dyDescent="0.2">
      <c r="A8" s="7" t="s">
        <v>59</v>
      </c>
    </row>
    <row r="9" spans="1:11" ht="18.95" customHeight="1" x14ac:dyDescent="0.2">
      <c r="A9" s="1" t="s">
        <v>171</v>
      </c>
      <c r="D9" s="48">
        <f>SUM('PL&amp;OCI'!D96)</f>
        <v>400311</v>
      </c>
      <c r="E9" s="111"/>
      <c r="F9" s="48">
        <f>SUM('PL&amp;OCI'!F96)</f>
        <v>715283</v>
      </c>
      <c r="G9" s="48"/>
      <c r="H9" s="48">
        <f>SUM('PL&amp;OCI'!H96)</f>
        <v>-63804</v>
      </c>
      <c r="I9" s="111"/>
      <c r="J9" s="48">
        <f>SUM('PL&amp;OCI'!J96)</f>
        <v>166374</v>
      </c>
    </row>
    <row r="10" spans="1:11" ht="18.95" customHeight="1" x14ac:dyDescent="0.2">
      <c r="A10" s="1" t="s">
        <v>173</v>
      </c>
      <c r="D10" s="19"/>
      <c r="E10" s="19"/>
      <c r="F10" s="19"/>
      <c r="G10" s="11"/>
      <c r="H10" s="19"/>
      <c r="I10" s="19"/>
      <c r="J10" s="19"/>
    </row>
    <row r="11" spans="1:11" ht="18.95" customHeight="1" x14ac:dyDescent="0.2">
      <c r="A11" s="1" t="s">
        <v>141</v>
      </c>
      <c r="I11" s="19"/>
    </row>
    <row r="12" spans="1:11" ht="18.95" customHeight="1" x14ac:dyDescent="0.2">
      <c r="A12" s="1" t="s">
        <v>60</v>
      </c>
      <c r="D12" s="47">
        <v>377510</v>
      </c>
      <c r="E12" s="111"/>
      <c r="F12" s="47">
        <v>347089</v>
      </c>
      <c r="G12" s="126"/>
      <c r="H12" s="47">
        <v>9319</v>
      </c>
      <c r="I12" s="111"/>
      <c r="J12" s="47">
        <v>7415</v>
      </c>
    </row>
    <row r="13" spans="1:11" ht="18.95" customHeight="1" x14ac:dyDescent="0.2">
      <c r="A13" s="1" t="s">
        <v>196</v>
      </c>
      <c r="D13" s="47">
        <v>6377</v>
      </c>
      <c r="E13" s="111"/>
      <c r="F13" s="47">
        <v>-30784</v>
      </c>
      <c r="G13" s="126"/>
      <c r="H13" s="47">
        <v>761</v>
      </c>
      <c r="I13" s="111"/>
      <c r="J13" s="47">
        <v>-1129</v>
      </c>
    </row>
    <row r="14" spans="1:11" ht="18.95" customHeight="1" x14ac:dyDescent="0.2">
      <c r="A14" s="1" t="s">
        <v>183</v>
      </c>
      <c r="D14" s="48">
        <v>905</v>
      </c>
      <c r="E14" s="48"/>
      <c r="F14" s="48">
        <v>260</v>
      </c>
      <c r="G14" s="48"/>
      <c r="H14" s="48">
        <v>0</v>
      </c>
      <c r="I14" s="48"/>
      <c r="J14" s="48">
        <v>0</v>
      </c>
    </row>
    <row r="15" spans="1:11" ht="18.95" customHeight="1" x14ac:dyDescent="0.2">
      <c r="A15" s="1" t="s">
        <v>206</v>
      </c>
      <c r="D15" s="48"/>
      <c r="E15" s="48"/>
      <c r="F15" s="48"/>
      <c r="G15" s="48"/>
      <c r="H15" s="48"/>
      <c r="I15" s="48"/>
      <c r="J15" s="48"/>
    </row>
    <row r="16" spans="1:11" ht="18.95" customHeight="1" x14ac:dyDescent="0.2">
      <c r="A16" s="1" t="s">
        <v>207</v>
      </c>
      <c r="D16" s="48">
        <v>0</v>
      </c>
      <c r="E16" s="48"/>
      <c r="F16" s="48">
        <v>-14805</v>
      </c>
      <c r="G16" s="48"/>
      <c r="H16" s="48">
        <v>0</v>
      </c>
      <c r="I16" s="48"/>
      <c r="J16" s="48">
        <v>0</v>
      </c>
    </row>
    <row r="17" spans="1:10" ht="18.95" customHeight="1" x14ac:dyDescent="0.2">
      <c r="A17" s="1" t="s">
        <v>264</v>
      </c>
      <c r="D17" s="48">
        <v>0</v>
      </c>
      <c r="E17" s="48">
        <v>0</v>
      </c>
      <c r="F17" s="48">
        <v>0</v>
      </c>
      <c r="G17" s="48"/>
      <c r="H17" s="48">
        <v>950</v>
      </c>
      <c r="I17" s="48"/>
      <c r="J17" s="48">
        <v>0</v>
      </c>
    </row>
    <row r="18" spans="1:10" ht="18.95" customHeight="1" x14ac:dyDescent="0.2">
      <c r="A18" s="1" t="s">
        <v>232</v>
      </c>
      <c r="D18" s="48">
        <v>0</v>
      </c>
      <c r="E18" s="48"/>
      <c r="F18" s="48">
        <v>0</v>
      </c>
      <c r="G18" s="48"/>
      <c r="H18" s="48">
        <v>0</v>
      </c>
      <c r="I18" s="48"/>
      <c r="J18" s="48">
        <v>-254200</v>
      </c>
    </row>
    <row r="19" spans="1:10" ht="18.95" customHeight="1" x14ac:dyDescent="0.2">
      <c r="A19" s="1" t="s">
        <v>233</v>
      </c>
      <c r="D19" s="48">
        <v>0</v>
      </c>
      <c r="E19" s="48"/>
      <c r="F19" s="48">
        <v>0</v>
      </c>
      <c r="G19" s="48"/>
      <c r="H19" s="48">
        <v>-5036</v>
      </c>
      <c r="I19" s="48"/>
      <c r="J19" s="48">
        <v>-8040</v>
      </c>
    </row>
    <row r="20" spans="1:10" ht="18.95" customHeight="1" x14ac:dyDescent="0.2">
      <c r="A20" s="1" t="s">
        <v>227</v>
      </c>
      <c r="D20" s="48">
        <v>-14960</v>
      </c>
      <c r="E20" s="111"/>
      <c r="F20" s="48">
        <v>0</v>
      </c>
      <c r="G20" s="48"/>
      <c r="H20" s="48">
        <v>0</v>
      </c>
      <c r="I20" s="48"/>
      <c r="J20" s="48">
        <v>0</v>
      </c>
    </row>
    <row r="21" spans="1:10" ht="18.95" customHeight="1" x14ac:dyDescent="0.2">
      <c r="A21" s="1" t="s">
        <v>273</v>
      </c>
      <c r="D21" s="48">
        <v>0</v>
      </c>
      <c r="E21" s="111"/>
      <c r="F21" s="48">
        <v>0</v>
      </c>
      <c r="G21" s="48"/>
      <c r="H21" s="48">
        <v>-800</v>
      </c>
      <c r="I21" s="48"/>
      <c r="J21" s="48">
        <v>0</v>
      </c>
    </row>
    <row r="22" spans="1:10" ht="18.95" customHeight="1" x14ac:dyDescent="0.2">
      <c r="A22" s="1" t="s">
        <v>261</v>
      </c>
      <c r="D22" s="48">
        <v>-80772</v>
      </c>
      <c r="E22" s="48"/>
      <c r="F22" s="48">
        <v>-1175</v>
      </c>
      <c r="G22" s="48"/>
      <c r="H22" s="48">
        <v>0</v>
      </c>
      <c r="I22" s="48"/>
      <c r="J22" s="48">
        <v>0</v>
      </c>
    </row>
    <row r="23" spans="1:10" ht="18.95" customHeight="1" x14ac:dyDescent="0.2">
      <c r="A23" s="26" t="s">
        <v>236</v>
      </c>
      <c r="D23" s="48">
        <v>-68644</v>
      </c>
      <c r="E23" s="48"/>
      <c r="F23" s="48">
        <v>0</v>
      </c>
      <c r="G23" s="48"/>
      <c r="H23" s="48">
        <v>0</v>
      </c>
      <c r="I23" s="48"/>
      <c r="J23" s="48">
        <v>0</v>
      </c>
    </row>
    <row r="24" spans="1:10" ht="18.95" customHeight="1" x14ac:dyDescent="0.2">
      <c r="A24" s="1" t="s">
        <v>204</v>
      </c>
      <c r="D24" s="48">
        <v>-868</v>
      </c>
      <c r="E24" s="48"/>
      <c r="F24" s="48">
        <v>142</v>
      </c>
      <c r="G24" s="48"/>
      <c r="H24" s="48">
        <v>-43</v>
      </c>
      <c r="I24" s="48"/>
      <c r="J24" s="48">
        <v>-12</v>
      </c>
    </row>
    <row r="25" spans="1:10" ht="18.95" customHeight="1" x14ac:dyDescent="0.2">
      <c r="A25" s="1" t="s">
        <v>146</v>
      </c>
      <c r="D25" s="48">
        <v>5260</v>
      </c>
      <c r="E25" s="48"/>
      <c r="F25" s="48">
        <v>172</v>
      </c>
      <c r="G25" s="48"/>
      <c r="H25" s="48">
        <v>0</v>
      </c>
      <c r="I25" s="48"/>
      <c r="J25" s="48">
        <v>0</v>
      </c>
    </row>
    <row r="26" spans="1:10" ht="18.95" customHeight="1" x14ac:dyDescent="0.2">
      <c r="A26" s="1" t="s">
        <v>243</v>
      </c>
      <c r="D26" s="48">
        <v>20497</v>
      </c>
      <c r="E26" s="48"/>
      <c r="F26" s="48">
        <v>0</v>
      </c>
      <c r="G26" s="48"/>
      <c r="H26" s="48">
        <v>0</v>
      </c>
      <c r="I26" s="48"/>
      <c r="J26" s="48">
        <v>0</v>
      </c>
    </row>
    <row r="27" spans="1:10" ht="18.95" customHeight="1" x14ac:dyDescent="0.2">
      <c r="A27" s="1" t="s">
        <v>245</v>
      </c>
      <c r="D27" s="48">
        <v>-886</v>
      </c>
      <c r="E27" s="48"/>
      <c r="F27" s="48">
        <v>2025</v>
      </c>
      <c r="G27" s="48"/>
      <c r="H27" s="48">
        <v>0</v>
      </c>
      <c r="I27" s="48"/>
      <c r="J27" s="48">
        <v>0</v>
      </c>
    </row>
    <row r="28" spans="1:10" ht="18.95" customHeight="1" x14ac:dyDescent="0.2">
      <c r="A28" s="1" t="s">
        <v>205</v>
      </c>
      <c r="D28" s="48">
        <v>514</v>
      </c>
      <c r="E28" s="48"/>
      <c r="F28" s="48">
        <v>2514</v>
      </c>
      <c r="G28" s="48"/>
      <c r="H28" s="48">
        <v>0</v>
      </c>
      <c r="I28" s="48"/>
      <c r="J28" s="48">
        <v>0</v>
      </c>
    </row>
    <row r="29" spans="1:10" ht="18.95" customHeight="1" x14ac:dyDescent="0.2">
      <c r="A29" s="1" t="s">
        <v>181</v>
      </c>
      <c r="D29" s="48">
        <v>0</v>
      </c>
      <c r="E29" s="48"/>
      <c r="F29" s="48">
        <v>463</v>
      </c>
      <c r="G29" s="48"/>
      <c r="H29" s="48">
        <v>0</v>
      </c>
      <c r="I29" s="48"/>
      <c r="J29" s="48">
        <v>0</v>
      </c>
    </row>
    <row r="30" spans="1:10" ht="18.95" customHeight="1" x14ac:dyDescent="0.2">
      <c r="A30" s="1" t="s">
        <v>220</v>
      </c>
      <c r="D30" s="48">
        <v>9449</v>
      </c>
      <c r="E30" s="48"/>
      <c r="F30" s="48">
        <v>10098</v>
      </c>
      <c r="H30" s="48">
        <v>845</v>
      </c>
      <c r="I30" s="9"/>
      <c r="J30" s="48">
        <v>1208</v>
      </c>
    </row>
    <row r="31" spans="1:10" ht="18.95" customHeight="1" x14ac:dyDescent="0.2">
      <c r="A31" s="1" t="s">
        <v>174</v>
      </c>
      <c r="D31" s="47">
        <v>-66881</v>
      </c>
      <c r="E31" s="48"/>
      <c r="F31" s="47">
        <v>-46801</v>
      </c>
      <c r="G31" s="48"/>
      <c r="H31" s="47">
        <v>-39279</v>
      </c>
      <c r="I31" s="48"/>
      <c r="J31" s="47">
        <v>-42634</v>
      </c>
    </row>
    <row r="32" spans="1:10" ht="18.95" customHeight="1" x14ac:dyDescent="0.2">
      <c r="A32" s="1" t="s">
        <v>175</v>
      </c>
      <c r="D32" s="50">
        <v>174590</v>
      </c>
      <c r="E32" s="111"/>
      <c r="F32" s="50">
        <v>178890</v>
      </c>
      <c r="G32" s="126"/>
      <c r="H32" s="50">
        <v>68401</v>
      </c>
      <c r="I32" s="111"/>
      <c r="J32" s="50">
        <v>82706</v>
      </c>
    </row>
    <row r="33" spans="1:10" ht="18.95" customHeight="1" x14ac:dyDescent="0.2">
      <c r="A33" s="1" t="s">
        <v>61</v>
      </c>
      <c r="D33" s="48"/>
      <c r="E33" s="111"/>
      <c r="F33" s="48"/>
      <c r="G33" s="126"/>
      <c r="H33" s="48"/>
      <c r="I33" s="19"/>
      <c r="J33" s="48"/>
    </row>
    <row r="34" spans="1:10" ht="18.95" customHeight="1" x14ac:dyDescent="0.2">
      <c r="A34" s="1" t="s">
        <v>62</v>
      </c>
      <c r="D34" s="64">
        <f>SUM(D9:D32)</f>
        <v>762402</v>
      </c>
      <c r="E34" s="111"/>
      <c r="F34" s="64">
        <f>SUM(F9:F32)</f>
        <v>1163371</v>
      </c>
      <c r="G34" s="48"/>
      <c r="H34" s="64">
        <f>SUM(H9:H32)</f>
        <v>-28686</v>
      </c>
      <c r="I34" s="19"/>
      <c r="J34" s="64">
        <f>SUM(J9:J32)</f>
        <v>-48312</v>
      </c>
    </row>
    <row r="35" spans="1:10" ht="18.95" customHeight="1" x14ac:dyDescent="0.2">
      <c r="A35" s="1" t="s">
        <v>63</v>
      </c>
      <c r="D35" s="48"/>
      <c r="E35" s="111"/>
      <c r="F35" s="48"/>
      <c r="G35" s="126"/>
      <c r="H35" s="48"/>
      <c r="I35" s="19"/>
      <c r="J35" s="48"/>
    </row>
    <row r="36" spans="1:10" ht="18.95" customHeight="1" x14ac:dyDescent="0.2">
      <c r="A36" s="1" t="s">
        <v>216</v>
      </c>
      <c r="D36" s="47">
        <v>177021</v>
      </c>
      <c r="E36" s="111"/>
      <c r="F36" s="47">
        <v>-286880</v>
      </c>
      <c r="G36" s="126"/>
      <c r="H36" s="47">
        <v>-47318</v>
      </c>
      <c r="I36" s="111"/>
      <c r="J36" s="47">
        <v>48470</v>
      </c>
    </row>
    <row r="37" spans="1:10" ht="18.95" customHeight="1" x14ac:dyDescent="0.2">
      <c r="A37" s="1" t="s">
        <v>64</v>
      </c>
      <c r="D37" s="47">
        <v>-24961</v>
      </c>
      <c r="E37" s="111"/>
      <c r="F37" s="47">
        <v>-4661</v>
      </c>
      <c r="G37" s="126"/>
      <c r="H37" s="48">
        <v>0</v>
      </c>
      <c r="I37" s="111"/>
      <c r="J37" s="48">
        <v>0</v>
      </c>
    </row>
    <row r="38" spans="1:10" ht="18.95" customHeight="1" x14ac:dyDescent="0.2">
      <c r="A38" s="1" t="s">
        <v>65</v>
      </c>
      <c r="D38" s="47">
        <v>-1557713</v>
      </c>
      <c r="E38" s="111"/>
      <c r="F38" s="47">
        <v>-862978</v>
      </c>
      <c r="G38" s="111"/>
      <c r="H38" s="48">
        <v>0</v>
      </c>
      <c r="I38" s="111"/>
      <c r="J38" s="48">
        <v>0</v>
      </c>
    </row>
    <row r="39" spans="1:10" ht="18.95" customHeight="1" x14ac:dyDescent="0.2">
      <c r="A39" s="1" t="s">
        <v>157</v>
      </c>
      <c r="D39" s="48">
        <v>-258203</v>
      </c>
      <c r="E39" s="48"/>
      <c r="F39" s="48">
        <v>-277441</v>
      </c>
      <c r="G39" s="126"/>
      <c r="H39" s="48">
        <v>0</v>
      </c>
      <c r="I39" s="48"/>
      <c r="J39" s="48">
        <v>0</v>
      </c>
    </row>
    <row r="40" spans="1:10" ht="18.95" customHeight="1" x14ac:dyDescent="0.2">
      <c r="A40" s="1" t="s">
        <v>66</v>
      </c>
      <c r="D40" s="47">
        <v>-80162</v>
      </c>
      <c r="E40" s="111"/>
      <c r="F40" s="47">
        <v>-57802</v>
      </c>
      <c r="G40" s="126"/>
      <c r="H40" s="47">
        <v>-956</v>
      </c>
      <c r="I40" s="111"/>
      <c r="J40" s="47">
        <v>-4879</v>
      </c>
    </row>
    <row r="41" spans="1:10" ht="18.95" customHeight="1" x14ac:dyDescent="0.2">
      <c r="A41" s="1" t="s">
        <v>67</v>
      </c>
      <c r="D41" s="48">
        <v>80147</v>
      </c>
      <c r="E41" s="111"/>
      <c r="F41" s="48">
        <v>-43398</v>
      </c>
      <c r="G41" s="126"/>
      <c r="H41" s="48">
        <v>0</v>
      </c>
      <c r="I41" s="111"/>
      <c r="J41" s="48">
        <v>0</v>
      </c>
    </row>
    <row r="42" spans="1:10" ht="18.95" customHeight="1" x14ac:dyDescent="0.2">
      <c r="A42" s="1" t="s">
        <v>68</v>
      </c>
      <c r="D42" s="48">
        <v>-438</v>
      </c>
      <c r="E42" s="111"/>
      <c r="F42" s="48">
        <v>-650</v>
      </c>
      <c r="G42" s="126"/>
      <c r="H42" s="48">
        <v>81</v>
      </c>
      <c r="I42" s="111"/>
      <c r="J42" s="48">
        <v>-63</v>
      </c>
    </row>
    <row r="43" spans="1:10" ht="18.95" customHeight="1" x14ac:dyDescent="0.2">
      <c r="A43" s="1" t="s">
        <v>70</v>
      </c>
      <c r="D43" s="48"/>
      <c r="E43" s="111"/>
      <c r="F43" s="48"/>
      <c r="G43" s="126"/>
      <c r="H43" s="48"/>
      <c r="I43" s="19"/>
      <c r="J43" s="48"/>
    </row>
    <row r="44" spans="1:10" ht="18.95" customHeight="1" x14ac:dyDescent="0.2">
      <c r="A44" s="26" t="s">
        <v>217</v>
      </c>
      <c r="D44" s="47">
        <v>-311626</v>
      </c>
      <c r="E44" s="111"/>
      <c r="F44" s="47">
        <v>-64284</v>
      </c>
      <c r="G44" s="48"/>
      <c r="H44" s="47">
        <v>-14454</v>
      </c>
      <c r="I44" s="111"/>
      <c r="J44" s="47">
        <v>-21207</v>
      </c>
    </row>
    <row r="45" spans="1:10" ht="18.95" customHeight="1" x14ac:dyDescent="0.2">
      <c r="A45" s="1" t="s">
        <v>138</v>
      </c>
      <c r="D45" s="48">
        <v>1532333</v>
      </c>
      <c r="E45" s="111"/>
      <c r="F45" s="48">
        <v>1357655</v>
      </c>
      <c r="G45" s="126"/>
      <c r="H45" s="48">
        <v>0</v>
      </c>
      <c r="I45" s="111"/>
      <c r="J45" s="48">
        <v>0</v>
      </c>
    </row>
    <row r="46" spans="1:10" ht="18.95" customHeight="1" x14ac:dyDescent="0.2">
      <c r="A46" s="1" t="s">
        <v>71</v>
      </c>
      <c r="D46" s="47">
        <v>-39065</v>
      </c>
      <c r="E46" s="111"/>
      <c r="F46" s="47">
        <v>-36147</v>
      </c>
      <c r="G46" s="126"/>
      <c r="H46" s="47">
        <v>2944</v>
      </c>
      <c r="I46" s="111"/>
      <c r="J46" s="47">
        <v>1043</v>
      </c>
    </row>
    <row r="47" spans="1:10" ht="18.95" customHeight="1" x14ac:dyDescent="0.2">
      <c r="A47" s="1" t="s">
        <v>230</v>
      </c>
      <c r="D47" s="47">
        <v>-14789</v>
      </c>
      <c r="E47" s="111"/>
      <c r="F47" s="47">
        <v>-12663</v>
      </c>
      <c r="G47" s="126"/>
      <c r="H47" s="47">
        <v>-2836</v>
      </c>
      <c r="I47" s="111"/>
      <c r="J47" s="47">
        <v>-1999</v>
      </c>
    </row>
    <row r="48" spans="1:10" ht="18.95" customHeight="1" x14ac:dyDescent="0.2">
      <c r="A48" s="1" t="s">
        <v>72</v>
      </c>
      <c r="D48" s="50">
        <v>9002</v>
      </c>
      <c r="E48" s="111"/>
      <c r="F48" s="50">
        <v>-25559</v>
      </c>
      <c r="G48" s="126"/>
      <c r="H48" s="50">
        <v>1812</v>
      </c>
      <c r="I48" s="111"/>
      <c r="J48" s="50">
        <v>1836</v>
      </c>
    </row>
    <row r="49" spans="1:11" ht="18.95" customHeight="1" x14ac:dyDescent="0.2">
      <c r="A49" s="26" t="s">
        <v>125</v>
      </c>
      <c r="D49" s="48">
        <f>SUM(D34:D48)</f>
        <v>273948</v>
      </c>
      <c r="E49" s="111"/>
      <c r="F49" s="48">
        <f>SUM(F34:F48)</f>
        <v>848563</v>
      </c>
      <c r="G49" s="126"/>
      <c r="H49" s="48">
        <f>SUM(H34:H48)</f>
        <v>-89413</v>
      </c>
      <c r="I49" s="19"/>
      <c r="J49" s="48">
        <f>SUM(J34:J48)</f>
        <v>-25111</v>
      </c>
    </row>
    <row r="50" spans="1:11" ht="18.95" customHeight="1" x14ac:dyDescent="0.2">
      <c r="A50" s="26" t="s">
        <v>73</v>
      </c>
      <c r="D50" s="47">
        <v>66881</v>
      </c>
      <c r="E50" s="111"/>
      <c r="F50" s="47">
        <v>46801</v>
      </c>
      <c r="G50" s="126"/>
      <c r="H50" s="47">
        <v>37714</v>
      </c>
      <c r="I50" s="111"/>
      <c r="J50" s="47">
        <v>65533</v>
      </c>
    </row>
    <row r="51" spans="1:11" ht="18.95" customHeight="1" x14ac:dyDescent="0.2">
      <c r="A51" s="26" t="s">
        <v>234</v>
      </c>
      <c r="D51" s="47">
        <v>12510</v>
      </c>
      <c r="E51" s="111"/>
      <c r="F51" s="47">
        <v>9350</v>
      </c>
      <c r="G51" s="126"/>
      <c r="H51" s="47">
        <v>6569</v>
      </c>
      <c r="I51" s="111"/>
      <c r="J51" s="48">
        <v>0</v>
      </c>
    </row>
    <row r="52" spans="1:11" ht="18.95" customHeight="1" x14ac:dyDescent="0.2">
      <c r="A52" s="1" t="s">
        <v>74</v>
      </c>
      <c r="D52" s="48">
        <v>-166098</v>
      </c>
      <c r="E52" s="111"/>
      <c r="F52" s="48">
        <v>-490744</v>
      </c>
      <c r="G52" s="126"/>
      <c r="H52" s="48">
        <v>-62369</v>
      </c>
      <c r="I52" s="111"/>
      <c r="J52" s="48">
        <v>-178286</v>
      </c>
    </row>
    <row r="53" spans="1:11" ht="18.95" customHeight="1" x14ac:dyDescent="0.2">
      <c r="A53" s="1" t="s">
        <v>139</v>
      </c>
      <c r="D53" s="51">
        <v>-176034</v>
      </c>
      <c r="E53" s="111"/>
      <c r="F53" s="51">
        <v>-98597</v>
      </c>
      <c r="G53" s="126"/>
      <c r="H53" s="51">
        <v>-4008</v>
      </c>
      <c r="I53" s="111"/>
      <c r="J53" s="51">
        <v>-6615</v>
      </c>
    </row>
    <row r="54" spans="1:11" ht="18.95" customHeight="1" x14ac:dyDescent="0.2">
      <c r="A54" s="7" t="s">
        <v>184</v>
      </c>
      <c r="D54" s="50">
        <f>SUM(D49:D53)</f>
        <v>11207</v>
      </c>
      <c r="E54" s="111"/>
      <c r="F54" s="50">
        <f>SUM(F49:F53)</f>
        <v>315373</v>
      </c>
      <c r="G54" s="126"/>
      <c r="H54" s="50">
        <f>SUM(H49:H53)</f>
        <v>-111507</v>
      </c>
      <c r="I54" s="19"/>
      <c r="J54" s="50">
        <f>SUM(J49:J53)</f>
        <v>-144479</v>
      </c>
    </row>
    <row r="56" spans="1:11" ht="18.95" customHeight="1" x14ac:dyDescent="0.2">
      <c r="A56" s="1" t="s">
        <v>225</v>
      </c>
    </row>
    <row r="57" spans="1:11" s="7" customFormat="1" ht="18.95" customHeight="1" x14ac:dyDescent="0.2">
      <c r="B57" s="8"/>
      <c r="G57" s="9"/>
      <c r="H57" s="31"/>
      <c r="J57" s="2" t="s">
        <v>127</v>
      </c>
      <c r="K57" s="8"/>
    </row>
    <row r="58" spans="1:11" s="7" customFormat="1" ht="18.95" customHeight="1" x14ac:dyDescent="0.2">
      <c r="A58" s="7" t="s">
        <v>0</v>
      </c>
      <c r="B58" s="8"/>
      <c r="G58" s="9"/>
      <c r="H58" s="31"/>
      <c r="J58" s="30"/>
      <c r="K58" s="8"/>
    </row>
    <row r="59" spans="1:11" s="7" customFormat="1" ht="18.95" customHeight="1" x14ac:dyDescent="0.2">
      <c r="A59" s="7" t="s">
        <v>69</v>
      </c>
      <c r="B59" s="8"/>
      <c r="G59" s="9"/>
      <c r="H59" s="31"/>
      <c r="K59" s="8"/>
    </row>
    <row r="60" spans="1:11" s="7" customFormat="1" ht="18.95" customHeight="1" x14ac:dyDescent="0.2">
      <c r="A60" s="7" t="str">
        <f>A4</f>
        <v>สำหรับงวดเก้าเดือนสิ้นสุดวันที่ 30 กันยายน 2568</v>
      </c>
      <c r="B60" s="8"/>
      <c r="G60" s="9"/>
      <c r="H60" s="31"/>
      <c r="K60" s="8"/>
    </row>
    <row r="61" spans="1:11" ht="18.95" customHeight="1" x14ac:dyDescent="0.2">
      <c r="A61" s="14"/>
      <c r="B61" s="72"/>
      <c r="C61" s="14"/>
      <c r="D61" s="14"/>
      <c r="E61" s="14"/>
      <c r="F61" s="14"/>
      <c r="H61" s="112"/>
      <c r="I61" s="14"/>
      <c r="J61" s="2" t="s">
        <v>128</v>
      </c>
    </row>
    <row r="62" spans="1:11" s="7" customFormat="1" ht="18.95" customHeight="1" x14ac:dyDescent="0.2">
      <c r="A62" s="15"/>
      <c r="B62" s="72"/>
      <c r="C62" s="15"/>
      <c r="D62" s="16"/>
      <c r="E62" s="34" t="s">
        <v>1</v>
      </c>
      <c r="F62" s="16"/>
      <c r="G62" s="9"/>
      <c r="H62" s="113"/>
      <c r="I62" s="34" t="s">
        <v>2</v>
      </c>
      <c r="J62" s="16"/>
      <c r="K62" s="8"/>
    </row>
    <row r="63" spans="1:11" ht="18.95" customHeight="1" x14ac:dyDescent="0.2">
      <c r="B63" s="110"/>
      <c r="D63" s="103">
        <v>2568</v>
      </c>
      <c r="F63" s="103">
        <v>2567</v>
      </c>
      <c r="H63" s="103">
        <v>2568</v>
      </c>
      <c r="J63" s="103">
        <v>2567</v>
      </c>
    </row>
    <row r="64" spans="1:11" ht="18.95" customHeight="1" x14ac:dyDescent="0.2">
      <c r="A64" s="7" t="s">
        <v>75</v>
      </c>
      <c r="D64" s="19"/>
      <c r="E64" s="19"/>
      <c r="F64" s="19"/>
      <c r="G64" s="11"/>
      <c r="H64" s="19"/>
      <c r="I64" s="19"/>
      <c r="J64" s="19"/>
    </row>
    <row r="65" spans="1:11" s="131" customFormat="1" ht="18.95" customHeight="1" x14ac:dyDescent="0.2">
      <c r="A65" s="1" t="s">
        <v>241</v>
      </c>
      <c r="B65" s="8"/>
      <c r="C65" s="1"/>
      <c r="D65" s="48">
        <v>-100072</v>
      </c>
      <c r="E65" s="19"/>
      <c r="F65" s="19">
        <v>0</v>
      </c>
      <c r="G65" s="11"/>
      <c r="H65" s="19">
        <v>0</v>
      </c>
      <c r="I65" s="19"/>
      <c r="J65" s="19">
        <v>0</v>
      </c>
      <c r="K65" s="132"/>
    </row>
    <row r="66" spans="1:11" ht="18.95" customHeight="1" x14ac:dyDescent="0.2">
      <c r="A66" s="1" t="s">
        <v>140</v>
      </c>
      <c r="D66" s="48">
        <v>0</v>
      </c>
      <c r="E66" s="111"/>
      <c r="F66" s="48">
        <v>0</v>
      </c>
      <c r="G66" s="48"/>
      <c r="H66" s="48">
        <v>1300500</v>
      </c>
      <c r="I66" s="48"/>
      <c r="J66" s="48">
        <v>676000</v>
      </c>
    </row>
    <row r="67" spans="1:11" ht="18.95" customHeight="1" x14ac:dyDescent="0.2">
      <c r="A67" s="1" t="s">
        <v>142</v>
      </c>
      <c r="D67" s="48">
        <v>0</v>
      </c>
      <c r="E67" s="111"/>
      <c r="F67" s="48">
        <v>0</v>
      </c>
      <c r="G67" s="48"/>
      <c r="H67" s="48">
        <v>-1174500</v>
      </c>
      <c r="I67" s="48"/>
      <c r="J67" s="48">
        <v>-238000</v>
      </c>
    </row>
    <row r="68" spans="1:11" ht="18.95" customHeight="1" x14ac:dyDescent="0.2">
      <c r="A68" s="1" t="s">
        <v>265</v>
      </c>
      <c r="D68" s="48">
        <v>0</v>
      </c>
      <c r="E68" s="111"/>
      <c r="F68" s="48">
        <v>0</v>
      </c>
      <c r="G68" s="48"/>
      <c r="H68" s="48">
        <v>0</v>
      </c>
      <c r="I68" s="48"/>
      <c r="J68" s="48">
        <v>254200</v>
      </c>
    </row>
    <row r="69" spans="1:11" ht="18.95" customHeight="1" x14ac:dyDescent="0.2">
      <c r="A69" s="128" t="s">
        <v>235</v>
      </c>
      <c r="D69" s="48">
        <v>5036</v>
      </c>
      <c r="E69" s="111"/>
      <c r="F69" s="48">
        <v>8040</v>
      </c>
      <c r="G69" s="48"/>
      <c r="H69" s="48">
        <v>5036</v>
      </c>
      <c r="I69" s="48"/>
      <c r="J69" s="48">
        <v>8040</v>
      </c>
    </row>
    <row r="70" spans="1:11" ht="18.95" customHeight="1" x14ac:dyDescent="0.2">
      <c r="A70" s="128" t="s">
        <v>266</v>
      </c>
      <c r="D70" s="48">
        <v>0</v>
      </c>
      <c r="E70" s="111"/>
      <c r="F70" s="48">
        <v>0</v>
      </c>
      <c r="G70" s="48"/>
      <c r="H70" s="48">
        <v>800</v>
      </c>
      <c r="I70" s="48"/>
      <c r="J70" s="48">
        <v>0</v>
      </c>
    </row>
    <row r="71" spans="1:11" ht="18.95" customHeight="1" x14ac:dyDescent="0.2">
      <c r="A71" s="1" t="s">
        <v>218</v>
      </c>
      <c r="D71" s="48">
        <v>-112427</v>
      </c>
      <c r="E71" s="111"/>
      <c r="F71" s="48">
        <v>0</v>
      </c>
      <c r="G71" s="48"/>
      <c r="H71" s="48">
        <v>-261537</v>
      </c>
      <c r="I71" s="48"/>
      <c r="J71" s="48">
        <v>0</v>
      </c>
    </row>
    <row r="72" spans="1:11" ht="18.95" customHeight="1" x14ac:dyDescent="0.2">
      <c r="A72" s="1" t="s">
        <v>258</v>
      </c>
      <c r="D72" s="48">
        <v>-91316</v>
      </c>
      <c r="E72" s="111"/>
      <c r="F72" s="48">
        <v>0</v>
      </c>
      <c r="G72" s="48"/>
      <c r="H72" s="48">
        <v>0</v>
      </c>
      <c r="I72" s="48"/>
      <c r="J72" s="48">
        <v>0</v>
      </c>
    </row>
    <row r="73" spans="1:11" ht="18.95" customHeight="1" x14ac:dyDescent="0.2">
      <c r="A73" s="1" t="s">
        <v>224</v>
      </c>
      <c r="D73" s="48">
        <v>-6310</v>
      </c>
      <c r="E73" s="111"/>
      <c r="F73" s="48">
        <v>0</v>
      </c>
      <c r="G73" s="48"/>
      <c r="H73" s="48">
        <v>0</v>
      </c>
      <c r="I73" s="48"/>
      <c r="J73" s="48">
        <v>0</v>
      </c>
    </row>
    <row r="74" spans="1:11" ht="18.95" customHeight="1" x14ac:dyDescent="0.2">
      <c r="A74" s="1" t="s">
        <v>259</v>
      </c>
      <c r="D74" s="48">
        <v>-47237</v>
      </c>
      <c r="E74" s="111"/>
      <c r="F74" s="48">
        <v>0</v>
      </c>
      <c r="G74" s="48"/>
      <c r="H74" s="48">
        <v>0</v>
      </c>
      <c r="I74" s="48"/>
      <c r="J74" s="48">
        <v>0</v>
      </c>
    </row>
    <row r="75" spans="1:11" ht="18.95" customHeight="1" x14ac:dyDescent="0.2">
      <c r="A75" s="1" t="s">
        <v>219</v>
      </c>
      <c r="D75" s="48">
        <v>-105193</v>
      </c>
      <c r="E75" s="111"/>
      <c r="F75" s="48">
        <v>0</v>
      </c>
      <c r="G75" s="48"/>
      <c r="H75" s="48">
        <v>-4557</v>
      </c>
      <c r="I75" s="48"/>
      <c r="J75" s="48">
        <v>0</v>
      </c>
    </row>
    <row r="76" spans="1:11" ht="18.95" customHeight="1" x14ac:dyDescent="0.2">
      <c r="A76" s="1" t="s">
        <v>77</v>
      </c>
      <c r="D76" s="47">
        <v>5639</v>
      </c>
      <c r="E76" s="111"/>
      <c r="F76" s="47">
        <v>581</v>
      </c>
      <c r="G76" s="52"/>
      <c r="H76" s="47">
        <v>215</v>
      </c>
      <c r="I76" s="48"/>
      <c r="J76" s="47">
        <v>16</v>
      </c>
    </row>
    <row r="77" spans="1:11" ht="18.95" customHeight="1" x14ac:dyDescent="0.2">
      <c r="A77" s="1" t="s">
        <v>76</v>
      </c>
      <c r="D77" s="47">
        <v>-719108</v>
      </c>
      <c r="E77" s="111"/>
      <c r="F77" s="47">
        <v>-487668</v>
      </c>
      <c r="G77" s="52"/>
      <c r="H77" s="47">
        <v>-4140</v>
      </c>
      <c r="I77" s="48"/>
      <c r="J77" s="47">
        <v>-4399</v>
      </c>
    </row>
    <row r="78" spans="1:11" ht="18.95" customHeight="1" x14ac:dyDescent="0.2">
      <c r="A78" s="7" t="s">
        <v>208</v>
      </c>
      <c r="D78" s="22">
        <f>SUM(D65:D77)</f>
        <v>-1170988</v>
      </c>
      <c r="E78" s="19"/>
      <c r="F78" s="22">
        <f>SUM(F65:F77)</f>
        <v>-479047</v>
      </c>
      <c r="G78" s="11"/>
      <c r="H78" s="22">
        <f>SUM(H65:H77)</f>
        <v>-138183</v>
      </c>
      <c r="I78" s="19"/>
      <c r="J78" s="22">
        <f>SUM(J65:J77)</f>
        <v>695857</v>
      </c>
    </row>
    <row r="79" spans="1:11" ht="18.95" customHeight="1" x14ac:dyDescent="0.2">
      <c r="A79" s="7" t="s">
        <v>78</v>
      </c>
      <c r="D79" s="19"/>
      <c r="E79" s="19"/>
      <c r="F79" s="19"/>
      <c r="G79" s="11"/>
      <c r="H79" s="19"/>
      <c r="I79" s="19"/>
      <c r="J79" s="19"/>
    </row>
    <row r="80" spans="1:11" ht="18.95" customHeight="1" x14ac:dyDescent="0.2">
      <c r="A80" s="1" t="s">
        <v>262</v>
      </c>
      <c r="D80" s="48">
        <v>430000</v>
      </c>
      <c r="E80" s="111"/>
      <c r="F80" s="48">
        <v>130000</v>
      </c>
      <c r="G80" s="48"/>
      <c r="H80" s="48">
        <v>270000</v>
      </c>
      <c r="I80" s="48"/>
      <c r="J80" s="48">
        <v>130000</v>
      </c>
    </row>
    <row r="81" spans="1:10" ht="18.95" customHeight="1" x14ac:dyDescent="0.2">
      <c r="A81" s="1" t="s">
        <v>79</v>
      </c>
      <c r="D81" s="53">
        <v>0</v>
      </c>
      <c r="E81" s="111"/>
      <c r="F81" s="53">
        <v>0</v>
      </c>
      <c r="G81" s="48"/>
      <c r="H81" s="53">
        <v>1281000</v>
      </c>
      <c r="I81" s="48"/>
      <c r="J81" s="53">
        <v>1529000</v>
      </c>
    </row>
    <row r="82" spans="1:10" ht="18.95" customHeight="1" x14ac:dyDescent="0.2">
      <c r="A82" s="1" t="s">
        <v>80</v>
      </c>
      <c r="D82" s="53">
        <v>0</v>
      </c>
      <c r="E82" s="111"/>
      <c r="F82" s="53">
        <v>0</v>
      </c>
      <c r="G82" s="48"/>
      <c r="H82" s="53">
        <v>-856000</v>
      </c>
      <c r="I82" s="48"/>
      <c r="J82" s="53">
        <v>-2284000</v>
      </c>
    </row>
    <row r="83" spans="1:10" ht="18.95" customHeight="1" x14ac:dyDescent="0.2">
      <c r="A83" s="1" t="s">
        <v>81</v>
      </c>
      <c r="D83" s="49">
        <v>756209</v>
      </c>
      <c r="E83" s="111"/>
      <c r="F83" s="49">
        <v>166502</v>
      </c>
      <c r="G83" s="48"/>
      <c r="H83" s="49">
        <v>0</v>
      </c>
      <c r="I83" s="48"/>
      <c r="J83" s="49">
        <v>0</v>
      </c>
    </row>
    <row r="84" spans="1:10" ht="18.95" customHeight="1" x14ac:dyDescent="0.2">
      <c r="A84" s="1" t="s">
        <v>82</v>
      </c>
      <c r="D84" s="49">
        <v>-85735</v>
      </c>
      <c r="E84" s="111"/>
      <c r="F84" s="49">
        <v>-423324</v>
      </c>
      <c r="G84" s="48"/>
      <c r="H84" s="49">
        <v>-26250</v>
      </c>
      <c r="I84" s="48"/>
      <c r="J84" s="49">
        <v>-57875</v>
      </c>
    </row>
    <row r="85" spans="1:10" ht="18.95" customHeight="1" x14ac:dyDescent="0.2">
      <c r="A85" s="1" t="s">
        <v>182</v>
      </c>
      <c r="D85" s="49">
        <v>-14291</v>
      </c>
      <c r="E85" s="111"/>
      <c r="F85" s="49">
        <v>-29667</v>
      </c>
      <c r="G85" s="48"/>
      <c r="H85" s="49">
        <v>-2370</v>
      </c>
      <c r="I85" s="48"/>
      <c r="J85" s="49">
        <v>-5469</v>
      </c>
    </row>
    <row r="86" spans="1:10" ht="18.95" customHeight="1" x14ac:dyDescent="0.2">
      <c r="A86" s="1" t="s">
        <v>231</v>
      </c>
      <c r="D86" s="114">
        <v>-233353</v>
      </c>
      <c r="E86" s="111"/>
      <c r="F86" s="114">
        <v>-225019</v>
      </c>
      <c r="G86" s="48"/>
      <c r="H86" s="114">
        <v>-233353</v>
      </c>
      <c r="I86" s="48"/>
      <c r="J86" s="114">
        <v>-225019</v>
      </c>
    </row>
    <row r="87" spans="1:10" ht="18.95" customHeight="1" x14ac:dyDescent="0.2">
      <c r="A87" s="7" t="s">
        <v>263</v>
      </c>
      <c r="D87" s="21">
        <f>SUM(D80:D86)</f>
        <v>852830</v>
      </c>
      <c r="E87" s="19"/>
      <c r="F87" s="21">
        <f>SUM(F80:F86)</f>
        <v>-381508</v>
      </c>
      <c r="G87" s="11"/>
      <c r="H87" s="21">
        <f>SUM(H80:H86)</f>
        <v>433027</v>
      </c>
      <c r="I87" s="19"/>
      <c r="J87" s="21">
        <f>SUM(J80:J86)</f>
        <v>-913363</v>
      </c>
    </row>
    <row r="88" spans="1:10" ht="18.95" customHeight="1" x14ac:dyDescent="0.2">
      <c r="A88" s="1" t="s">
        <v>134</v>
      </c>
      <c r="D88" s="48">
        <v>12924</v>
      </c>
      <c r="E88" s="111"/>
      <c r="F88" s="48">
        <v>2978</v>
      </c>
      <c r="G88" s="48"/>
      <c r="H88" s="48">
        <v>0</v>
      </c>
      <c r="I88" s="48"/>
      <c r="J88" s="48">
        <v>0</v>
      </c>
    </row>
    <row r="89" spans="1:10" ht="18.95" customHeight="1" x14ac:dyDescent="0.2">
      <c r="A89" s="1" t="s">
        <v>244</v>
      </c>
      <c r="D89" s="50">
        <v>-20497</v>
      </c>
      <c r="E89" s="111"/>
      <c r="F89" s="50">
        <v>0</v>
      </c>
      <c r="G89" s="48"/>
      <c r="H89" s="50">
        <v>0</v>
      </c>
      <c r="I89" s="48"/>
      <c r="J89" s="50">
        <v>0</v>
      </c>
    </row>
    <row r="90" spans="1:10" ht="18.95" customHeight="1" x14ac:dyDescent="0.2">
      <c r="A90" s="7" t="s">
        <v>185</v>
      </c>
      <c r="D90" s="19">
        <f>SUM(D54,D78,D87,D88,D89)</f>
        <v>-314524</v>
      </c>
      <c r="E90" s="19"/>
      <c r="F90" s="19">
        <f>SUM(F54,F78,F87,F88,F89)</f>
        <v>-542204</v>
      </c>
      <c r="G90" s="11"/>
      <c r="H90" s="19">
        <f>SUM(H54,H78,H87,H88,H89)</f>
        <v>183337</v>
      </c>
      <c r="I90" s="19"/>
      <c r="J90" s="19">
        <f>SUM(J54,J78,J87,J88,J89)</f>
        <v>-361985</v>
      </c>
    </row>
    <row r="91" spans="1:10" ht="18.95" customHeight="1" x14ac:dyDescent="0.2">
      <c r="A91" s="1" t="s">
        <v>131</v>
      </c>
      <c r="B91" s="115"/>
      <c r="D91" s="50">
        <v>1553422</v>
      </c>
      <c r="E91" s="111"/>
      <c r="F91" s="50">
        <v>1453363</v>
      </c>
      <c r="G91" s="48"/>
      <c r="H91" s="50">
        <v>86961</v>
      </c>
      <c r="I91" s="19"/>
      <c r="J91" s="50">
        <v>419478</v>
      </c>
    </row>
    <row r="92" spans="1:10" ht="18.95" customHeight="1" thickBot="1" x14ac:dyDescent="0.25">
      <c r="A92" s="7" t="s">
        <v>180</v>
      </c>
      <c r="D92" s="35">
        <f>SUM(D90:D91)</f>
        <v>1238898</v>
      </c>
      <c r="E92" s="19"/>
      <c r="F92" s="35">
        <f>SUM(F90:F91)</f>
        <v>911159</v>
      </c>
      <c r="G92" s="11"/>
      <c r="H92" s="35">
        <f>SUM(H90:H91)</f>
        <v>270298</v>
      </c>
      <c r="I92" s="19"/>
      <c r="J92" s="35">
        <f>SUM(J90:J91)</f>
        <v>57493</v>
      </c>
    </row>
    <row r="93" spans="1:10" ht="18.95" customHeight="1" thickTop="1" x14ac:dyDescent="0.2">
      <c r="A93" s="7"/>
      <c r="D93" s="19">
        <f>SUM(D92-BS!D11)</f>
        <v>0</v>
      </c>
      <c r="E93" s="19"/>
      <c r="F93" s="19"/>
      <c r="G93" s="11"/>
      <c r="H93" s="19">
        <f>SUM(H92-BS!H11)</f>
        <v>0</v>
      </c>
      <c r="I93" s="19"/>
      <c r="J93" s="19"/>
    </row>
    <row r="94" spans="1:10" ht="18.95" customHeight="1" x14ac:dyDescent="0.2">
      <c r="A94" s="7" t="s">
        <v>83</v>
      </c>
      <c r="D94" s="80"/>
      <c r="E94" s="19"/>
      <c r="F94" s="80"/>
      <c r="G94" s="76"/>
      <c r="H94" s="80"/>
      <c r="I94" s="80"/>
      <c r="J94" s="80"/>
    </row>
    <row r="95" spans="1:10" ht="18.95" customHeight="1" x14ac:dyDescent="0.2">
      <c r="A95" s="1" t="s">
        <v>143</v>
      </c>
      <c r="D95" s="19"/>
      <c r="E95" s="19"/>
      <c r="F95" s="19"/>
      <c r="G95" s="11"/>
      <c r="H95" s="19"/>
      <c r="I95" s="19"/>
      <c r="J95" s="19"/>
    </row>
    <row r="96" spans="1:10" ht="18.95" customHeight="1" x14ac:dyDescent="0.2">
      <c r="A96" s="1" t="s">
        <v>274</v>
      </c>
      <c r="D96" s="48">
        <v>-30807</v>
      </c>
      <c r="E96" s="48"/>
      <c r="F96" s="48">
        <v>-9717</v>
      </c>
      <c r="G96" s="52"/>
      <c r="H96" s="48">
        <v>0</v>
      </c>
      <c r="I96" s="52"/>
      <c r="J96" s="48">
        <v>0</v>
      </c>
    </row>
    <row r="97" spans="1:10" ht="18.95" customHeight="1" x14ac:dyDescent="0.2">
      <c r="A97" s="1" t="s">
        <v>152</v>
      </c>
      <c r="D97" s="48">
        <v>8020</v>
      </c>
      <c r="E97" s="48"/>
      <c r="F97" s="48">
        <v>23818</v>
      </c>
      <c r="G97" s="52"/>
      <c r="H97" s="48">
        <v>0</v>
      </c>
      <c r="I97" s="52"/>
      <c r="J97" s="48">
        <v>0</v>
      </c>
    </row>
    <row r="98" spans="1:10" ht="18.95" customHeight="1" x14ac:dyDescent="0.2">
      <c r="A98" s="1" t="s">
        <v>153</v>
      </c>
      <c r="D98" s="48">
        <v>5498</v>
      </c>
      <c r="E98" s="48"/>
      <c r="F98" s="48">
        <v>5790</v>
      </c>
      <c r="G98" s="52"/>
      <c r="H98" s="48">
        <v>0</v>
      </c>
      <c r="I98" s="52"/>
      <c r="J98" s="48">
        <v>0</v>
      </c>
    </row>
    <row r="99" spans="1:10" ht="18.95" customHeight="1" x14ac:dyDescent="0.2">
      <c r="A99" s="1" t="s">
        <v>177</v>
      </c>
      <c r="D99" s="48">
        <v>11926</v>
      </c>
      <c r="E99" s="48"/>
      <c r="F99" s="48">
        <v>8561</v>
      </c>
      <c r="G99" s="52"/>
      <c r="H99" s="48">
        <v>0</v>
      </c>
      <c r="I99" s="52"/>
      <c r="J99" s="48">
        <v>7641</v>
      </c>
    </row>
    <row r="100" spans="1:10" ht="18.95" customHeight="1" x14ac:dyDescent="0.2">
      <c r="A100" s="26" t="s">
        <v>238</v>
      </c>
      <c r="D100" s="48">
        <v>62706</v>
      </c>
      <c r="E100" s="116"/>
      <c r="F100" s="48">
        <v>0</v>
      </c>
      <c r="G100" s="116"/>
      <c r="H100" s="48">
        <v>0</v>
      </c>
      <c r="I100" s="116"/>
      <c r="J100" s="48">
        <v>0</v>
      </c>
    </row>
    <row r="101" spans="1:10" ht="18.95" customHeight="1" x14ac:dyDescent="0.2">
      <c r="A101" s="26" t="s">
        <v>275</v>
      </c>
      <c r="D101" s="48">
        <v>392</v>
      </c>
      <c r="E101" s="116"/>
      <c r="F101" s="48">
        <v>9927</v>
      </c>
      <c r="G101" s="116"/>
      <c r="H101" s="48">
        <v>0</v>
      </c>
      <c r="I101" s="116"/>
      <c r="J101" s="48">
        <v>0</v>
      </c>
    </row>
    <row r="102" spans="1:10" ht="18.95" customHeight="1" x14ac:dyDescent="0.2">
      <c r="A102" s="26" t="s">
        <v>260</v>
      </c>
      <c r="D102" s="48">
        <v>100636</v>
      </c>
      <c r="E102" s="116"/>
      <c r="F102" s="48">
        <v>0</v>
      </c>
      <c r="G102" s="116"/>
      <c r="H102" s="48">
        <v>0</v>
      </c>
      <c r="I102" s="116"/>
      <c r="J102" s="48">
        <v>0</v>
      </c>
    </row>
    <row r="103" spans="1:10" ht="18.95" customHeight="1" x14ac:dyDescent="0.2">
      <c r="A103" s="1" t="s">
        <v>237</v>
      </c>
      <c r="D103" s="48">
        <v>0</v>
      </c>
      <c r="E103" s="116"/>
      <c r="F103" s="48">
        <v>143765</v>
      </c>
      <c r="G103" s="116"/>
      <c r="H103" s="48">
        <v>0</v>
      </c>
      <c r="I103" s="116"/>
      <c r="J103" s="48">
        <v>0</v>
      </c>
    </row>
    <row r="104" spans="1:10" ht="18.95" customHeight="1" x14ac:dyDescent="0.2">
      <c r="A104" s="1" t="s">
        <v>210</v>
      </c>
      <c r="D104" s="48">
        <v>0</v>
      </c>
      <c r="E104" s="116"/>
      <c r="F104" s="48">
        <v>3500</v>
      </c>
      <c r="G104" s="116"/>
      <c r="H104" s="48">
        <v>0</v>
      </c>
      <c r="I104" s="116"/>
      <c r="J104" s="48">
        <v>0</v>
      </c>
    </row>
    <row r="105" spans="1:10" ht="18.95" customHeight="1" x14ac:dyDescent="0.2">
      <c r="A105" s="26" t="s">
        <v>239</v>
      </c>
      <c r="D105" s="48">
        <v>786513</v>
      </c>
      <c r="E105" s="116"/>
      <c r="F105" s="48">
        <v>0</v>
      </c>
      <c r="G105" s="116"/>
      <c r="H105" s="48">
        <v>0</v>
      </c>
      <c r="I105" s="116"/>
      <c r="J105" s="48">
        <v>0</v>
      </c>
    </row>
    <row r="107" spans="1:10" ht="18.95" customHeight="1" x14ac:dyDescent="0.2">
      <c r="A107" s="1" t="s">
        <v>225</v>
      </c>
    </row>
    <row r="110" spans="1:10" ht="18.95" customHeight="1" x14ac:dyDescent="0.2">
      <c r="A110" s="127"/>
    </row>
    <row r="111" spans="1:10" ht="18.95" customHeight="1" x14ac:dyDescent="0.2">
      <c r="A111" s="127"/>
    </row>
    <row r="113" spans="1:10" ht="18.95" customHeight="1" x14ac:dyDescent="0.2">
      <c r="A113" s="19"/>
      <c r="D113" s="18"/>
      <c r="E113" s="18"/>
      <c r="F113" s="18"/>
      <c r="G113" s="23"/>
      <c r="H113" s="18"/>
      <c r="I113" s="18"/>
      <c r="J113" s="18"/>
    </row>
    <row r="114" spans="1:10" ht="18.95" customHeight="1" x14ac:dyDescent="0.2">
      <c r="A114" s="19"/>
      <c r="D114" s="18"/>
      <c r="E114" s="18"/>
      <c r="F114" s="18"/>
      <c r="G114" s="23"/>
      <c r="H114" s="18"/>
      <c r="I114" s="18"/>
      <c r="J114" s="18"/>
    </row>
    <row r="115" spans="1:10" ht="18.95" customHeight="1" x14ac:dyDescent="0.2">
      <c r="A115" s="19"/>
      <c r="D115" s="18"/>
      <c r="E115" s="18"/>
      <c r="F115" s="18"/>
      <c r="G115" s="23"/>
      <c r="H115" s="18"/>
      <c r="I115" s="18"/>
      <c r="J115" s="18"/>
    </row>
    <row r="116" spans="1:10" ht="18.95" customHeight="1" x14ac:dyDescent="0.2">
      <c r="D116" s="18"/>
      <c r="E116" s="18"/>
      <c r="F116" s="18"/>
      <c r="G116" s="23"/>
      <c r="H116" s="18"/>
      <c r="I116" s="18"/>
      <c r="J116" s="18"/>
    </row>
    <row r="117" spans="1:10" ht="18.95" customHeight="1" x14ac:dyDescent="0.2">
      <c r="D117" s="18"/>
      <c r="E117" s="18"/>
      <c r="F117" s="18"/>
      <c r="G117" s="23"/>
      <c r="H117" s="18"/>
      <c r="I117" s="18"/>
      <c r="J117" s="18"/>
    </row>
    <row r="118" spans="1:10" ht="18.95" customHeight="1" x14ac:dyDescent="0.2">
      <c r="D118" s="18"/>
      <c r="E118" s="18"/>
      <c r="F118" s="18"/>
      <c r="G118" s="23"/>
      <c r="H118" s="18"/>
      <c r="I118" s="18"/>
      <c r="J118" s="18"/>
    </row>
    <row r="119" spans="1:10" ht="18.95" customHeight="1" x14ac:dyDescent="0.2">
      <c r="D119" s="18"/>
      <c r="E119" s="18"/>
      <c r="F119" s="18"/>
      <c r="G119" s="23"/>
      <c r="H119" s="18"/>
      <c r="I119" s="18"/>
      <c r="J119" s="18"/>
    </row>
    <row r="120" spans="1:10" ht="18.95" customHeight="1" x14ac:dyDescent="0.2">
      <c r="D120" s="18"/>
      <c r="E120" s="18"/>
      <c r="F120" s="18"/>
      <c r="G120" s="23"/>
      <c r="H120" s="18"/>
      <c r="I120" s="18"/>
      <c r="J120" s="18"/>
    </row>
    <row r="121" spans="1:10" ht="18.95" customHeight="1" x14ac:dyDescent="0.2">
      <c r="D121" s="18"/>
      <c r="E121" s="18"/>
      <c r="F121" s="18"/>
      <c r="G121" s="23"/>
      <c r="H121" s="18"/>
      <c r="I121" s="18"/>
      <c r="J121" s="18"/>
    </row>
    <row r="122" spans="1:10" ht="18.95" customHeight="1" x14ac:dyDescent="0.2">
      <c r="D122" s="18"/>
      <c r="E122" s="18"/>
      <c r="F122" s="18"/>
      <c r="G122" s="23"/>
      <c r="H122" s="18"/>
      <c r="I122" s="18"/>
      <c r="J122" s="18"/>
    </row>
    <row r="123" spans="1:10" ht="18.95" customHeight="1" x14ac:dyDescent="0.2">
      <c r="D123" s="18"/>
      <c r="E123" s="18"/>
      <c r="F123" s="18"/>
      <c r="G123" s="23"/>
      <c r="H123" s="18"/>
      <c r="I123" s="18"/>
      <c r="J123" s="18"/>
    </row>
    <row r="124" spans="1:10" ht="18.95" customHeight="1" x14ac:dyDescent="0.2">
      <c r="D124" s="18"/>
      <c r="E124" s="18"/>
      <c r="F124" s="18"/>
      <c r="G124" s="23"/>
      <c r="H124" s="18"/>
      <c r="I124" s="18"/>
      <c r="J124" s="18"/>
    </row>
    <row r="125" spans="1:10" ht="18.95" customHeight="1" x14ac:dyDescent="0.2">
      <c r="D125" s="18"/>
      <c r="E125" s="18"/>
      <c r="F125" s="18"/>
      <c r="G125" s="23"/>
      <c r="H125" s="18"/>
      <c r="I125" s="18"/>
      <c r="J125" s="18"/>
    </row>
    <row r="126" spans="1:10" ht="18.95" customHeight="1" x14ac:dyDescent="0.2">
      <c r="D126" s="18"/>
      <c r="E126" s="18"/>
      <c r="F126" s="18"/>
      <c r="G126" s="23"/>
      <c r="H126" s="18"/>
      <c r="I126" s="18"/>
      <c r="J126" s="18"/>
    </row>
    <row r="127" spans="1:10" ht="18.95" customHeight="1" x14ac:dyDescent="0.2">
      <c r="D127" s="18"/>
      <c r="E127" s="18"/>
      <c r="F127" s="18"/>
      <c r="G127" s="23"/>
      <c r="H127" s="18"/>
      <c r="I127" s="18"/>
      <c r="J127" s="18"/>
    </row>
    <row r="128" spans="1:10" ht="18.95" customHeight="1" x14ac:dyDescent="0.2">
      <c r="D128" s="18"/>
      <c r="E128" s="18"/>
      <c r="F128" s="18"/>
      <c r="G128" s="23"/>
      <c r="H128" s="18"/>
      <c r="I128" s="18"/>
      <c r="J128" s="18"/>
    </row>
    <row r="129" spans="4:10" ht="18.95" customHeight="1" x14ac:dyDescent="0.2">
      <c r="D129" s="18"/>
      <c r="E129" s="18"/>
      <c r="F129" s="18"/>
      <c r="G129" s="23"/>
      <c r="H129" s="18"/>
      <c r="I129" s="18"/>
      <c r="J129" s="18"/>
    </row>
    <row r="130" spans="4:10" ht="18.95" customHeight="1" x14ac:dyDescent="0.2">
      <c r="D130" s="18"/>
      <c r="E130" s="18"/>
      <c r="F130" s="18"/>
      <c r="G130" s="23"/>
      <c r="H130" s="18"/>
      <c r="I130" s="18"/>
      <c r="J130" s="18"/>
    </row>
    <row r="131" spans="4:10" ht="18.95" customHeight="1" x14ac:dyDescent="0.2">
      <c r="D131" s="18"/>
      <c r="E131" s="18"/>
      <c r="F131" s="18"/>
      <c r="G131" s="23"/>
      <c r="H131" s="18"/>
      <c r="I131" s="18"/>
      <c r="J131" s="18"/>
    </row>
    <row r="132" spans="4:10" ht="18.95" customHeight="1" x14ac:dyDescent="0.2">
      <c r="D132" s="18"/>
      <c r="E132" s="18"/>
      <c r="F132" s="18"/>
      <c r="G132" s="23"/>
      <c r="H132" s="18"/>
      <c r="I132" s="18"/>
      <c r="J132" s="18"/>
    </row>
    <row r="133" spans="4:10" ht="18.95" customHeight="1" x14ac:dyDescent="0.2">
      <c r="D133" s="18"/>
      <c r="E133" s="18"/>
      <c r="F133" s="18"/>
      <c r="G133" s="23"/>
      <c r="H133" s="18"/>
      <c r="I133" s="18"/>
      <c r="J133" s="18"/>
    </row>
    <row r="134" spans="4:10" ht="18.95" customHeight="1" x14ac:dyDescent="0.2">
      <c r="D134" s="18"/>
      <c r="E134" s="18"/>
      <c r="F134" s="18"/>
      <c r="G134" s="23"/>
      <c r="H134" s="18"/>
      <c r="I134" s="18"/>
      <c r="J134" s="18"/>
    </row>
    <row r="135" spans="4:10" ht="18.95" customHeight="1" x14ac:dyDescent="0.2">
      <c r="D135" s="18"/>
      <c r="E135" s="18"/>
      <c r="F135" s="18"/>
      <c r="G135" s="23"/>
      <c r="H135" s="18"/>
      <c r="I135" s="18"/>
      <c r="J135" s="18"/>
    </row>
    <row r="136" spans="4:10" ht="18.95" customHeight="1" x14ac:dyDescent="0.2">
      <c r="D136" s="18"/>
      <c r="E136" s="18"/>
      <c r="F136" s="18"/>
      <c r="G136" s="23"/>
      <c r="H136" s="18"/>
      <c r="I136" s="18"/>
      <c r="J136" s="18"/>
    </row>
    <row r="137" spans="4:10" ht="18.95" customHeight="1" x14ac:dyDescent="0.2">
      <c r="D137" s="18"/>
      <c r="E137" s="18"/>
      <c r="F137" s="18"/>
      <c r="G137" s="23"/>
      <c r="H137" s="18"/>
      <c r="I137" s="18"/>
      <c r="J137" s="18"/>
    </row>
    <row r="138" spans="4:10" ht="18.95" customHeight="1" x14ac:dyDescent="0.2">
      <c r="D138" s="18"/>
      <c r="E138" s="18"/>
      <c r="F138" s="18"/>
      <c r="G138" s="23"/>
      <c r="H138" s="18"/>
      <c r="I138" s="18"/>
      <c r="J138" s="18"/>
    </row>
    <row r="139" spans="4:10" ht="18.95" customHeight="1" x14ac:dyDescent="0.2">
      <c r="D139" s="18"/>
      <c r="E139" s="18"/>
      <c r="F139" s="18"/>
      <c r="G139" s="23"/>
      <c r="H139" s="18"/>
      <c r="I139" s="18"/>
      <c r="J139" s="18"/>
    </row>
    <row r="140" spans="4:10" ht="18.95" customHeight="1" x14ac:dyDescent="0.2">
      <c r="D140" s="18"/>
      <c r="E140" s="18"/>
      <c r="F140" s="18"/>
      <c r="G140" s="23"/>
      <c r="H140" s="18"/>
      <c r="I140" s="18"/>
      <c r="J140" s="18"/>
    </row>
  </sheetData>
  <pageMargins left="0.78740157480314965" right="0.39370078740157483" top="0.78740157480314965" bottom="0.39370078740157483" header="0.19685039370078741" footer="0.19685039370078741"/>
  <pageSetup paperSize="9" scale="72" fitToWidth="0" fitToHeight="0" orientation="portrait" r:id="rId1"/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9405676804CC4AA897D28860C86183" ma:contentTypeVersion="18" ma:contentTypeDescription="Create a new document." ma:contentTypeScope="" ma:versionID="82fe6428303d5c6c43ee94050d394ace">
  <xsd:schema xmlns:xsd="http://www.w3.org/2001/XMLSchema" xmlns:xs="http://www.w3.org/2001/XMLSchema" xmlns:p="http://schemas.microsoft.com/office/2006/metadata/properties" xmlns:ns2="0025b2a6-f8d9-4a47-85ad-10799d383e76" xmlns:ns3="035936da-f762-4330-9b9a-976de9613cd5" xmlns:ns4="50c908b1-f277-4340-90a9-4611d0b0f078" targetNamespace="http://schemas.microsoft.com/office/2006/metadata/properties" ma:root="true" ma:fieldsID="b4fe463cd45da1ec689542c7e698a66b" ns2:_="" ns3:_="" ns4:_="">
    <xsd:import namespace="0025b2a6-f8d9-4a47-85ad-10799d383e76"/>
    <xsd:import namespace="035936da-f762-4330-9b9a-976de9613cd5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4644b92a-a3ef-42c8-8091-22d01dd84bc6}" ma:internalName="TaxCatchAll" ma:showField="CatchAllData" ma:web="035936da-f762-4330-9b9a-976de9613c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025b2a6-f8d9-4a47-85ad-10799d383e76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Props1.xml><?xml version="1.0" encoding="utf-8"?>
<ds:datastoreItem xmlns:ds="http://schemas.openxmlformats.org/officeDocument/2006/customXml" ds:itemID="{4671863E-A59E-48A6-831D-CFC07DDE99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8B29B30-8F86-4EFF-BE90-82A286DC19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578A809-DCD7-432A-808C-0C0F82F3BA96}">
  <ds:schemaRefs>
    <ds:schemaRef ds:uri="http://schemas.microsoft.com/office/2006/metadata/properties"/>
    <ds:schemaRef ds:uri="http://schemas.microsoft.com/office/infopath/2007/PartnerControls"/>
    <ds:schemaRef ds:uri="0025b2a6-f8d9-4a47-85ad-10799d383e76"/>
    <ds:schemaRef ds:uri="50c908b1-f277-4340-90a9-4611d0b0f07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</vt:lpstr>
      <vt:lpstr>PL&amp;OCI</vt:lpstr>
      <vt:lpstr>ce-conso</vt:lpstr>
      <vt:lpstr>ce-company</vt:lpstr>
      <vt:lpstr>Cash Flow</vt:lpstr>
      <vt:lpstr>BS!Print_Area</vt:lpstr>
      <vt:lpstr>'Cash Flow'!Print_Area</vt:lpstr>
      <vt:lpstr>'ce-conso'!Print_Area</vt:lpstr>
      <vt:lpstr>'PL&amp;OCI'!Print_Area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Kangana.Vongnorkeaw</dc:creator>
  <cp:lastModifiedBy>Kamolwan Theeravetch</cp:lastModifiedBy>
  <cp:lastPrinted>2025-11-04T13:08:00Z</cp:lastPrinted>
  <dcterms:created xsi:type="dcterms:W3CDTF">2011-09-21T03:52:48Z</dcterms:created>
  <dcterms:modified xsi:type="dcterms:W3CDTF">2025-11-04T13:08:02Z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  <property fmtid="{D5CDD505-2E9C-101B-9397-08002B2CF9AE}" pid="3" name="MediaServiceImageTags">
    <vt:lpwstr/>
  </property>
</Properties>
</file>