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Laguna Resorts &amp; Hotels\2025\Q1'25\"/>
    </mc:Choice>
  </mc:AlternateContent>
  <xr:revisionPtr revIDLastSave="0" documentId="13_ncr:1_{F9050B50-95D3-44E6-BC34-2807AB8893C5}" xr6:coauthVersionLast="47" xr6:coauthVersionMax="47" xr10:uidLastSave="{00000000-0000-0000-0000-000000000000}"/>
  <bookViews>
    <workbookView xWindow="-120" yWindow="-120" windowWidth="29040" windowHeight="15720" tabRatio="776" activeTab="4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'!$A$1:$L$102</definedName>
    <definedName name="_xlnm.Print_Area" localSheetId="4">'Cash Flow'!$A$1:$J$95</definedName>
    <definedName name="_xlnm.Print_Area" localSheetId="3">'ce-company'!$A$1:$R$25</definedName>
    <definedName name="_xlnm.Print_Area" localSheetId="2">'ce-conso'!$A$1:$AD$34</definedName>
    <definedName name="_xlnm.Print_Area" localSheetId="1">'PL&amp;OCI'!$A$1:$J$72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9" i="3" l="1"/>
  <c r="X27" i="3"/>
  <c r="Z27" i="3" s="1"/>
  <c r="AD27" i="3" s="1"/>
  <c r="F30" i="2"/>
  <c r="F32" i="2"/>
  <c r="R30" i="3" l="1"/>
  <c r="N30" i="3" s="1"/>
  <c r="Z29" i="3" l="1"/>
  <c r="AD29" i="3" s="1"/>
  <c r="D13" i="2" l="1"/>
  <c r="X23" i="3"/>
  <c r="N21" i="4"/>
  <c r="J21" i="4"/>
  <c r="H21" i="4"/>
  <c r="F21" i="4"/>
  <c r="N15" i="4"/>
  <c r="J15" i="4"/>
  <c r="H15" i="4"/>
  <c r="F15" i="4"/>
  <c r="X18" i="3" l="1"/>
  <c r="Z18" i="3" s="1"/>
  <c r="X17" i="3"/>
  <c r="X16" i="3"/>
  <c r="Z16" i="3" s="1"/>
  <c r="J75" i="5" l="1"/>
  <c r="J67" i="5"/>
  <c r="F75" i="5"/>
  <c r="F67" i="5"/>
  <c r="J62" i="2"/>
  <c r="J63" i="2" s="1"/>
  <c r="J55" i="2"/>
  <c r="F69" i="2"/>
  <c r="F62" i="2"/>
  <c r="F55" i="2"/>
  <c r="J19" i="2"/>
  <c r="J20" i="2" s="1"/>
  <c r="J13" i="2"/>
  <c r="J21" i="2" s="1"/>
  <c r="J25" i="2" s="1"/>
  <c r="J27" i="2" s="1"/>
  <c r="J46" i="2" s="1"/>
  <c r="J65" i="2" s="1"/>
  <c r="J68" i="2" s="1"/>
  <c r="F20" i="2"/>
  <c r="F13" i="2"/>
  <c r="F63" i="2" l="1"/>
  <c r="J9" i="5"/>
  <c r="J30" i="5" s="1"/>
  <c r="J45" i="5" s="1"/>
  <c r="J49" i="5" s="1"/>
  <c r="J78" i="5" s="1"/>
  <c r="J80" i="5" s="1"/>
  <c r="F21" i="2"/>
  <c r="F25" i="2" s="1"/>
  <c r="G93" i="1"/>
  <c r="J90" i="1"/>
  <c r="J93" i="1" s="1"/>
  <c r="H90" i="1"/>
  <c r="H93" i="1" s="1"/>
  <c r="F90" i="1"/>
  <c r="F93" i="1" s="1"/>
  <c r="J63" i="1"/>
  <c r="F63" i="1"/>
  <c r="J54" i="1"/>
  <c r="F54" i="1"/>
  <c r="J31" i="1"/>
  <c r="F31" i="1"/>
  <c r="J18" i="1"/>
  <c r="F18" i="1"/>
  <c r="F64" i="1" l="1"/>
  <c r="F27" i="2"/>
  <c r="F46" i="2" s="1"/>
  <c r="F9" i="5"/>
  <c r="F30" i="5" s="1"/>
  <c r="F45" i="5" s="1"/>
  <c r="F49" i="5" s="1"/>
  <c r="F78" i="5" s="1"/>
  <c r="F80" i="5" s="1"/>
  <c r="F65" i="2"/>
  <c r="F70" i="2" s="1"/>
  <c r="F68" i="2" s="1"/>
  <c r="J64" i="1"/>
  <c r="J94" i="1" s="1"/>
  <c r="J32" i="1"/>
  <c r="F32" i="1"/>
  <c r="F94" i="1"/>
  <c r="J30" i="2" l="1"/>
  <c r="AB24" i="3" l="1"/>
  <c r="AB17" i="3"/>
  <c r="J35" i="2" l="1"/>
  <c r="L23" i="4" l="1"/>
  <c r="J23" i="4"/>
  <c r="H23" i="4"/>
  <c r="F23" i="4"/>
  <c r="AB32" i="3"/>
  <c r="N32" i="3"/>
  <c r="L32" i="3"/>
  <c r="J32" i="3"/>
  <c r="H32" i="3"/>
  <c r="F32" i="3"/>
  <c r="D32" i="3"/>
  <c r="P19" i="4" l="1"/>
  <c r="P21" i="4" s="1"/>
  <c r="P18" i="4"/>
  <c r="P23" i="4" s="1"/>
  <c r="P13" i="4"/>
  <c r="P15" i="4" s="1"/>
  <c r="P12" i="4"/>
  <c r="R12" i="4" s="1"/>
  <c r="N22" i="4"/>
  <c r="J22" i="4"/>
  <c r="J24" i="4" s="1"/>
  <c r="H22" i="4"/>
  <c r="H24" i="4" s="1"/>
  <c r="F22" i="4"/>
  <c r="F24" i="4" s="1"/>
  <c r="N16" i="4"/>
  <c r="J16" i="4"/>
  <c r="H16" i="4"/>
  <c r="F16" i="4"/>
  <c r="R26" i="3"/>
  <c r="R31" i="3" s="1"/>
  <c r="L26" i="3"/>
  <c r="L31" i="3" s="1"/>
  <c r="J26" i="3"/>
  <c r="J31" i="3" s="1"/>
  <c r="H26" i="3"/>
  <c r="H31" i="3" s="1"/>
  <c r="F26" i="3"/>
  <c r="F31" i="3" s="1"/>
  <c r="D26" i="3"/>
  <c r="D31" i="3" s="1"/>
  <c r="AD16" i="3"/>
  <c r="D19" i="3"/>
  <c r="D21" i="3" s="1"/>
  <c r="F19" i="3"/>
  <c r="F21" i="3" s="1"/>
  <c r="H19" i="3"/>
  <c r="H21" i="3" s="1"/>
  <c r="J19" i="3"/>
  <c r="J21" i="3" s="1"/>
  <c r="L19" i="3"/>
  <c r="L21" i="3" s="1"/>
  <c r="P19" i="3"/>
  <c r="P21" i="3" s="1"/>
  <c r="R19" i="3"/>
  <c r="R21" i="3" s="1"/>
  <c r="T19" i="3"/>
  <c r="T21" i="3" s="1"/>
  <c r="V19" i="3"/>
  <c r="V21" i="3" s="1"/>
  <c r="AB19" i="3"/>
  <c r="AB21" i="3" s="1"/>
  <c r="X30" i="3"/>
  <c r="Z30" i="3" s="1"/>
  <c r="AD30" i="3" s="1"/>
  <c r="X24" i="3"/>
  <c r="X32" i="3"/>
  <c r="X20" i="3"/>
  <c r="Z20" i="3" s="1"/>
  <c r="AD20" i="3" s="1"/>
  <c r="AD18" i="3"/>
  <c r="Z23" i="3" l="1"/>
  <c r="AD23" i="3" s="1"/>
  <c r="R18" i="4"/>
  <c r="X19" i="3"/>
  <c r="X21" i="3"/>
  <c r="P22" i="4"/>
  <c r="P24" i="4" s="1"/>
  <c r="P16" i="4"/>
  <c r="H62" i="2"/>
  <c r="H55" i="2"/>
  <c r="H20" i="2"/>
  <c r="H13" i="2"/>
  <c r="H63" i="2" l="1"/>
  <c r="R23" i="4"/>
  <c r="H21" i="2"/>
  <c r="AD32" i="3"/>
  <c r="Z32" i="3"/>
  <c r="L13" i="4" l="1"/>
  <c r="L15" i="4" s="1"/>
  <c r="H25" i="2"/>
  <c r="H27" i="2" s="1"/>
  <c r="F95" i="1"/>
  <c r="J95" i="1"/>
  <c r="L16" i="4" l="1"/>
  <c r="R13" i="4"/>
  <c r="L19" i="4"/>
  <c r="H9" i="5"/>
  <c r="H30" i="2"/>
  <c r="H46" i="2"/>
  <c r="L21" i="4" l="1"/>
  <c r="L22" i="4" s="1"/>
  <c r="L24" i="4" s="1"/>
  <c r="R15" i="4"/>
  <c r="R16" i="4" s="1"/>
  <c r="R19" i="4"/>
  <c r="H65" i="2"/>
  <c r="H35" i="2"/>
  <c r="R21" i="4" l="1"/>
  <c r="R22" i="4" s="1"/>
  <c r="R24" i="4" s="1"/>
  <c r="H68" i="2"/>
  <c r="V26" i="3"/>
  <c r="V31" i="3" s="1"/>
  <c r="D20" i="2" l="1"/>
  <c r="D21" i="2" l="1"/>
  <c r="D25" i="2" l="1"/>
  <c r="D9" i="5" s="1"/>
  <c r="D27" i="2" l="1"/>
  <c r="D32" i="2" s="1"/>
  <c r="D30" i="2" s="1"/>
  <c r="D46" i="2" l="1"/>
  <c r="D35" i="2" l="1"/>
  <c r="N24" i="3"/>
  <c r="N26" i="3" s="1"/>
  <c r="N31" i="3" s="1"/>
  <c r="Z24" i="3" l="1"/>
  <c r="AD24" i="3" l="1"/>
  <c r="D62" i="2" l="1"/>
  <c r="T25" i="3"/>
  <c r="T26" i="3" s="1"/>
  <c r="T31" i="3" s="1"/>
  <c r="D55" i="2" l="1"/>
  <c r="D63" i="2" s="1"/>
  <c r="D65" i="2" s="1"/>
  <c r="D70" i="2" s="1"/>
  <c r="D69" i="2" l="1"/>
  <c r="AB25" i="3" l="1"/>
  <c r="D68" i="2"/>
  <c r="AB26" i="3" l="1"/>
  <c r="P25" i="3"/>
  <c r="P26" i="3" l="1"/>
  <c r="P31" i="3" s="1"/>
  <c r="X25" i="3"/>
  <c r="AB31" i="3"/>
  <c r="AB34" i="3"/>
  <c r="X26" i="3" l="1"/>
  <c r="X31" i="3" s="1"/>
  <c r="Z25" i="3"/>
  <c r="AD25" i="3" l="1"/>
  <c r="AD26" i="3" s="1"/>
  <c r="Z26" i="3"/>
  <c r="Z31" i="3" l="1"/>
  <c r="Z34" i="3"/>
  <c r="AD31" i="3"/>
  <c r="AD34" i="3"/>
  <c r="AE26" i="3"/>
  <c r="H67" i="5" l="1"/>
  <c r="H75" i="5" l="1"/>
  <c r="H30" i="5" l="1"/>
  <c r="F33" i="3" l="1"/>
  <c r="J33" i="3" l="1"/>
  <c r="L33" i="3"/>
  <c r="H33" i="3" l="1"/>
  <c r="D75" i="5" l="1"/>
  <c r="D67" i="5" l="1"/>
  <c r="H45" i="5" l="1"/>
  <c r="H49" i="5" s="1"/>
  <c r="H78" i="5" s="1"/>
  <c r="H80" i="5" s="1"/>
  <c r="H81" i="5" s="1"/>
  <c r="D63" i="1" l="1"/>
  <c r="D33" i="3" l="1"/>
  <c r="X33" i="3" l="1"/>
  <c r="AB33" i="3" l="1"/>
  <c r="D30" i="5" l="1"/>
  <c r="D45" i="5" s="1"/>
  <c r="D49" i="5" s="1"/>
  <c r="D78" i="5" s="1"/>
  <c r="D80" i="5" s="1"/>
  <c r="D81" i="5" s="1"/>
  <c r="H18" i="1" l="1"/>
  <c r="H54" i="1" l="1"/>
  <c r="D54" i="1" l="1"/>
  <c r="D64" i="1" s="1"/>
  <c r="D31" i="1" l="1"/>
  <c r="D18" i="1"/>
  <c r="D32" i="1" l="1"/>
  <c r="N33" i="3" l="1"/>
  <c r="D90" i="1"/>
  <c r="D93" i="1" l="1"/>
  <c r="Z33" i="3"/>
  <c r="AD33" i="3" l="1"/>
  <c r="D94" i="1"/>
  <c r="D95" i="1" s="1"/>
  <c r="H63" i="1" l="1"/>
  <c r="H64" i="1" s="1"/>
  <c r="H94" i="1" s="1"/>
  <c r="H31" i="1"/>
  <c r="H32" i="1" s="1"/>
  <c r="H95" i="1" l="1"/>
  <c r="N17" i="3"/>
  <c r="N19" i="3" l="1"/>
  <c r="N21" i="3" s="1"/>
  <c r="Z17" i="3"/>
  <c r="F35" i="2"/>
  <c r="AD17" i="3" l="1"/>
  <c r="AD19" i="3" s="1"/>
  <c r="AD21" i="3" s="1"/>
  <c r="Z19" i="3"/>
  <c r="Z21" i="3" s="1"/>
</calcChain>
</file>

<file path=xl/sharedStrings.xml><?xml version="1.0" encoding="utf-8"?>
<sst xmlns="http://schemas.openxmlformats.org/spreadsheetml/2006/main" count="401" uniqueCount="267">
  <si>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</si>
  <si>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</si>
  <si>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</si>
  <si>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</si>
  <si>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</si>
  <si>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</si>
  <si>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</si>
  <si>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</si>
  <si>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</si>
  <si>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</si>
  <si>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</si>
  <si>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</si>
  <si>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 xml:space="preserve">Inventories </t>
  </si>
  <si>
    <t>Property development cost</t>
  </si>
  <si>
    <t>Cost to obtain contracts with customers</t>
  </si>
  <si>
    <t>Other current assets</t>
  </si>
  <si>
    <t>Total current assets</t>
  </si>
  <si>
    <t>Non-current assets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</si>
  <si>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</si>
  <si>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</si>
  <si>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</si>
  <si>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</si>
  <si>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</si>
  <si>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</si>
  <si>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</si>
  <si>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</si>
  <si>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</si>
  <si>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</si>
  <si>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</si>
  <si>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</si>
  <si>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</si>
  <si>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</si>
  <si>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</si>
  <si>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</si>
  <si>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</si>
  <si>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</si>
  <si>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</si>
  <si>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</si>
  <si>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</si>
  <si>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</si>
  <si>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</si>
  <si>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</si>
  <si>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financial institutions,</t>
  </si>
  <si>
    <t xml:space="preserve">   net of current portion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</si>
  <si>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</si>
  <si>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</si>
  <si>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</si>
  <si>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</si>
  <si>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</si>
  <si>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</si>
  <si>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</si>
  <si>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</si>
  <si>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</si>
  <si>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</si>
  <si>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</si>
  <si>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</si>
  <si>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</si>
  <si>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</si>
  <si>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</si>
  <si>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</si>
  <si>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</si>
  <si>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</si>
  <si>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</si>
  <si>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</si>
  <si>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</si>
  <si>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</si>
  <si>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</si>
  <si>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</si>
  <si>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</si>
  <si>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</si>
  <si>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</si>
  <si>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</si>
  <si>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</si>
  <si>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</si>
  <si>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</si>
  <si>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</si>
  <si>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</si>
  <si>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</si>
  <si>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</si>
  <si>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</si>
  <si>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</si>
  <si>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</si>
  <si>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</si>
  <si>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</si>
  <si>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</si>
  <si>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</si>
  <si>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</si>
  <si>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</si>
  <si>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</si>
  <si>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</si>
  <si>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</si>
  <si>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</si>
  <si>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</si>
  <si>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</si>
  <si>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</si>
  <si>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</si>
  <si>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</si>
  <si>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</si>
  <si>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Other comprehensive income to be reclassified</t>
  </si>
  <si>
    <t xml:space="preserve">   to profit or loss in subsequent periods, net of income tax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</si>
  <si>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</si>
  <si>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</si>
  <si>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</si>
  <si>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</si>
  <si>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</si>
  <si>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</si>
  <si>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</si>
  <si>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</si>
  <si>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</si>
  <si>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</si>
  <si>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</si>
  <si>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</si>
  <si>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</si>
  <si>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</si>
  <si>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</si>
  <si>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</si>
  <si>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</si>
  <si>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</si>
  <si>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</si>
  <si>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</si>
  <si>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</si>
  <si>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</si>
  <si>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</si>
  <si>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</si>
  <si>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</si>
  <si>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</si>
  <si>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</si>
  <si>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</si>
  <si>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</si>
  <si>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</si>
  <si>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</si>
  <si>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</si>
  <si>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</si>
  <si>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</si>
  <si>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</si>
  <si>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</si>
  <si>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</si>
  <si>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</si>
  <si>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</si>
  <si>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</si>
  <si>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</si>
  <si>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</si>
  <si>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</si>
  <si>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Reversal of revaluation surplus on disposal of assets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</si>
  <si>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</si>
  <si>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</si>
  <si>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</si>
  <si>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</si>
  <si>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</si>
  <si>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</si>
  <si>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</si>
  <si>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</si>
  <si>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</si>
  <si>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</si>
  <si>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</si>
  <si>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</si>
  <si>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</si>
  <si>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</si>
  <si>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</si>
  <si>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</si>
  <si>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</si>
  <si>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</si>
  <si>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</si>
  <si>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</si>
  <si>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</si>
  <si>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</si>
  <si>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</si>
  <si>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</si>
  <si>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</si>
  <si>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</si>
  <si>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Advance received from customers</t>
  </si>
  <si>
    <t xml:space="preserve">   Other current liabilities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</si>
  <si>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</si>
  <si>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</si>
  <si>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</si>
  <si>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</si>
  <si>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</si>
  <si>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</si>
  <si>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</si>
  <si>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</si>
  <si>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</si>
  <si>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</si>
  <si>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</si>
  <si>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</si>
  <si>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</si>
  <si>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</si>
  <si>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</si>
  <si>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</si>
  <si>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</si>
  <si>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Payment of lease liabilities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</si>
  <si>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</si>
  <si>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</si>
  <si>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</si>
  <si>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</si>
  <si>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</si>
  <si>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</si>
  <si>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</si>
  <si>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</si>
  <si>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</si>
  <si>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</si>
  <si>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Allowance for expected credit losses (reversal)</t>
  </si>
  <si>
    <t xml:space="preserve">   Reduction of inventory to net realisable value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</si>
  <si>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</si>
  <si>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</si>
  <si>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</si>
  <si>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</si>
  <si>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</si>
  <si>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</si>
  <si>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 xml:space="preserve">   investment in subsidiary</t>
  </si>
  <si>
    <t>Profit (loss) before income tax expenses</t>
  </si>
  <si>
    <t>Profit (loss) for the period</t>
  </si>
  <si>
    <t>Profit (loss) attributable to equity holders of the Company</t>
  </si>
  <si>
    <t>Short-term loans from financial institutions</t>
  </si>
  <si>
    <t>Profit for the period</t>
  </si>
  <si>
    <t>Adjustments to reconcile profit (loss) before income tax expenses</t>
  </si>
  <si>
    <t xml:space="preserve">   through other comprehensive income, net of income tax</t>
  </si>
  <si>
    <t>Balance as at 31 March 2024</t>
  </si>
  <si>
    <t>2024</t>
  </si>
  <si>
    <t>Balance as at 1 January 2024</t>
  </si>
  <si>
    <t xml:space="preserve">   (Gain) loss on sales of property, plant and equipment</t>
  </si>
  <si>
    <t xml:space="preserve">   Reversal of reduction of property development cost </t>
  </si>
  <si>
    <t xml:space="preserve">      to net realisable value</t>
  </si>
  <si>
    <t xml:space="preserve">   Reversal of provision for fixed guaranteed returns</t>
  </si>
  <si>
    <t xml:space="preserve">      plant and equipment</t>
  </si>
  <si>
    <t>Decrease in short-term loans from financial institutions</t>
  </si>
  <si>
    <t>As at 31 March 2025</t>
  </si>
  <si>
    <t>31 March 2025</t>
  </si>
  <si>
    <t>31 December 2024</t>
  </si>
  <si>
    <t>For the three-month period ended 31 March 2025</t>
  </si>
  <si>
    <t>Balance as at 1 January 2025</t>
  </si>
  <si>
    <t>Balance as at 31 March 2025</t>
  </si>
  <si>
    <t>2025</t>
  </si>
  <si>
    <t>Trade and other current receivables</t>
  </si>
  <si>
    <t>Trade and other current payables</t>
  </si>
  <si>
    <t>Non-current provision for employee benefits</t>
  </si>
  <si>
    <t>The accompanying condensed notes to interim financial statements are an integral part of the financial statements.</t>
  </si>
  <si>
    <t xml:space="preserve">Other comprehensive income for the period </t>
  </si>
  <si>
    <t xml:space="preserve">   Gain on revaluation of investment properties</t>
  </si>
  <si>
    <t>Cash paid for acquisition of investment in subsidiaries</t>
  </si>
  <si>
    <t>Cash paid for acquisition of investment properties</t>
  </si>
  <si>
    <t xml:space="preserve">   Transfer of property development cost to </t>
  </si>
  <si>
    <t xml:space="preserve">      investment properties</t>
  </si>
  <si>
    <t xml:space="preserve">   Transfer of other non-current financial assets to </t>
  </si>
  <si>
    <t xml:space="preserve">      investments in associates</t>
  </si>
  <si>
    <t>Other current financial assets</t>
  </si>
  <si>
    <t>Long-term loans from subsidiary</t>
  </si>
  <si>
    <t>Share of other comprehensive income (loss) from associates</t>
  </si>
  <si>
    <t xml:space="preserve">   Provision for timeshare memberships</t>
  </si>
  <si>
    <t xml:space="preserve">   Provision for employee benefits </t>
  </si>
  <si>
    <t xml:space="preserve">   Trade and other current receivables</t>
  </si>
  <si>
    <t xml:space="preserve">   Trade and other current payables</t>
  </si>
  <si>
    <t>Cash paid for acquisition of other non-current financial assets</t>
  </si>
  <si>
    <t>Net cash flows from (used in) investing activities</t>
  </si>
  <si>
    <t>Net cash flows used in financing activities</t>
  </si>
  <si>
    <t xml:space="preserve">   Share of other comprehensive income (loss) from associates</t>
  </si>
  <si>
    <t xml:space="preserve">   Transfer of deposit for purchase of land to property,  </t>
  </si>
  <si>
    <t xml:space="preserve">Gain (loss) on changes in investments in equity designated at fair value  </t>
  </si>
  <si>
    <t xml:space="preserve">   Gain on a bargain purchase</t>
  </si>
  <si>
    <t xml:space="preserve">Other comprehensive income (loss) not to be reclassified </t>
  </si>
  <si>
    <t>Gain (loss) on</t>
  </si>
  <si>
    <t>Transfer to retained earnings</t>
  </si>
  <si>
    <t xml:space="preserve">Acquisition of non-controlling interests </t>
  </si>
  <si>
    <t xml:space="preserve">   Loss from diminution in the value of investment in subsidiary</t>
  </si>
  <si>
    <t xml:space="preserve">   of subsidiaries (Note 7)</t>
  </si>
  <si>
    <t>Earnings per share</t>
  </si>
  <si>
    <t>Basic earnings per share</t>
  </si>
  <si>
    <t xml:space="preserve">   Non-current provision for employee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</si>
</sst>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* #,##0.00_);_(* \(#,##0.00\);_(* &quot;-&quot;_);_(@_)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sz val="10"/>
      <color theme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</cellStyleXfs>
  <cellXfs count="169">
    <xf numFmtId="0" fontId="0" fillId="0" borderId="0" xfId="0"/>
    <xf numFmtId="41" fontId="3" fillId="0" borderId="0" xfId="0" applyNumberFormat="1" applyFont="1" applyAlignment="1">
      <alignment vertical="center"/>
    </xf>
    <xf numFmtId="0" fontId="5" fillId="0" borderId="0" xfId="3" applyFont="1" applyAlignment="1">
      <alignment vertical="center"/>
    </xf>
    <xf numFmtId="41" fontId="5" fillId="0" borderId="0" xfId="0" applyNumberFormat="1" applyFont="1" applyAlignment="1">
      <alignment horizontal="right" vertical="center"/>
    </xf>
    <xf numFmtId="0" fontId="6" fillId="0" borderId="0" xfId="3" applyFont="1" applyAlignment="1">
      <alignment vertical="center"/>
    </xf>
    <xf numFmtId="41" fontId="5" fillId="0" borderId="0" xfId="3" applyNumberFormat="1" applyFont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0" fontId="5" fillId="0" borderId="0" xfId="3" applyFont="1" applyAlignment="1">
      <alignment horizontal="center" vertical="center"/>
    </xf>
    <xf numFmtId="0" fontId="6" fillId="0" borderId="1" xfId="3" applyFont="1" applyBorder="1" applyAlignment="1">
      <alignment horizontal="centerContinuous" vertical="center"/>
    </xf>
    <xf numFmtId="0" fontId="5" fillId="0" borderId="1" xfId="3" applyFont="1" applyBorder="1" applyAlignment="1">
      <alignment horizontal="centerContinuous" vertical="center"/>
    </xf>
    <xf numFmtId="0" fontId="5" fillId="0" borderId="6" xfId="3" applyFont="1" applyBorder="1" applyAlignment="1">
      <alignment vertical="center"/>
    </xf>
    <xf numFmtId="0" fontId="5" fillId="0" borderId="1" xfId="3" applyFont="1" applyBorder="1" applyAlignment="1">
      <alignment vertical="center"/>
    </xf>
    <xf numFmtId="0" fontId="5" fillId="0" borderId="0" xfId="3" applyFont="1" applyAlignment="1">
      <alignment horizontal="centerContinuous" vertical="center"/>
    </xf>
    <xf numFmtId="0" fontId="7" fillId="0" borderId="0" xfId="3" applyFont="1" applyAlignment="1">
      <alignment horizontal="center" vertical="center"/>
    </xf>
    <xf numFmtId="41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1" fontId="5" fillId="0" borderId="0" xfId="0" applyNumberFormat="1" applyFont="1" applyAlignment="1">
      <alignment horizontal="left" vertical="center"/>
    </xf>
    <xf numFmtId="41" fontId="5" fillId="0" borderId="5" xfId="0" applyNumberFormat="1" applyFont="1" applyBorder="1" applyAlignment="1">
      <alignment horizontal="right" vertical="center"/>
    </xf>
    <xf numFmtId="41" fontId="5" fillId="0" borderId="6" xfId="0" applyNumberFormat="1" applyFont="1" applyBorder="1" applyAlignment="1">
      <alignment horizontal="right" vertical="center"/>
    </xf>
    <xf numFmtId="41" fontId="5" fillId="0" borderId="0" xfId="3" applyNumberFormat="1" applyFont="1" applyAlignment="1">
      <alignment vertical="center"/>
    </xf>
    <xf numFmtId="43" fontId="5" fillId="0" borderId="0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0" fontId="5" fillId="0" borderId="1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165" fontId="6" fillId="0" borderId="0" xfId="3" applyNumberFormat="1" applyFont="1" applyAlignment="1">
      <alignment horizontal="center" vertical="center"/>
    </xf>
    <xf numFmtId="165" fontId="6" fillId="0" borderId="0" xfId="3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37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7" fontId="9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37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0" xfId="0" quotePrefix="1" applyNumberFormat="1" applyFont="1" applyAlignment="1">
      <alignment horizontal="right" vertical="center"/>
    </xf>
    <xf numFmtId="41" fontId="8" fillId="0" borderId="1" xfId="0" applyNumberFormat="1" applyFont="1" applyBorder="1" applyAlignment="1">
      <alignment vertical="center"/>
    </xf>
    <xf numFmtId="41" fontId="8" fillId="0" borderId="0" xfId="1" applyNumberFormat="1" applyFont="1" applyFill="1" applyAlignment="1">
      <alignment vertical="center"/>
    </xf>
    <xf numFmtId="37" fontId="8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41" fontId="8" fillId="0" borderId="0" xfId="0" applyNumberFormat="1" applyFont="1" applyAlignment="1">
      <alignment horizontal="center" vertical="center"/>
    </xf>
    <xf numFmtId="41" fontId="8" fillId="0" borderId="2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1" fontId="9" fillId="0" borderId="0" xfId="1" applyNumberFormat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164" fontId="8" fillId="0" borderId="0" xfId="1" applyNumberFormat="1" applyFont="1" applyFill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41" fontId="8" fillId="0" borderId="2" xfId="1" quotePrefix="1" applyNumberFormat="1" applyFont="1" applyFill="1" applyBorder="1" applyAlignment="1">
      <alignment horizontal="center" vertical="center"/>
    </xf>
    <xf numFmtId="164" fontId="8" fillId="0" borderId="2" xfId="1" quotePrefix="1" applyNumberFormat="1" applyFont="1" applyFill="1" applyBorder="1" applyAlignment="1">
      <alignment horizontal="center" vertical="center"/>
    </xf>
    <xf numFmtId="41" fontId="8" fillId="0" borderId="0" xfId="1" quotePrefix="1" applyNumberFormat="1" applyFont="1" applyFill="1" applyAlignment="1">
      <alignment horizontal="center" vertical="center"/>
    </xf>
    <xf numFmtId="164" fontId="8" fillId="0" borderId="0" xfId="1" quotePrefix="1" applyNumberFormat="1" applyFont="1" applyFill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4" fontId="8" fillId="0" borderId="0" xfId="1" applyNumberFormat="1" applyFont="1" applyFill="1" applyAlignment="1">
      <alignment horizontal="center" vertical="center"/>
    </xf>
    <xf numFmtId="41" fontId="8" fillId="0" borderId="2" xfId="1" applyNumberFormat="1" applyFont="1" applyFill="1" applyBorder="1" applyAlignment="1">
      <alignment vertical="center"/>
    </xf>
    <xf numFmtId="41" fontId="8" fillId="0" borderId="0" xfId="2" applyNumberFormat="1" applyFont="1" applyFill="1" applyBorder="1" applyAlignment="1">
      <alignment vertical="center"/>
    </xf>
    <xf numFmtId="41" fontId="8" fillId="0" borderId="1" xfId="1" applyNumberFormat="1" applyFont="1" applyFill="1" applyBorder="1" applyAlignment="1">
      <alignment vertical="center"/>
    </xf>
    <xf numFmtId="41" fontId="8" fillId="0" borderId="0" xfId="2" applyNumberFormat="1" applyFont="1" applyFill="1" applyAlignment="1">
      <alignment vertical="center"/>
    </xf>
    <xf numFmtId="41" fontId="8" fillId="0" borderId="3" xfId="1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0" xfId="1" quotePrefix="1" applyNumberFormat="1" applyFont="1" applyFill="1" applyAlignment="1">
      <alignment horizontal="right" vertical="center"/>
    </xf>
    <xf numFmtId="41" fontId="8" fillId="0" borderId="1" xfId="6" applyNumberFormat="1" applyFont="1" applyFill="1" applyBorder="1" applyAlignment="1">
      <alignment vertical="center"/>
    </xf>
    <xf numFmtId="41" fontId="8" fillId="0" borderId="3" xfId="6" applyNumberFormat="1" applyFont="1" applyFill="1" applyBorder="1" applyAlignment="1">
      <alignment vertical="center"/>
    </xf>
    <xf numFmtId="41" fontId="8" fillId="0" borderId="0" xfId="1" applyNumberFormat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164" fontId="8" fillId="0" borderId="3" xfId="1" applyNumberFormat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6" fontId="5" fillId="0" borderId="0" xfId="3" applyNumberFormat="1" applyFont="1" applyAlignment="1">
      <alignment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/>
    </xf>
    <xf numFmtId="41" fontId="3" fillId="0" borderId="0" xfId="1" applyNumberFormat="1" applyFont="1" applyFill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1" xfId="1" applyNumberFormat="1" applyFont="1" applyFill="1" applyBorder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1" fontId="12" fillId="0" borderId="8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vertical="center"/>
    </xf>
    <xf numFmtId="41" fontId="12" fillId="0" borderId="0" xfId="0" applyNumberFormat="1" applyFont="1" applyAlignment="1">
      <alignment horizontal="right" vertical="center"/>
    </xf>
    <xf numFmtId="41" fontId="12" fillId="0" borderId="9" xfId="0" applyNumberFormat="1" applyFont="1" applyBorder="1" applyAlignment="1">
      <alignment horizontal="left" vertical="center"/>
    </xf>
    <xf numFmtId="41" fontId="12" fillId="0" borderId="0" xfId="0" applyNumberFormat="1" applyFont="1" applyAlignment="1">
      <alignment horizontal="left" vertical="center"/>
    </xf>
    <xf numFmtId="41" fontId="12" fillId="0" borderId="9" xfId="0" applyNumberFormat="1" applyFont="1" applyBorder="1" applyAlignment="1">
      <alignment horizontal="right" vertical="center"/>
    </xf>
    <xf numFmtId="41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9" fillId="0" borderId="1" xfId="0" applyNumberFormat="1" applyFont="1" applyBorder="1" applyAlignment="1">
      <alignment horizontal="center" vertical="center"/>
    </xf>
    <xf numFmtId="37" fontId="9" fillId="0" borderId="1" xfId="0" applyNumberFormat="1" applyFont="1" applyBorder="1" applyAlignment="1">
      <alignment horizontal="center" vertical="center"/>
    </xf>
    <xf numFmtId="41" fontId="8" fillId="0" borderId="1" xfId="0" quotePrefix="1" applyNumberFormat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37" fontId="8" fillId="0" borderId="1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vertical="center"/>
    </xf>
    <xf numFmtId="41" fontId="8" fillId="0" borderId="3" xfId="0" applyNumberFormat="1" applyFont="1" applyBorder="1" applyAlignment="1">
      <alignment vertical="center"/>
    </xf>
    <xf numFmtId="39" fontId="8" fillId="0" borderId="0" xfId="0" applyNumberFormat="1" applyFont="1" applyAlignment="1">
      <alignment vertical="center"/>
    </xf>
    <xf numFmtId="43" fontId="8" fillId="0" borderId="0" xfId="0" applyNumberFormat="1" applyFont="1" applyAlignment="1">
      <alignment vertical="center"/>
    </xf>
    <xf numFmtId="41" fontId="8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41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0" fontId="13" fillId="0" borderId="0" xfId="0" applyFont="1" applyAlignment="1">
      <alignment vertical="center"/>
    </xf>
    <xf numFmtId="37" fontId="1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37" fontId="0" fillId="0" borderId="0" xfId="0" applyNumberFormat="1" applyAlignment="1">
      <alignment horizontal="right" vertical="center"/>
    </xf>
    <xf numFmtId="0" fontId="13" fillId="0" borderId="0" xfId="0" applyFont="1" applyAlignment="1">
      <alignment horizontal="center" vertical="center"/>
    </xf>
    <xf numFmtId="37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41" fontId="0" fillId="0" borderId="0" xfId="0" applyNumberFormat="1" applyAlignment="1">
      <alignment vertical="center"/>
    </xf>
    <xf numFmtId="41" fontId="0" fillId="0" borderId="0" xfId="4" applyNumberFormat="1" applyFont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0" fillId="0" borderId="0" xfId="0" applyAlignment="1">
      <alignment horizontal="left"/>
    </xf>
    <xf numFmtId="41" fontId="0" fillId="0" borderId="0" xfId="1" applyNumberFormat="1" applyFont="1" applyFill="1" applyAlignment="1">
      <alignment vertical="center"/>
    </xf>
    <xf numFmtId="41" fontId="0" fillId="0" borderId="0" xfId="0" applyNumberFormat="1" applyAlignment="1">
      <alignment horizontal="left"/>
    </xf>
    <xf numFmtId="41" fontId="0" fillId="0" borderId="0" xfId="0" quotePrefix="1" applyNumberFormat="1" applyAlignment="1">
      <alignment horizontal="right" vertical="center"/>
    </xf>
    <xf numFmtId="41" fontId="0" fillId="0" borderId="1" xfId="0" applyNumberFormat="1" applyBorder="1" applyAlignment="1">
      <alignment vertical="center"/>
    </xf>
    <xf numFmtId="41" fontId="0" fillId="0" borderId="1" xfId="0" applyNumberFormat="1" applyBorder="1" applyAlignment="1">
      <alignment horizontal="right" vertical="center"/>
    </xf>
    <xf numFmtId="37" fontId="0" fillId="0" borderId="0" xfId="0" applyNumberFormat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0" fillId="0" borderId="2" xfId="0" applyNumberFormat="1" applyBorder="1" applyAlignment="1">
      <alignment vertical="center"/>
    </xf>
    <xf numFmtId="41" fontId="0" fillId="0" borderId="1" xfId="0" quotePrefix="1" applyNumberForma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41" fontId="0" fillId="0" borderId="3" xfId="0" applyNumberFormat="1" applyBorder="1" applyAlignment="1">
      <alignment vertical="center"/>
    </xf>
    <xf numFmtId="0" fontId="0" fillId="0" borderId="0" xfId="5" applyFont="1" applyAlignment="1">
      <alignment vertical="center"/>
    </xf>
    <xf numFmtId="37" fontId="0" fillId="0" borderId="0" xfId="5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3" applyFont="1" applyAlignment="1">
      <alignment vertical="center"/>
    </xf>
    <xf numFmtId="41" fontId="12" fillId="0" borderId="0" xfId="3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12" fillId="0" borderId="0" xfId="3" applyFont="1" applyAlignment="1">
      <alignment vertical="center"/>
    </xf>
    <xf numFmtId="37" fontId="12" fillId="0" borderId="0" xfId="0" applyNumberFormat="1" applyFont="1" applyAlignment="1">
      <alignment horizontal="right" vertical="center"/>
    </xf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1" fontId="12" fillId="0" borderId="1" xfId="0" applyNumberFormat="1" applyFont="1" applyBorder="1" applyAlignment="1">
      <alignment horizontal="left" vertical="center"/>
    </xf>
    <xf numFmtId="41" fontId="12" fillId="0" borderId="5" xfId="0" applyNumberFormat="1" applyFont="1" applyBorder="1" applyAlignment="1">
      <alignment horizontal="right" vertical="center"/>
    </xf>
    <xf numFmtId="41" fontId="12" fillId="0" borderId="7" xfId="0" applyNumberFormat="1" applyFont="1" applyBorder="1" applyAlignment="1">
      <alignment horizontal="right" vertical="center"/>
    </xf>
    <xf numFmtId="41" fontId="12" fillId="0" borderId="0" xfId="3" applyNumberFormat="1" applyFont="1" applyAlignment="1">
      <alignment vertical="center"/>
    </xf>
    <xf numFmtId="0" fontId="17" fillId="0" borderId="0" xfId="3" applyFont="1" applyAlignment="1">
      <alignment horizontal="center" vertical="center"/>
    </xf>
    <xf numFmtId="0" fontId="17" fillId="0" borderId="0" xfId="3" applyFont="1" applyAlignment="1">
      <alignment vertical="center"/>
    </xf>
    <xf numFmtId="41" fontId="17" fillId="0" borderId="0" xfId="3" applyNumberFormat="1" applyFont="1" applyAlignment="1">
      <alignment horizontal="center" vertical="center"/>
    </xf>
    <xf numFmtId="41" fontId="17" fillId="0" borderId="0" xfId="3" applyNumberFormat="1" applyFont="1" applyAlignment="1">
      <alignment vertical="center"/>
    </xf>
    <xf numFmtId="0" fontId="12" fillId="2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</cellXfs>
  <cellStyles count="7">
    <cellStyle name="Comma" xfId="1" builtinId="3"/>
    <cellStyle name="Comma 2" xfId="6" xr:uid="{00000000-0005-0000-0000-000001000000}"/>
    <cellStyle name="Normal" xfId="0" builtinId="0"/>
    <cellStyle name="Normal 102" xfId="5" xr:uid="{00000000-0005-0000-0000-000003000000}"/>
    <cellStyle name="Normal 2" xfId="3" xr:uid="{00000000-0005-0000-0000-000004000000}"/>
    <cellStyle name="Normal 3" xfId="4" xr:uid="{00000000-0005-0000-0000-000005000000}"/>
    <cellStyle name="Percent 2" xfId="2" xr:uid="{00000000-0005-0000-0000-000006000000}"/>
  </cellStyles>
  <dxfs count="0"/>
  <tableStyles count="0" defaultTableStyle="TableStyleMedium2" defaultPivotStyle="PivotStyleLight16"/>
  <colors>
    <mruColors>
      <color rgb="FF00FFFF"/>
      <color rgb="FFFFE5E5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Conso\2025\Audit%20Report\Q1\LRH%20reclassify%20exp%20Mar%202025.xlsx" TargetMode="External"/><Relationship Id="rId1" Type="http://schemas.openxmlformats.org/officeDocument/2006/relationships/externalLinkPath" Target="file:///F:\Conso\2025\Audit%20Report\Q1\LRH%20reclassify%20exp%20Mar%202025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Conso\2025\AW\Conso-CF.xlsx" TargetMode="External"/><Relationship Id="rId1" Type="http://schemas.openxmlformats.org/officeDocument/2006/relationships/externalLinkPath" Target="file:///F:\Conso\2025\AW\Conso-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  <sheetName val="Control"/>
      <sheetName val="MOH"/>
      <sheetName val="K-5"/>
      <sheetName val="sch3-rm"/>
      <sheetName val="Detalle"/>
      <sheetName val="JobDetails"/>
      <sheetName val="DropDown"/>
      <sheetName val="Sheet2"/>
      <sheetName val="FORM-16"/>
      <sheetName val="Cinderella Inputs"/>
      <sheetName val="Deferred Sales Jul 04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  <sheetName val="Attach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  <sheetName val="Valuation Notes"/>
      <sheetName val="UK Retail"/>
      <sheetName val="Data"/>
      <sheetName val="f&amp;b (2)"/>
      <sheetName val="TMS2000"/>
      <sheetName val="CR Data"/>
      <sheetName val="Overview Revenue +OPEX"/>
      <sheetName val="L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-conso"/>
      <sheetName val="bs&amp;pl-reclass"/>
      <sheetName val="ytd-3"/>
      <sheetName val="LY-ytd-12 20"/>
      <sheetName val="LY-ytd-12-1"/>
      <sheetName val="LY-ytd-9 20"/>
      <sheetName val="LY-ytd-9-1"/>
      <sheetName val="LY-ytd-6 20"/>
      <sheetName val="LY-ytd-6-1"/>
      <sheetName val="depreciation (cost&amp;admin)"/>
      <sheetName val="Depreciation &amp; amortisation"/>
      <sheetName val="commission exp "/>
      <sheetName val="Utilities Q2'23"/>
      <sheetName val="Utilities Q1'23"/>
      <sheetName val="Other operations expenses"/>
      <sheetName val="Elim 40 Bonus"/>
      <sheetName val="ytd-12"/>
      <sheetName val="ytd-9"/>
      <sheetName val="ytd-6"/>
      <sheetName val="LY-ytd-12"/>
      <sheetName val="LY-ytd-9"/>
      <sheetName val="LY-ytd-6"/>
      <sheetName val="LY-ytd-3"/>
      <sheetName val="LY-ytd-12 22"/>
      <sheetName val="LY-ytd-9 22"/>
      <sheetName val="LY-ytd-6 22"/>
      <sheetName val="LY-ytd-3 22"/>
      <sheetName val="LY-ytd-3-20"/>
      <sheetName val="LY-ytd-3-1"/>
      <sheetName val="LY-ytd-12 21"/>
      <sheetName val="LY-ytd-9 21"/>
      <sheetName val="LY-ytd-6 21"/>
      <sheetName val="LY-ytd-3 21"/>
      <sheetName val="depreciation (cost&amp;admin) EY"/>
      <sheetName val="Elim #2"/>
      <sheetName val="LHC"/>
      <sheetName val="TBImports"/>
      <sheetName val="summary 2018 restate"/>
      <sheetName val="Capitalised commission"/>
    </sheetNames>
    <sheetDataSet>
      <sheetData sheetId="0"/>
      <sheetData sheetId="1">
        <row r="73">
          <cell r="C73">
            <v>14395600.224477852</v>
          </cell>
        </row>
        <row r="108">
          <cell r="C108">
            <v>4821423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F"/>
      <sheetName val="TRL Group"/>
      <sheetName val="detail"/>
      <sheetName val="03'25"/>
      <sheetName val="12'24"/>
      <sheetName val="12'23"/>
      <sheetName val="deferred tax"/>
      <sheetName val="deferred tax (2)"/>
      <sheetName val="deferred tax R"/>
      <sheetName val="Tax paid"/>
    </sheetNames>
    <sheetDataSet>
      <sheetData sheetId="0"/>
      <sheetData sheetId="1">
        <row r="108">
          <cell r="I108">
            <v>160130039.05032834</v>
          </cell>
        </row>
      </sheetData>
      <sheetData sheetId="2"/>
      <sheetData sheetId="3">
        <row r="130">
          <cell r="AL130">
            <v>-5050908.1350135803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2"/>
  <sheetViews>
    <sheetView showGridLines="0" view="pageBreakPreview" topLeftCell="A52" zoomScale="115" zoomScaleNormal="115" zoomScaleSheetLayoutView="115" workbookViewId="0">
      <selection activeCell="A59" sqref="A59"/>
    </sheetView>
  </sheetViews>
  <sheetFormatPr defaultColWidth="9.42578125" defaultRowHeight="21" customHeight="1" x14ac:dyDescent="0.2"/>
  <cols>
    <col min="1" max="1" width="38.42578125" style="28" customWidth="1"/>
    <col min="2" max="2" width="6.42578125" style="28" customWidth="1"/>
    <col min="3" max="3" width="1.42578125" style="28" customWidth="1"/>
    <col min="4" max="4" width="15.5703125" style="40" customWidth="1"/>
    <col min="5" max="5" width="1.42578125" style="28" customWidth="1"/>
    <col min="6" max="6" width="15.5703125" style="36" customWidth="1"/>
    <col min="7" max="7" width="1.42578125" style="28" customWidth="1"/>
    <col min="8" max="8" width="15.5703125" style="40" customWidth="1"/>
    <col min="9" max="9" width="1.42578125" style="28" customWidth="1"/>
    <col min="10" max="10" width="15.5703125" style="36" customWidth="1"/>
    <col min="11" max="11" width="0.42578125" style="28" customWidth="1"/>
    <col min="12" max="12" width="10.5703125" style="28" hidden="1" customWidth="1"/>
    <col min="13" max="13" width="13.85546875" style="28" customWidth="1"/>
    <col min="14" max="16384" width="9.42578125" style="28"/>
  </cols>
  <sheetData>
    <row r="1" spans="1:13" s="30" customFormat="1" ht="21" customHeight="1" x14ac:dyDescent="0.2">
      <c r="A1" s="30" t="s">
        <v>0</v>
      </c>
      <c r="D1" s="47"/>
      <c r="F1" s="48"/>
      <c r="H1" s="47"/>
      <c r="J1" s="48"/>
    </row>
    <row r="2" spans="1:13" s="30" customFormat="1" ht="21" customHeight="1" x14ac:dyDescent="0.2">
      <c r="A2" s="30" t="s">
        <v>1</v>
      </c>
      <c r="D2" s="47"/>
      <c r="F2" s="48"/>
      <c r="H2" s="47"/>
      <c r="J2" s="48"/>
    </row>
    <row r="3" spans="1:13" s="30" customFormat="1" ht="21" customHeight="1" x14ac:dyDescent="0.2">
      <c r="A3" s="30" t="s">
        <v>225</v>
      </c>
      <c r="D3" s="47"/>
      <c r="F3" s="48"/>
      <c r="H3" s="47"/>
      <c r="J3" s="48"/>
      <c r="K3" s="31"/>
    </row>
    <row r="4" spans="1:13" ht="21" customHeight="1" x14ac:dyDescent="0.2">
      <c r="J4" s="49" t="s">
        <v>2</v>
      </c>
      <c r="K4" s="33"/>
    </row>
    <row r="5" spans="1:13" s="34" customFormat="1" ht="21" customHeight="1" x14ac:dyDescent="0.2">
      <c r="A5" s="78"/>
      <c r="D5" s="163" t="s">
        <v>3</v>
      </c>
      <c r="E5" s="163"/>
      <c r="F5" s="163"/>
      <c r="G5" s="32"/>
      <c r="H5" s="163" t="s">
        <v>4</v>
      </c>
      <c r="I5" s="163"/>
      <c r="J5" s="163"/>
      <c r="K5" s="42"/>
    </row>
    <row r="6" spans="1:13" s="32" customFormat="1" ht="21" customHeight="1" x14ac:dyDescent="0.2">
      <c r="B6" s="50" t="s">
        <v>5</v>
      </c>
      <c r="D6" s="51" t="s">
        <v>226</v>
      </c>
      <c r="F6" s="52" t="s">
        <v>227</v>
      </c>
      <c r="H6" s="51" t="s">
        <v>226</v>
      </c>
      <c r="J6" s="52" t="s">
        <v>227</v>
      </c>
      <c r="K6" s="42"/>
    </row>
    <row r="7" spans="1:13" s="32" customFormat="1" ht="21" customHeight="1" x14ac:dyDescent="0.2">
      <c r="B7" s="35"/>
      <c r="D7" s="53" t="s">
        <v>6</v>
      </c>
      <c r="F7" s="54" t="s">
        <v>7</v>
      </c>
      <c r="H7" s="53" t="s">
        <v>6</v>
      </c>
      <c r="J7" s="54" t="s">
        <v>7</v>
      </c>
      <c r="K7" s="55"/>
    </row>
    <row r="8" spans="1:13" s="32" customFormat="1" ht="21" customHeight="1" x14ac:dyDescent="0.2">
      <c r="B8" s="35"/>
      <c r="D8" s="53" t="s">
        <v>8</v>
      </c>
      <c r="F8" s="54"/>
      <c r="H8" s="53" t="s">
        <v>8</v>
      </c>
      <c r="J8" s="54"/>
      <c r="K8" s="55"/>
    </row>
    <row r="9" spans="1:13" s="32" customFormat="1" ht="21" customHeight="1" x14ac:dyDescent="0.2">
      <c r="A9" s="30" t="s">
        <v>9</v>
      </c>
      <c r="D9" s="56"/>
      <c r="F9" s="57"/>
      <c r="H9" s="56"/>
      <c r="J9" s="57"/>
    </row>
    <row r="10" spans="1:13" ht="21" customHeight="1" x14ac:dyDescent="0.2">
      <c r="A10" s="30" t="s">
        <v>10</v>
      </c>
    </row>
    <row r="11" spans="1:13" ht="21" customHeight="1" x14ac:dyDescent="0.2">
      <c r="A11" s="28" t="s">
        <v>11</v>
      </c>
      <c r="B11" s="45"/>
      <c r="D11" s="40">
        <v>1798526</v>
      </c>
      <c r="E11" s="37"/>
      <c r="F11" s="79">
        <v>1553422</v>
      </c>
      <c r="G11" s="1"/>
      <c r="H11" s="40">
        <v>36594</v>
      </c>
      <c r="I11" s="1"/>
      <c r="J11" s="79">
        <v>86961</v>
      </c>
      <c r="K11" s="37"/>
      <c r="L11" s="37"/>
      <c r="M11" s="79"/>
    </row>
    <row r="12" spans="1:13" ht="21" customHeight="1" x14ac:dyDescent="0.2">
      <c r="A12" s="28" t="s">
        <v>232</v>
      </c>
      <c r="B12" s="45">
        <v>2</v>
      </c>
      <c r="D12" s="40">
        <v>1224078</v>
      </c>
      <c r="E12" s="37"/>
      <c r="F12" s="79">
        <v>1167479</v>
      </c>
      <c r="G12" s="1"/>
      <c r="H12" s="40">
        <v>79992</v>
      </c>
      <c r="I12" s="1"/>
      <c r="J12" s="79">
        <v>60127</v>
      </c>
      <c r="K12" s="37"/>
      <c r="L12" s="37"/>
      <c r="M12" s="79"/>
    </row>
    <row r="13" spans="1:13" ht="21" customHeight="1" x14ac:dyDescent="0.2">
      <c r="A13" s="28" t="s">
        <v>12</v>
      </c>
      <c r="B13" s="45"/>
      <c r="D13" s="40">
        <v>154766</v>
      </c>
      <c r="E13" s="37"/>
      <c r="F13" s="79">
        <v>158269</v>
      </c>
      <c r="G13" s="1"/>
      <c r="H13" s="40">
        <v>0</v>
      </c>
      <c r="I13" s="1"/>
      <c r="J13" s="79">
        <v>0</v>
      </c>
      <c r="K13" s="37"/>
      <c r="L13" s="37"/>
      <c r="M13" s="79"/>
    </row>
    <row r="14" spans="1:13" ht="21" customHeight="1" x14ac:dyDescent="0.2">
      <c r="A14" s="28" t="s">
        <v>13</v>
      </c>
      <c r="B14" s="45">
        <v>4</v>
      </c>
      <c r="D14" s="40">
        <v>4544447</v>
      </c>
      <c r="E14" s="37"/>
      <c r="F14" s="79">
        <v>4605226</v>
      </c>
      <c r="G14" s="1"/>
      <c r="H14" s="40">
        <v>111429</v>
      </c>
      <c r="I14" s="1"/>
      <c r="J14" s="79">
        <v>111429</v>
      </c>
      <c r="K14" s="43"/>
      <c r="L14" s="37"/>
      <c r="M14" s="79"/>
    </row>
    <row r="15" spans="1:13" ht="21" customHeight="1" x14ac:dyDescent="0.2">
      <c r="A15" s="28" t="s">
        <v>14</v>
      </c>
      <c r="B15" s="45"/>
      <c r="D15" s="40">
        <v>725807</v>
      </c>
      <c r="E15" s="37"/>
      <c r="F15" s="79">
        <v>609434</v>
      </c>
      <c r="G15" s="1"/>
      <c r="H15" s="40">
        <v>0</v>
      </c>
      <c r="I15" s="1"/>
      <c r="J15" s="79">
        <v>0</v>
      </c>
      <c r="K15" s="43"/>
      <c r="L15" s="37"/>
      <c r="M15" s="79"/>
    </row>
    <row r="16" spans="1:13" ht="21" customHeight="1" x14ac:dyDescent="0.2">
      <c r="A16" s="28" t="s">
        <v>244</v>
      </c>
      <c r="B16" s="45"/>
      <c r="D16" s="40">
        <v>16932</v>
      </c>
      <c r="E16" s="37"/>
      <c r="F16" s="79">
        <v>16932</v>
      </c>
      <c r="G16" s="1"/>
      <c r="H16" s="40">
        <v>2407</v>
      </c>
      <c r="I16" s="1"/>
      <c r="J16" s="79">
        <v>2407</v>
      </c>
      <c r="K16" s="43"/>
      <c r="L16" s="37"/>
      <c r="M16" s="79"/>
    </row>
    <row r="17" spans="1:13" ht="21" customHeight="1" x14ac:dyDescent="0.2">
      <c r="A17" s="28" t="s">
        <v>15</v>
      </c>
      <c r="B17" s="45"/>
      <c r="D17" s="40">
        <v>278182</v>
      </c>
      <c r="E17" s="37"/>
      <c r="F17" s="79">
        <v>233737</v>
      </c>
      <c r="G17" s="1"/>
      <c r="H17" s="40">
        <v>12014</v>
      </c>
      <c r="I17" s="1"/>
      <c r="J17" s="79">
        <v>15416</v>
      </c>
      <c r="K17" s="37"/>
      <c r="L17" s="37"/>
      <c r="M17" s="79"/>
    </row>
    <row r="18" spans="1:13" ht="21" customHeight="1" x14ac:dyDescent="0.2">
      <c r="A18" s="30" t="s">
        <v>16</v>
      </c>
      <c r="B18" s="45"/>
      <c r="D18" s="58">
        <f>SUM(D11:D17)</f>
        <v>8742738</v>
      </c>
      <c r="E18" s="37"/>
      <c r="F18" s="80">
        <f>SUM(F11:F17)</f>
        <v>8344499</v>
      </c>
      <c r="G18" s="1"/>
      <c r="H18" s="80">
        <f>SUM(H11:H17)</f>
        <v>242436</v>
      </c>
      <c r="I18" s="1"/>
      <c r="J18" s="80">
        <f>SUM(J11:J17)</f>
        <v>276340</v>
      </c>
      <c r="K18" s="37"/>
      <c r="L18" s="37"/>
    </row>
    <row r="19" spans="1:13" ht="21" customHeight="1" x14ac:dyDescent="0.2">
      <c r="A19" s="30" t="s">
        <v>17</v>
      </c>
      <c r="B19" s="45"/>
      <c r="E19" s="37"/>
      <c r="F19" s="79"/>
      <c r="G19" s="1"/>
      <c r="H19" s="79"/>
      <c r="I19" s="1"/>
      <c r="J19" s="79"/>
      <c r="L19" s="37"/>
    </row>
    <row r="20" spans="1:13" ht="21" customHeight="1" x14ac:dyDescent="0.2">
      <c r="A20" s="28" t="s">
        <v>18</v>
      </c>
      <c r="B20" s="45">
        <v>5</v>
      </c>
      <c r="D20" s="40">
        <v>366567</v>
      </c>
      <c r="E20" s="37"/>
      <c r="F20" s="79">
        <v>858238</v>
      </c>
      <c r="G20" s="1"/>
      <c r="H20" s="40">
        <v>0</v>
      </c>
      <c r="I20" s="1"/>
      <c r="J20" s="79">
        <v>0</v>
      </c>
      <c r="L20" s="37"/>
      <c r="M20" s="79"/>
    </row>
    <row r="21" spans="1:13" ht="21" customHeight="1" x14ac:dyDescent="0.2">
      <c r="A21" s="28" t="s">
        <v>19</v>
      </c>
      <c r="B21" s="45">
        <v>6</v>
      </c>
      <c r="D21" s="40">
        <v>812967</v>
      </c>
      <c r="E21" s="37"/>
      <c r="F21" s="79">
        <v>678309</v>
      </c>
      <c r="G21" s="1"/>
      <c r="H21" s="40">
        <v>0</v>
      </c>
      <c r="I21" s="1"/>
      <c r="J21" s="79">
        <v>0</v>
      </c>
      <c r="K21" s="32"/>
      <c r="L21" s="37"/>
      <c r="M21" s="79"/>
    </row>
    <row r="22" spans="1:13" ht="21" customHeight="1" x14ac:dyDescent="0.2">
      <c r="A22" s="28" t="s">
        <v>20</v>
      </c>
      <c r="B22" s="45">
        <v>7</v>
      </c>
      <c r="D22" s="40">
        <v>0</v>
      </c>
      <c r="E22" s="37"/>
      <c r="F22" s="79">
        <v>0</v>
      </c>
      <c r="G22" s="1"/>
      <c r="H22" s="40">
        <v>4535705</v>
      </c>
      <c r="I22" s="1"/>
      <c r="J22" s="79">
        <v>4536655</v>
      </c>
      <c r="K22" s="32"/>
      <c r="L22" s="37"/>
      <c r="M22" s="79"/>
    </row>
    <row r="23" spans="1:13" ht="21" customHeight="1" x14ac:dyDescent="0.2">
      <c r="A23" s="28" t="s">
        <v>21</v>
      </c>
      <c r="B23" s="45">
        <v>8</v>
      </c>
      <c r="D23" s="40">
        <v>1856914</v>
      </c>
      <c r="E23" s="37"/>
      <c r="F23" s="79">
        <v>1066428</v>
      </c>
      <c r="G23" s="1"/>
      <c r="H23" s="40">
        <v>777454</v>
      </c>
      <c r="I23" s="1"/>
      <c r="J23" s="79">
        <v>777454</v>
      </c>
      <c r="K23" s="32"/>
      <c r="L23" s="37"/>
      <c r="M23" s="79"/>
    </row>
    <row r="24" spans="1:13" ht="21" customHeight="1" x14ac:dyDescent="0.2">
      <c r="A24" s="28" t="s">
        <v>22</v>
      </c>
      <c r="B24" s="45">
        <v>3</v>
      </c>
      <c r="D24" s="40">
        <v>0</v>
      </c>
      <c r="E24" s="37"/>
      <c r="F24" s="79">
        <v>0</v>
      </c>
      <c r="G24" s="1"/>
      <c r="H24" s="40">
        <v>850000</v>
      </c>
      <c r="I24" s="1"/>
      <c r="J24" s="79">
        <v>1154000</v>
      </c>
      <c r="L24" s="37"/>
      <c r="M24" s="79"/>
    </row>
    <row r="25" spans="1:13" ht="21" customHeight="1" x14ac:dyDescent="0.2">
      <c r="A25" s="28" t="s">
        <v>23</v>
      </c>
      <c r="B25" s="45">
        <v>9</v>
      </c>
      <c r="D25" s="40">
        <v>1969703</v>
      </c>
      <c r="E25" s="37"/>
      <c r="F25" s="79">
        <v>1833953</v>
      </c>
      <c r="G25" s="1"/>
      <c r="H25" s="40">
        <v>279616</v>
      </c>
      <c r="I25" s="1"/>
      <c r="J25" s="79">
        <v>275216</v>
      </c>
      <c r="K25" s="38"/>
      <c r="L25" s="37"/>
      <c r="M25" s="79"/>
    </row>
    <row r="26" spans="1:13" ht="21" customHeight="1" x14ac:dyDescent="0.2">
      <c r="A26" s="28" t="s">
        <v>24</v>
      </c>
      <c r="B26" s="45">
        <v>10</v>
      </c>
      <c r="D26" s="40">
        <v>18949713</v>
      </c>
      <c r="E26" s="37"/>
      <c r="F26" s="79">
        <v>18868930</v>
      </c>
      <c r="G26" s="1"/>
      <c r="H26" s="40">
        <v>43285</v>
      </c>
      <c r="I26" s="1"/>
      <c r="J26" s="79">
        <v>43733</v>
      </c>
      <c r="L26" s="37"/>
      <c r="M26" s="79"/>
    </row>
    <row r="27" spans="1:13" ht="21" customHeight="1" x14ac:dyDescent="0.2">
      <c r="A27" s="28" t="s">
        <v>25</v>
      </c>
      <c r="B27" s="45"/>
      <c r="D27" s="40">
        <v>18563</v>
      </c>
      <c r="E27" s="37"/>
      <c r="F27" s="79">
        <v>20440</v>
      </c>
      <c r="G27" s="1"/>
      <c r="H27" s="40">
        <v>11473</v>
      </c>
      <c r="I27" s="1"/>
      <c r="J27" s="79">
        <v>13094</v>
      </c>
      <c r="L27" s="37"/>
      <c r="M27" s="79"/>
    </row>
    <row r="28" spans="1:13" ht="21" customHeight="1" x14ac:dyDescent="0.2">
      <c r="A28" s="28" t="s">
        <v>26</v>
      </c>
      <c r="B28" s="45"/>
      <c r="D28" s="40">
        <v>12924</v>
      </c>
      <c r="E28" s="37"/>
      <c r="F28" s="79">
        <v>14143</v>
      </c>
      <c r="G28" s="1"/>
      <c r="H28" s="40">
        <v>0</v>
      </c>
      <c r="I28" s="1"/>
      <c r="J28" s="79">
        <v>0</v>
      </c>
      <c r="L28" s="37"/>
      <c r="M28" s="79"/>
    </row>
    <row r="29" spans="1:13" ht="21" customHeight="1" x14ac:dyDescent="0.2">
      <c r="A29" s="28" t="s">
        <v>27</v>
      </c>
      <c r="B29" s="45"/>
      <c r="D29" s="40">
        <v>407904</v>
      </c>
      <c r="E29" s="37"/>
      <c r="F29" s="79">
        <v>407904</v>
      </c>
      <c r="G29" s="1"/>
      <c r="H29" s="40">
        <v>0</v>
      </c>
      <c r="I29" s="1"/>
      <c r="J29" s="79">
        <v>0</v>
      </c>
      <c r="K29" s="59"/>
      <c r="L29" s="37"/>
      <c r="M29" s="79"/>
    </row>
    <row r="30" spans="1:13" ht="21" customHeight="1" x14ac:dyDescent="0.2">
      <c r="A30" s="28" t="s">
        <v>28</v>
      </c>
      <c r="B30" s="45"/>
      <c r="D30" s="60">
        <v>153530</v>
      </c>
      <c r="E30" s="37"/>
      <c r="F30" s="81">
        <v>110720</v>
      </c>
      <c r="G30" s="1"/>
      <c r="H30" s="60">
        <v>33495</v>
      </c>
      <c r="I30" s="1"/>
      <c r="J30" s="81">
        <v>24030</v>
      </c>
      <c r="L30" s="37"/>
      <c r="M30" s="79"/>
    </row>
    <row r="31" spans="1:13" ht="21" customHeight="1" x14ac:dyDescent="0.2">
      <c r="A31" s="30" t="s">
        <v>29</v>
      </c>
      <c r="B31" s="45"/>
      <c r="D31" s="60">
        <f>SUM(D20:D30)</f>
        <v>24548785</v>
      </c>
      <c r="E31" s="37"/>
      <c r="F31" s="81">
        <f>SUM(F20:F30)</f>
        <v>23859065</v>
      </c>
      <c r="G31" s="1"/>
      <c r="H31" s="81">
        <f>SUM(H20:H30)</f>
        <v>6531028</v>
      </c>
      <c r="I31" s="1"/>
      <c r="J31" s="81">
        <f>SUM(J20:J30)</f>
        <v>6824182</v>
      </c>
      <c r="K31" s="61"/>
      <c r="L31" s="37"/>
    </row>
    <row r="32" spans="1:13" ht="21" customHeight="1" thickBot="1" x14ac:dyDescent="0.25">
      <c r="A32" s="30" t="s">
        <v>30</v>
      </c>
      <c r="B32" s="32"/>
      <c r="D32" s="62">
        <f>SUM(D18,D31)</f>
        <v>33291523</v>
      </c>
      <c r="E32" s="37"/>
      <c r="F32" s="82">
        <f>F18+F31</f>
        <v>32203564</v>
      </c>
      <c r="G32" s="1"/>
      <c r="H32" s="82">
        <f>H18+H31</f>
        <v>6773464</v>
      </c>
      <c r="I32" s="1"/>
      <c r="J32" s="82">
        <f>J18+J31</f>
        <v>7100522</v>
      </c>
      <c r="L32" s="37"/>
    </row>
    <row r="33" spans="1:13" ht="21" customHeight="1" thickTop="1" x14ac:dyDescent="0.2">
      <c r="F33" s="40"/>
      <c r="J33" s="40"/>
      <c r="L33" s="37"/>
    </row>
    <row r="34" spans="1:13" ht="21" customHeight="1" x14ac:dyDescent="0.2">
      <c r="L34" s="37"/>
    </row>
    <row r="35" spans="1:13" ht="21" customHeight="1" x14ac:dyDescent="0.2">
      <c r="A35" s="28" t="s">
        <v>235</v>
      </c>
      <c r="L35" s="37"/>
    </row>
    <row r="36" spans="1:13" s="30" customFormat="1" ht="21" customHeight="1" x14ac:dyDescent="0.2">
      <c r="A36" s="30" t="s">
        <v>0</v>
      </c>
      <c r="D36" s="47"/>
      <c r="F36" s="48"/>
      <c r="H36" s="47"/>
      <c r="J36" s="48"/>
      <c r="L36" s="37"/>
    </row>
    <row r="37" spans="1:13" s="30" customFormat="1" ht="21" customHeight="1" x14ac:dyDescent="0.2">
      <c r="A37" s="30" t="s">
        <v>31</v>
      </c>
      <c r="D37" s="47"/>
      <c r="F37" s="48"/>
      <c r="H37" s="47"/>
      <c r="J37" s="48"/>
      <c r="L37" s="37"/>
    </row>
    <row r="38" spans="1:13" s="30" customFormat="1" ht="21" customHeight="1" x14ac:dyDescent="0.2">
      <c r="A38" s="30" t="s">
        <v>225</v>
      </c>
      <c r="D38" s="47"/>
      <c r="F38" s="48"/>
      <c r="H38" s="47"/>
      <c r="J38" s="48"/>
      <c r="K38" s="31"/>
      <c r="L38" s="37"/>
    </row>
    <row r="39" spans="1:13" ht="21" customHeight="1" x14ac:dyDescent="0.2">
      <c r="J39" s="49" t="s">
        <v>2</v>
      </c>
      <c r="K39" s="33"/>
      <c r="L39" s="37"/>
    </row>
    <row r="40" spans="1:13" s="34" customFormat="1" ht="21" customHeight="1" x14ac:dyDescent="0.2">
      <c r="A40" s="78"/>
      <c r="D40" s="163" t="s">
        <v>3</v>
      </c>
      <c r="E40" s="163"/>
      <c r="F40" s="163"/>
      <c r="G40" s="32"/>
      <c r="H40" s="163" t="s">
        <v>4</v>
      </c>
      <c r="I40" s="163"/>
      <c r="J40" s="163"/>
      <c r="K40" s="42"/>
      <c r="L40" s="37"/>
    </row>
    <row r="41" spans="1:13" s="32" customFormat="1" ht="21" customHeight="1" x14ac:dyDescent="0.2">
      <c r="B41" s="50" t="s">
        <v>5</v>
      </c>
      <c r="D41" s="51" t="s">
        <v>226</v>
      </c>
      <c r="F41" s="52" t="s">
        <v>227</v>
      </c>
      <c r="H41" s="51" t="s">
        <v>226</v>
      </c>
      <c r="J41" s="52" t="s">
        <v>227</v>
      </c>
      <c r="K41" s="42"/>
      <c r="L41" s="37"/>
    </row>
    <row r="42" spans="1:13" s="32" customFormat="1" ht="21" customHeight="1" x14ac:dyDescent="0.2">
      <c r="B42" s="35"/>
      <c r="D42" s="53" t="s">
        <v>6</v>
      </c>
      <c r="F42" s="54" t="s">
        <v>7</v>
      </c>
      <c r="H42" s="53" t="s">
        <v>6</v>
      </c>
      <c r="J42" s="54" t="s">
        <v>7</v>
      </c>
      <c r="K42" s="55"/>
      <c r="L42" s="37"/>
    </row>
    <row r="43" spans="1:13" s="32" customFormat="1" ht="21" customHeight="1" x14ac:dyDescent="0.2">
      <c r="B43" s="35"/>
      <c r="D43" s="53" t="s">
        <v>8</v>
      </c>
      <c r="F43" s="54"/>
      <c r="H43" s="53" t="s">
        <v>8</v>
      </c>
      <c r="J43" s="54"/>
      <c r="K43" s="55"/>
      <c r="L43" s="37"/>
    </row>
    <row r="44" spans="1:13" ht="21" customHeight="1" x14ac:dyDescent="0.2">
      <c r="A44" s="30" t="s">
        <v>32</v>
      </c>
      <c r="L44" s="37"/>
    </row>
    <row r="45" spans="1:13" ht="21" customHeight="1" x14ac:dyDescent="0.2">
      <c r="A45" s="30" t="s">
        <v>33</v>
      </c>
      <c r="L45" s="37"/>
    </row>
    <row r="46" spans="1:13" ht="21" customHeight="1" x14ac:dyDescent="0.2">
      <c r="A46" s="28" t="s">
        <v>212</v>
      </c>
      <c r="B46" s="45">
        <v>11</v>
      </c>
      <c r="D46" s="40">
        <v>140000</v>
      </c>
      <c r="E46" s="37"/>
      <c r="F46" s="79">
        <v>380000</v>
      </c>
      <c r="G46" s="1"/>
      <c r="H46" s="40">
        <v>140000</v>
      </c>
      <c r="I46" s="1"/>
      <c r="J46" s="79">
        <v>380000</v>
      </c>
      <c r="K46" s="29"/>
      <c r="L46" s="37"/>
      <c r="M46" s="79"/>
    </row>
    <row r="47" spans="1:13" ht="21" customHeight="1" x14ac:dyDescent="0.2">
      <c r="A47" s="28" t="s">
        <v>233</v>
      </c>
      <c r="B47" s="45"/>
      <c r="D47" s="40">
        <v>1698047</v>
      </c>
      <c r="E47" s="37"/>
      <c r="F47" s="79">
        <v>1732692</v>
      </c>
      <c r="G47" s="1"/>
      <c r="H47" s="40">
        <v>53107</v>
      </c>
      <c r="I47" s="1"/>
      <c r="J47" s="79">
        <v>63447</v>
      </c>
      <c r="K47" s="29"/>
      <c r="L47" s="37"/>
      <c r="M47" s="79"/>
    </row>
    <row r="48" spans="1:13" ht="21" customHeight="1" x14ac:dyDescent="0.2">
      <c r="A48" s="28" t="s">
        <v>34</v>
      </c>
      <c r="B48" s="45"/>
      <c r="E48" s="37"/>
      <c r="F48" s="79"/>
      <c r="G48" s="1"/>
      <c r="I48" s="1"/>
      <c r="J48" s="79"/>
      <c r="K48" s="29"/>
      <c r="L48" s="37"/>
    </row>
    <row r="49" spans="1:13" ht="21" customHeight="1" x14ac:dyDescent="0.2">
      <c r="A49" s="28" t="s">
        <v>35</v>
      </c>
      <c r="B49" s="45">
        <v>12</v>
      </c>
      <c r="D49" s="40">
        <v>554508</v>
      </c>
      <c r="E49" s="37"/>
      <c r="F49" s="79">
        <v>424576</v>
      </c>
      <c r="G49" s="1"/>
      <c r="H49" s="40">
        <v>59550</v>
      </c>
      <c r="I49" s="1"/>
      <c r="J49" s="79">
        <v>52500</v>
      </c>
      <c r="K49" s="29"/>
      <c r="L49" s="37"/>
      <c r="M49" s="79"/>
    </row>
    <row r="50" spans="1:13" ht="21" customHeight="1" x14ac:dyDescent="0.2">
      <c r="A50" s="28" t="s">
        <v>36</v>
      </c>
      <c r="B50" s="45"/>
      <c r="D50" s="40">
        <v>12711</v>
      </c>
      <c r="E50" s="37"/>
      <c r="F50" s="79">
        <v>14615</v>
      </c>
      <c r="G50" s="1"/>
      <c r="H50" s="40">
        <v>3642</v>
      </c>
      <c r="I50" s="1"/>
      <c r="J50" s="79">
        <v>3055</v>
      </c>
      <c r="K50" s="29"/>
      <c r="L50" s="37"/>
      <c r="M50" s="79"/>
    </row>
    <row r="51" spans="1:13" ht="21" customHeight="1" x14ac:dyDescent="0.2">
      <c r="A51" s="28" t="s">
        <v>37</v>
      </c>
      <c r="B51" s="45"/>
      <c r="D51" s="40">
        <v>92906</v>
      </c>
      <c r="E51" s="37"/>
      <c r="F51" s="79">
        <v>6474</v>
      </c>
      <c r="G51" s="1"/>
      <c r="H51" s="40">
        <v>0</v>
      </c>
      <c r="I51" s="1"/>
      <c r="J51" s="79">
        <v>0</v>
      </c>
      <c r="K51" s="29"/>
      <c r="L51" s="37"/>
      <c r="M51" s="79"/>
    </row>
    <row r="52" spans="1:13" ht="21" customHeight="1" x14ac:dyDescent="0.2">
      <c r="A52" s="28" t="s">
        <v>38</v>
      </c>
      <c r="B52" s="45"/>
      <c r="D52" s="40">
        <v>4285198</v>
      </c>
      <c r="E52" s="37"/>
      <c r="F52" s="79">
        <v>4146308</v>
      </c>
      <c r="G52" s="1"/>
      <c r="H52" s="40">
        <v>0</v>
      </c>
      <c r="I52" s="1"/>
      <c r="J52" s="79">
        <v>0</v>
      </c>
      <c r="K52" s="29"/>
      <c r="L52" s="37"/>
      <c r="M52" s="79"/>
    </row>
    <row r="53" spans="1:13" ht="21" customHeight="1" x14ac:dyDescent="0.2">
      <c r="A53" s="28" t="s">
        <v>39</v>
      </c>
      <c r="B53" s="45"/>
      <c r="D53" s="40">
        <v>489909</v>
      </c>
      <c r="E53" s="37"/>
      <c r="F53" s="79">
        <v>371621</v>
      </c>
      <c r="G53" s="1"/>
      <c r="H53" s="40">
        <v>19490</v>
      </c>
      <c r="I53" s="1"/>
      <c r="J53" s="79">
        <v>10166</v>
      </c>
      <c r="K53" s="29"/>
      <c r="L53" s="37"/>
      <c r="M53" s="79"/>
    </row>
    <row r="54" spans="1:13" ht="21" customHeight="1" x14ac:dyDescent="0.2">
      <c r="A54" s="30" t="s">
        <v>40</v>
      </c>
      <c r="B54" s="45"/>
      <c r="D54" s="44">
        <f>SUM(D46:D53)</f>
        <v>7273279</v>
      </c>
      <c r="E54" s="37"/>
      <c r="F54" s="83">
        <f>SUM(F46:F53)</f>
        <v>7076286</v>
      </c>
      <c r="G54" s="1"/>
      <c r="H54" s="83">
        <f>SUM(H46:H53)</f>
        <v>275789</v>
      </c>
      <c r="I54" s="1"/>
      <c r="J54" s="83">
        <f>SUM(J46:J53)</f>
        <v>509168</v>
      </c>
      <c r="K54" s="29"/>
      <c r="L54" s="37"/>
    </row>
    <row r="55" spans="1:13" ht="21" customHeight="1" x14ac:dyDescent="0.2">
      <c r="A55" s="30" t="s">
        <v>41</v>
      </c>
      <c r="B55" s="45"/>
      <c r="E55" s="37"/>
      <c r="F55" s="1"/>
      <c r="G55" s="1"/>
      <c r="H55" s="1"/>
      <c r="I55" s="1"/>
      <c r="J55" s="1"/>
      <c r="K55" s="29"/>
      <c r="L55" s="37"/>
    </row>
    <row r="56" spans="1:13" ht="21" customHeight="1" x14ac:dyDescent="0.2">
      <c r="A56" s="28" t="s">
        <v>245</v>
      </c>
      <c r="B56" s="45">
        <v>3</v>
      </c>
      <c r="D56" s="64">
        <v>0</v>
      </c>
      <c r="E56" s="37"/>
      <c r="F56" s="84">
        <v>0</v>
      </c>
      <c r="G56" s="1"/>
      <c r="H56" s="40">
        <v>205000</v>
      </c>
      <c r="I56" s="1"/>
      <c r="J56" s="84">
        <v>253000</v>
      </c>
      <c r="K56" s="29"/>
      <c r="L56" s="37"/>
      <c r="M56" s="79"/>
    </row>
    <row r="57" spans="1:13" ht="21" customHeight="1" x14ac:dyDescent="0.2">
      <c r="A57" s="28" t="s">
        <v>42</v>
      </c>
      <c r="B57" s="45"/>
      <c r="D57" s="65"/>
      <c r="E57" s="37"/>
      <c r="F57" s="84"/>
      <c r="G57" s="1"/>
      <c r="H57" s="85"/>
      <c r="I57" s="1"/>
      <c r="J57" s="84"/>
      <c r="K57" s="41"/>
      <c r="L57" s="37"/>
    </row>
    <row r="58" spans="1:13" ht="21" customHeight="1" x14ac:dyDescent="0.2">
      <c r="A58" s="28" t="s">
        <v>43</v>
      </c>
      <c r="B58" s="45">
        <v>12</v>
      </c>
      <c r="D58" s="40">
        <v>4122153</v>
      </c>
      <c r="E58" s="37"/>
      <c r="F58" s="84">
        <v>4050576</v>
      </c>
      <c r="G58" s="1"/>
      <c r="H58" s="40">
        <v>1231686</v>
      </c>
      <c r="I58" s="1"/>
      <c r="J58" s="84">
        <v>1251747</v>
      </c>
      <c r="K58" s="29"/>
      <c r="L58" s="37"/>
      <c r="M58" s="79"/>
    </row>
    <row r="59" spans="1:13" ht="21" customHeight="1" x14ac:dyDescent="0.2">
      <c r="A59" s="28" t="s">
        <v>234</v>
      </c>
      <c r="B59" s="45"/>
      <c r="D59" s="40">
        <v>150226</v>
      </c>
      <c r="E59" s="37"/>
      <c r="F59" s="84">
        <v>149218</v>
      </c>
      <c r="G59" s="1"/>
      <c r="H59" s="40">
        <v>35005</v>
      </c>
      <c r="I59" s="1"/>
      <c r="J59" s="84">
        <v>36139</v>
      </c>
      <c r="K59" s="29"/>
      <c r="L59" s="37"/>
      <c r="M59" s="79"/>
    </row>
    <row r="60" spans="1:13" ht="21" customHeight="1" x14ac:dyDescent="0.2">
      <c r="A60" s="28" t="s">
        <v>44</v>
      </c>
      <c r="D60" s="40">
        <v>4318687</v>
      </c>
      <c r="E60" s="37"/>
      <c r="F60" s="84">
        <v>4233757</v>
      </c>
      <c r="G60" s="1"/>
      <c r="H60" s="40">
        <v>118636</v>
      </c>
      <c r="I60" s="1"/>
      <c r="J60" s="84">
        <v>119361</v>
      </c>
      <c r="K60" s="29"/>
      <c r="L60" s="37"/>
      <c r="M60" s="79"/>
    </row>
    <row r="61" spans="1:13" ht="21" customHeight="1" x14ac:dyDescent="0.2">
      <c r="A61" s="28" t="s">
        <v>45</v>
      </c>
      <c r="B61" s="45"/>
      <c r="D61" s="40">
        <v>12629</v>
      </c>
      <c r="E61" s="37"/>
      <c r="F61" s="84">
        <v>14640</v>
      </c>
      <c r="G61" s="1"/>
      <c r="H61" s="40">
        <v>6422</v>
      </c>
      <c r="I61" s="1"/>
      <c r="J61" s="84">
        <v>7721</v>
      </c>
      <c r="K61" s="29"/>
      <c r="L61" s="37"/>
      <c r="M61" s="79"/>
    </row>
    <row r="62" spans="1:13" ht="21" customHeight="1" x14ac:dyDescent="0.2">
      <c r="A62" s="28" t="s">
        <v>46</v>
      </c>
      <c r="B62" s="45"/>
      <c r="D62" s="60">
        <v>391482</v>
      </c>
      <c r="E62" s="37"/>
      <c r="F62" s="86">
        <v>389559</v>
      </c>
      <c r="G62" s="1"/>
      <c r="H62" s="60">
        <v>68243</v>
      </c>
      <c r="I62" s="1"/>
      <c r="J62" s="86">
        <v>64918</v>
      </c>
      <c r="K62" s="29"/>
      <c r="L62" s="37"/>
      <c r="M62" s="79"/>
    </row>
    <row r="63" spans="1:13" ht="21" customHeight="1" x14ac:dyDescent="0.2">
      <c r="A63" s="30" t="s">
        <v>47</v>
      </c>
      <c r="B63" s="45"/>
      <c r="D63" s="39">
        <f>SUM(D56:D62)</f>
        <v>8995177</v>
      </c>
      <c r="E63" s="37"/>
      <c r="F63" s="87">
        <f>SUM(F56:F62)</f>
        <v>8837750</v>
      </c>
      <c r="G63" s="1"/>
      <c r="H63" s="87">
        <f>SUM(H56:H62)</f>
        <v>1664992</v>
      </c>
      <c r="I63" s="1"/>
      <c r="J63" s="87">
        <f>SUM(J56:J62)</f>
        <v>1732886</v>
      </c>
      <c r="K63" s="29"/>
      <c r="L63" s="37"/>
    </row>
    <row r="64" spans="1:13" ht="21" customHeight="1" x14ac:dyDescent="0.2">
      <c r="A64" s="30" t="s">
        <v>48</v>
      </c>
      <c r="B64" s="45"/>
      <c r="D64" s="39">
        <f>SUM(D54,D63)</f>
        <v>16268456</v>
      </c>
      <c r="E64" s="37"/>
      <c r="F64" s="87">
        <f>F54+F63</f>
        <v>15914036</v>
      </c>
      <c r="G64" s="1"/>
      <c r="H64" s="87">
        <f>H54+H63</f>
        <v>1940781</v>
      </c>
      <c r="I64" s="1"/>
      <c r="J64" s="87">
        <f>J54+J63</f>
        <v>2242054</v>
      </c>
      <c r="K64" s="29"/>
      <c r="L64" s="37"/>
    </row>
    <row r="65" spans="1:13" ht="21" customHeight="1" x14ac:dyDescent="0.2">
      <c r="F65" s="40"/>
      <c r="J65" s="40"/>
      <c r="L65" s="37"/>
    </row>
    <row r="66" spans="1:13" ht="21" customHeight="1" x14ac:dyDescent="0.2">
      <c r="L66" s="37"/>
    </row>
    <row r="67" spans="1:13" ht="21" customHeight="1" x14ac:dyDescent="0.2">
      <c r="A67" s="28" t="s">
        <v>235</v>
      </c>
      <c r="L67" s="37"/>
    </row>
    <row r="68" spans="1:13" s="30" customFormat="1" ht="21" customHeight="1" x14ac:dyDescent="0.2">
      <c r="A68" s="30" t="s">
        <v>0</v>
      </c>
      <c r="D68" s="47"/>
      <c r="F68" s="48"/>
      <c r="H68" s="47"/>
      <c r="J68" s="48"/>
      <c r="L68" s="37"/>
    </row>
    <row r="69" spans="1:13" s="30" customFormat="1" ht="21" customHeight="1" x14ac:dyDescent="0.2">
      <c r="A69" s="30" t="s">
        <v>31</v>
      </c>
      <c r="D69" s="47"/>
      <c r="F69" s="48"/>
      <c r="H69" s="47"/>
      <c r="J69" s="48"/>
      <c r="L69" s="37"/>
    </row>
    <row r="70" spans="1:13" s="30" customFormat="1" ht="21" customHeight="1" x14ac:dyDescent="0.2">
      <c r="A70" s="30" t="s">
        <v>225</v>
      </c>
      <c r="D70" s="47"/>
      <c r="F70" s="48"/>
      <c r="H70" s="47"/>
      <c r="J70" s="48"/>
      <c r="K70" s="31"/>
      <c r="L70" s="37"/>
    </row>
    <row r="71" spans="1:13" ht="21" customHeight="1" x14ac:dyDescent="0.2">
      <c r="J71" s="49" t="s">
        <v>2</v>
      </c>
      <c r="K71" s="33"/>
      <c r="L71" s="37"/>
    </row>
    <row r="72" spans="1:13" s="34" customFormat="1" ht="21" customHeight="1" x14ac:dyDescent="0.2">
      <c r="A72" s="78"/>
      <c r="D72" s="163" t="s">
        <v>3</v>
      </c>
      <c r="E72" s="163"/>
      <c r="F72" s="163"/>
      <c r="G72" s="32"/>
      <c r="H72" s="163" t="s">
        <v>4</v>
      </c>
      <c r="I72" s="163"/>
      <c r="J72" s="163"/>
      <c r="K72" s="42"/>
      <c r="L72" s="37"/>
    </row>
    <row r="73" spans="1:13" s="32" customFormat="1" ht="21" customHeight="1" x14ac:dyDescent="0.2">
      <c r="D73" s="51" t="s">
        <v>226</v>
      </c>
      <c r="F73" s="52" t="s">
        <v>227</v>
      </c>
      <c r="H73" s="51" t="s">
        <v>226</v>
      </c>
      <c r="J73" s="52" t="s">
        <v>227</v>
      </c>
      <c r="K73" s="42"/>
      <c r="L73" s="37"/>
    </row>
    <row r="74" spans="1:13" s="32" customFormat="1" ht="21" customHeight="1" x14ac:dyDescent="0.2">
      <c r="B74" s="35"/>
      <c r="D74" s="53" t="s">
        <v>6</v>
      </c>
      <c r="F74" s="54" t="s">
        <v>7</v>
      </c>
      <c r="H74" s="53" t="s">
        <v>6</v>
      </c>
      <c r="J74" s="54" t="s">
        <v>7</v>
      </c>
      <c r="K74" s="55"/>
      <c r="L74" s="37"/>
    </row>
    <row r="75" spans="1:13" s="32" customFormat="1" ht="21" customHeight="1" x14ac:dyDescent="0.2">
      <c r="B75" s="35"/>
      <c r="D75" s="53" t="s">
        <v>8</v>
      </c>
      <c r="F75" s="54"/>
      <c r="H75" s="53" t="s">
        <v>8</v>
      </c>
      <c r="J75" s="54"/>
      <c r="K75" s="55"/>
      <c r="L75" s="37"/>
    </row>
    <row r="76" spans="1:13" ht="21" customHeight="1" x14ac:dyDescent="0.2">
      <c r="A76" s="30" t="s">
        <v>49</v>
      </c>
      <c r="B76" s="45"/>
      <c r="E76" s="37"/>
      <c r="F76" s="63"/>
      <c r="G76" s="37"/>
      <c r="H76" s="63"/>
      <c r="I76" s="37"/>
      <c r="J76" s="63"/>
      <c r="K76" s="29"/>
      <c r="L76" s="37"/>
    </row>
    <row r="77" spans="1:13" ht="21" customHeight="1" x14ac:dyDescent="0.2">
      <c r="A77" s="28" t="s">
        <v>50</v>
      </c>
      <c r="B77" s="45"/>
      <c r="E77" s="37"/>
      <c r="F77" s="63"/>
      <c r="G77" s="37"/>
      <c r="H77" s="63"/>
      <c r="I77" s="37"/>
      <c r="J77" s="63"/>
      <c r="K77" s="29"/>
      <c r="L77" s="37"/>
    </row>
    <row r="78" spans="1:13" ht="21" customHeight="1" x14ac:dyDescent="0.2">
      <c r="A78" s="28" t="s">
        <v>51</v>
      </c>
      <c r="B78" s="45"/>
      <c r="E78" s="37"/>
      <c r="F78" s="63"/>
      <c r="G78" s="37"/>
      <c r="H78" s="63"/>
      <c r="I78" s="37"/>
      <c r="J78" s="63"/>
      <c r="K78" s="29"/>
      <c r="L78" s="37"/>
    </row>
    <row r="79" spans="1:13" ht="21" customHeight="1" thickBot="1" x14ac:dyDescent="0.25">
      <c r="A79" s="28" t="s">
        <v>52</v>
      </c>
      <c r="B79" s="45"/>
      <c r="D79" s="82">
        <v>2116754</v>
      </c>
      <c r="E79" s="37"/>
      <c r="F79" s="82">
        <v>2116754</v>
      </c>
      <c r="G79" s="1"/>
      <c r="H79" s="82">
        <v>2116754</v>
      </c>
      <c r="I79" s="1"/>
      <c r="J79" s="82">
        <v>2116754</v>
      </c>
      <c r="K79" s="29"/>
      <c r="L79" s="37"/>
      <c r="M79" s="79"/>
    </row>
    <row r="80" spans="1:13" ht="21" customHeight="1" thickTop="1" x14ac:dyDescent="0.2">
      <c r="A80" s="28" t="s">
        <v>53</v>
      </c>
      <c r="B80" s="45"/>
      <c r="E80" s="37"/>
      <c r="F80" s="79"/>
      <c r="G80" s="1"/>
      <c r="H80" s="79"/>
      <c r="I80" s="1"/>
      <c r="J80" s="79"/>
      <c r="L80" s="37"/>
    </row>
    <row r="81" spans="1:13" ht="21" customHeight="1" x14ac:dyDescent="0.2">
      <c r="A81" s="28" t="s">
        <v>54</v>
      </c>
      <c r="B81" s="45"/>
      <c r="D81" s="68">
        <v>1666827</v>
      </c>
      <c r="E81" s="37"/>
      <c r="F81" s="79">
        <v>1666827</v>
      </c>
      <c r="G81" s="1"/>
      <c r="H81" s="68">
        <v>1666827</v>
      </c>
      <c r="I81" s="1"/>
      <c r="J81" s="79">
        <v>1666827</v>
      </c>
      <c r="K81" s="29"/>
      <c r="L81" s="37"/>
      <c r="M81" s="79"/>
    </row>
    <row r="82" spans="1:13" ht="21" customHeight="1" x14ac:dyDescent="0.2">
      <c r="A82" s="28" t="s">
        <v>55</v>
      </c>
      <c r="B82" s="45"/>
      <c r="D82" s="68">
        <v>2062461</v>
      </c>
      <c r="E82" s="37"/>
      <c r="F82" s="79">
        <v>2062461</v>
      </c>
      <c r="G82" s="1"/>
      <c r="H82" s="68">
        <v>2062461</v>
      </c>
      <c r="I82" s="1"/>
      <c r="J82" s="79">
        <v>2062461</v>
      </c>
      <c r="K82" s="29"/>
      <c r="L82" s="37"/>
      <c r="M82" s="79"/>
    </row>
    <row r="83" spans="1:13" ht="21" customHeight="1" x14ac:dyDescent="0.2">
      <c r="A83" s="28" t="s">
        <v>202</v>
      </c>
      <c r="B83" s="45"/>
      <c r="D83" s="68"/>
      <c r="E83" s="37"/>
      <c r="F83" s="79"/>
      <c r="G83" s="1"/>
      <c r="H83" s="68"/>
      <c r="I83" s="1"/>
      <c r="J83" s="79"/>
      <c r="K83" s="29"/>
      <c r="L83" s="37"/>
    </row>
    <row r="84" spans="1:13" ht="21" customHeight="1" x14ac:dyDescent="0.2">
      <c r="A84" s="28" t="s">
        <v>208</v>
      </c>
      <c r="B84" s="45"/>
      <c r="D84" s="68">
        <v>-7372</v>
      </c>
      <c r="E84" s="37"/>
      <c r="F84" s="79">
        <v>-7372</v>
      </c>
      <c r="G84" s="1"/>
      <c r="H84" s="68">
        <v>0</v>
      </c>
      <c r="I84" s="1"/>
      <c r="J84" s="79">
        <v>0</v>
      </c>
      <c r="K84" s="29"/>
      <c r="L84" s="37"/>
      <c r="M84" s="79"/>
    </row>
    <row r="85" spans="1:13" ht="21" customHeight="1" x14ac:dyDescent="0.2">
      <c r="A85" s="28" t="s">
        <v>56</v>
      </c>
      <c r="B85" s="45"/>
      <c r="D85" s="68">
        <v>568131</v>
      </c>
      <c r="E85" s="37"/>
      <c r="F85" s="79">
        <v>568131</v>
      </c>
      <c r="G85" s="1"/>
      <c r="H85" s="68">
        <v>0</v>
      </c>
      <c r="I85" s="1"/>
      <c r="J85" s="79">
        <v>0</v>
      </c>
      <c r="K85" s="29"/>
      <c r="L85" s="37"/>
      <c r="M85" s="79"/>
    </row>
    <row r="86" spans="1:13" ht="21" customHeight="1" x14ac:dyDescent="0.2">
      <c r="A86" s="28" t="s">
        <v>57</v>
      </c>
      <c r="B86" s="45"/>
      <c r="E86" s="37"/>
      <c r="F86" s="79"/>
      <c r="G86" s="1"/>
      <c r="I86" s="1"/>
      <c r="J86" s="79"/>
      <c r="K86" s="29"/>
      <c r="L86" s="37"/>
    </row>
    <row r="87" spans="1:13" ht="21" customHeight="1" x14ac:dyDescent="0.2">
      <c r="A87" s="28" t="s">
        <v>58</v>
      </c>
      <c r="B87" s="45"/>
      <c r="D87" s="68">
        <v>211675</v>
      </c>
      <c r="E87" s="37"/>
      <c r="F87" s="79">
        <v>211675</v>
      </c>
      <c r="G87" s="1"/>
      <c r="H87" s="68">
        <v>211675</v>
      </c>
      <c r="I87" s="1"/>
      <c r="J87" s="79">
        <v>211675</v>
      </c>
      <c r="K87" s="29"/>
      <c r="L87" s="37"/>
      <c r="M87" s="79"/>
    </row>
    <row r="88" spans="1:13" ht="21" customHeight="1" x14ac:dyDescent="0.2">
      <c r="A88" s="28" t="s">
        <v>59</v>
      </c>
      <c r="B88" s="45"/>
      <c r="D88" s="68">
        <v>1901405</v>
      </c>
      <c r="E88" s="37"/>
      <c r="F88" s="79">
        <v>1056493</v>
      </c>
      <c r="G88" s="1"/>
      <c r="H88" s="68">
        <v>747668</v>
      </c>
      <c r="I88" s="1"/>
      <c r="J88" s="79">
        <v>773453</v>
      </c>
      <c r="K88" s="29"/>
      <c r="L88" s="37"/>
      <c r="M88" s="79"/>
    </row>
    <row r="89" spans="1:13" ht="21" customHeight="1" x14ac:dyDescent="0.2">
      <c r="A89" s="28" t="s">
        <v>60</v>
      </c>
      <c r="B89" s="45"/>
      <c r="D89" s="60">
        <v>10324832</v>
      </c>
      <c r="E89" s="37"/>
      <c r="F89" s="81">
        <v>10570581</v>
      </c>
      <c r="G89" s="1"/>
      <c r="H89" s="60">
        <v>144052</v>
      </c>
      <c r="I89" s="1"/>
      <c r="J89" s="81">
        <v>144052</v>
      </c>
      <c r="K89" s="29"/>
      <c r="L89" s="37"/>
      <c r="M89" s="79"/>
    </row>
    <row r="90" spans="1:13" ht="21" customHeight="1" x14ac:dyDescent="0.2">
      <c r="A90" s="28" t="s">
        <v>61</v>
      </c>
      <c r="B90" s="45"/>
      <c r="D90" s="63">
        <f>SUM(D81:D89)</f>
        <v>16727959</v>
      </c>
      <c r="E90" s="37"/>
      <c r="F90" s="79">
        <f>SUM(F81:F89)</f>
        <v>16128796</v>
      </c>
      <c r="G90" s="1"/>
      <c r="H90" s="79">
        <f>SUM(H81:H89)</f>
        <v>4832683</v>
      </c>
      <c r="I90" s="1"/>
      <c r="J90" s="79">
        <f>SUM(J81:J89)</f>
        <v>4858468</v>
      </c>
      <c r="K90" s="29"/>
      <c r="L90" s="37"/>
    </row>
    <row r="91" spans="1:13" ht="21" customHeight="1" x14ac:dyDescent="0.2">
      <c r="A91" s="28" t="s">
        <v>62</v>
      </c>
      <c r="B91" s="45"/>
      <c r="D91" s="63"/>
      <c r="E91" s="37"/>
      <c r="F91" s="79"/>
      <c r="G91" s="1"/>
      <c r="H91" s="79"/>
      <c r="I91" s="1"/>
      <c r="J91" s="79"/>
      <c r="K91" s="29"/>
      <c r="L91" s="37"/>
    </row>
    <row r="92" spans="1:13" ht="21" customHeight="1" x14ac:dyDescent="0.2">
      <c r="A92" s="28" t="s">
        <v>63</v>
      </c>
      <c r="B92" s="45"/>
      <c r="D92" s="66">
        <v>295108</v>
      </c>
      <c r="E92" s="37"/>
      <c r="F92" s="81">
        <v>160732</v>
      </c>
      <c r="G92" s="1"/>
      <c r="H92" s="66">
        <v>0</v>
      </c>
      <c r="I92" s="1"/>
      <c r="J92" s="81">
        <v>0</v>
      </c>
      <c r="K92" s="38"/>
      <c r="L92" s="37"/>
      <c r="M92" s="79"/>
    </row>
    <row r="93" spans="1:13" ht="21" customHeight="1" x14ac:dyDescent="0.2">
      <c r="A93" s="30" t="s">
        <v>64</v>
      </c>
      <c r="B93" s="45"/>
      <c r="D93" s="39">
        <f>SUM(D90:D92)</f>
        <v>17023067</v>
      </c>
      <c r="E93" s="37"/>
      <c r="F93" s="87">
        <f t="shared" ref="F93:H93" si="0">SUM(F90:F92)</f>
        <v>16289528</v>
      </c>
      <c r="G93" s="87">
        <f t="shared" si="0"/>
        <v>0</v>
      </c>
      <c r="H93" s="87">
        <f t="shared" si="0"/>
        <v>4832683</v>
      </c>
      <c r="I93" s="1"/>
      <c r="J93" s="87">
        <f>SUM(J90:J92)</f>
        <v>4858468</v>
      </c>
      <c r="K93" s="29"/>
      <c r="L93" s="37"/>
    </row>
    <row r="94" spans="1:13" ht="21" customHeight="1" thickBot="1" x14ac:dyDescent="0.25">
      <c r="A94" s="30" t="s">
        <v>65</v>
      </c>
      <c r="B94" s="45"/>
      <c r="D94" s="67">
        <f>SUM(D64,D93)</f>
        <v>33291523</v>
      </c>
      <c r="E94" s="37"/>
      <c r="F94" s="67">
        <f>SUM(F64,F93)</f>
        <v>32203564</v>
      </c>
      <c r="G94" s="1"/>
      <c r="H94" s="67">
        <f>SUM(H64,H93)</f>
        <v>6773464</v>
      </c>
      <c r="I94" s="1"/>
      <c r="J94" s="67">
        <f>SUM(J64,J93)</f>
        <v>7100522</v>
      </c>
      <c r="K94" s="29"/>
      <c r="L94" s="37"/>
    </row>
    <row r="95" spans="1:13" ht="21" customHeight="1" thickTop="1" x14ac:dyDescent="0.2">
      <c r="B95" s="46"/>
      <c r="C95" s="36"/>
      <c r="D95" s="40">
        <f>SUM(D94-D32)</f>
        <v>0</v>
      </c>
      <c r="E95" s="40"/>
      <c r="F95" s="40">
        <f>SUM(F94-F32)</f>
        <v>0</v>
      </c>
      <c r="G95" s="40"/>
      <c r="H95" s="40">
        <f>SUM(H94-H32)</f>
        <v>0</v>
      </c>
      <c r="I95" s="40"/>
      <c r="J95" s="40">
        <f>SUM(J94-J32)</f>
        <v>0</v>
      </c>
      <c r="K95" s="36"/>
    </row>
    <row r="96" spans="1:13" ht="21" customHeight="1" x14ac:dyDescent="0.2">
      <c r="B96" s="46"/>
      <c r="C96" s="36"/>
      <c r="E96" s="40"/>
      <c r="G96" s="40"/>
      <c r="I96" s="40"/>
      <c r="K96" s="36"/>
    </row>
    <row r="97" spans="1:2" ht="21" customHeight="1" x14ac:dyDescent="0.2">
      <c r="A97" s="28" t="s">
        <v>235</v>
      </c>
    </row>
    <row r="98" spans="1:2" ht="21" customHeight="1" x14ac:dyDescent="0.2">
      <c r="A98" s="69"/>
    </row>
    <row r="99" spans="1:2" ht="21" customHeight="1" x14ac:dyDescent="0.2">
      <c r="A99" s="88"/>
    </row>
    <row r="101" spans="1:2" ht="21" customHeight="1" x14ac:dyDescent="0.2">
      <c r="B101" s="28" t="s">
        <v>66</v>
      </c>
    </row>
    <row r="102" spans="1:2" ht="21" customHeight="1" x14ac:dyDescent="0.2">
      <c r="A102" s="88"/>
    </row>
  </sheetData>
  <mergeCells count="6">
    <mergeCell ref="D72:F72"/>
    <mergeCell ref="H72:J72"/>
    <mergeCell ref="D5:F5"/>
    <mergeCell ref="H5:J5"/>
    <mergeCell ref="D40:F40"/>
    <mergeCell ref="H40:J40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2" manualBreakCount="2">
    <brk id="35" max="11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4"/>
  <sheetViews>
    <sheetView showGridLines="0" view="pageBreakPreview" topLeftCell="A23" zoomScale="115" zoomScaleNormal="130" zoomScaleSheetLayoutView="115" workbookViewId="0">
      <selection activeCell="A36" sqref="A36"/>
    </sheetView>
  </sheetViews>
  <sheetFormatPr defaultColWidth="9.42578125" defaultRowHeight="21" customHeight="1" x14ac:dyDescent="0.2"/>
  <cols>
    <col min="1" max="1" width="50.42578125" style="28" customWidth="1"/>
    <col min="2" max="2" width="6.42578125" style="28" customWidth="1"/>
    <col min="3" max="3" width="1.85546875" style="28" customWidth="1"/>
    <col min="4" max="4" width="14.42578125" style="37" customWidth="1"/>
    <col min="5" max="5" width="1.85546875" style="28" customWidth="1"/>
    <col min="6" max="6" width="14.42578125" style="29" customWidth="1"/>
    <col min="7" max="7" width="1.85546875" style="28" customWidth="1"/>
    <col min="8" max="8" width="14.42578125" style="29" customWidth="1"/>
    <col min="9" max="9" width="1.85546875" style="28" customWidth="1"/>
    <col min="10" max="10" width="14.42578125" style="29" customWidth="1"/>
    <col min="11" max="16384" width="9.42578125" style="28"/>
  </cols>
  <sheetData>
    <row r="1" spans="1:10" s="30" customFormat="1" ht="19.5" customHeight="1" x14ac:dyDescent="0.2">
      <c r="D1" s="98"/>
      <c r="F1" s="31"/>
      <c r="H1" s="31"/>
      <c r="J1" s="99" t="s">
        <v>67</v>
      </c>
    </row>
    <row r="2" spans="1:10" s="30" customFormat="1" ht="19.5" customHeight="1" x14ac:dyDescent="0.2">
      <c r="A2" s="30" t="s">
        <v>0</v>
      </c>
      <c r="D2" s="98"/>
      <c r="F2" s="31"/>
      <c r="H2" s="31"/>
      <c r="J2" s="31"/>
    </row>
    <row r="3" spans="1:10" s="30" customFormat="1" ht="19.5" customHeight="1" x14ac:dyDescent="0.2">
      <c r="A3" s="30" t="s">
        <v>68</v>
      </c>
      <c r="D3" s="98"/>
      <c r="F3" s="31"/>
      <c r="H3" s="31"/>
      <c r="J3" s="31"/>
    </row>
    <row r="4" spans="1:10" s="30" customFormat="1" ht="19.5" customHeight="1" x14ac:dyDescent="0.2">
      <c r="A4" s="30" t="s">
        <v>228</v>
      </c>
      <c r="D4" s="98"/>
      <c r="F4" s="31"/>
      <c r="H4" s="31"/>
      <c r="J4" s="31"/>
    </row>
    <row r="5" spans="1:10" s="32" customFormat="1" ht="19.5" customHeight="1" x14ac:dyDescent="0.2">
      <c r="D5" s="37"/>
      <c r="E5" s="28"/>
      <c r="F5" s="29"/>
      <c r="G5" s="28"/>
      <c r="H5" s="33"/>
      <c r="I5" s="28"/>
      <c r="J5" s="33" t="s">
        <v>69</v>
      </c>
    </row>
    <row r="6" spans="1:10" s="34" customFormat="1" ht="19.5" customHeight="1" x14ac:dyDescent="0.2">
      <c r="D6" s="100"/>
      <c r="E6" s="97" t="s">
        <v>3</v>
      </c>
      <c r="F6" s="101"/>
      <c r="H6" s="101"/>
      <c r="I6" s="97" t="s">
        <v>4</v>
      </c>
      <c r="J6" s="101"/>
    </row>
    <row r="7" spans="1:10" s="32" customFormat="1" ht="19.5" customHeight="1" x14ac:dyDescent="0.2">
      <c r="B7" s="50" t="s">
        <v>5</v>
      </c>
      <c r="D7" s="102" t="s">
        <v>231</v>
      </c>
      <c r="F7" s="103" t="s">
        <v>217</v>
      </c>
      <c r="G7" s="34"/>
      <c r="H7" s="102" t="s">
        <v>231</v>
      </c>
      <c r="J7" s="103" t="s">
        <v>217</v>
      </c>
    </row>
    <row r="8" spans="1:10" ht="19.5" customHeight="1" x14ac:dyDescent="0.2">
      <c r="A8" s="30" t="s">
        <v>70</v>
      </c>
      <c r="B8" s="45"/>
    </row>
    <row r="9" spans="1:10" ht="19.5" customHeight="1" x14ac:dyDescent="0.2">
      <c r="A9" s="28" t="s">
        <v>71</v>
      </c>
      <c r="B9" s="32"/>
      <c r="D9" s="37">
        <v>1428516</v>
      </c>
      <c r="E9" s="37"/>
      <c r="F9" s="37">
        <v>1387751</v>
      </c>
      <c r="G9" s="37"/>
      <c r="H9" s="38">
        <v>22618</v>
      </c>
      <c r="I9" s="37"/>
      <c r="J9" s="38">
        <v>22873</v>
      </c>
    </row>
    <row r="10" spans="1:10" ht="19.5" customHeight="1" x14ac:dyDescent="0.2">
      <c r="A10" s="28" t="s">
        <v>72</v>
      </c>
      <c r="B10" s="45"/>
      <c r="D10" s="37">
        <v>1209787</v>
      </c>
      <c r="E10" s="37"/>
      <c r="F10" s="37">
        <v>497581</v>
      </c>
      <c r="G10" s="37"/>
      <c r="H10" s="38">
        <v>0</v>
      </c>
      <c r="I10" s="43"/>
      <c r="J10" s="38">
        <v>0</v>
      </c>
    </row>
    <row r="11" spans="1:10" ht="19.5" customHeight="1" x14ac:dyDescent="0.2">
      <c r="A11" s="28" t="s">
        <v>73</v>
      </c>
      <c r="B11" s="45"/>
      <c r="D11" s="37">
        <v>13817</v>
      </c>
      <c r="E11" s="37"/>
      <c r="F11" s="37">
        <v>9243</v>
      </c>
      <c r="G11" s="37"/>
      <c r="H11" s="33">
        <v>4826</v>
      </c>
      <c r="I11" s="43"/>
      <c r="J11" s="33">
        <v>3855</v>
      </c>
    </row>
    <row r="12" spans="1:10" ht="19.5" customHeight="1" x14ac:dyDescent="0.2">
      <c r="A12" s="28" t="s">
        <v>74</v>
      </c>
      <c r="B12" s="45">
        <v>13</v>
      </c>
      <c r="D12" s="39">
        <v>86813</v>
      </c>
      <c r="E12" s="37"/>
      <c r="F12" s="39">
        <v>1172</v>
      </c>
      <c r="G12" s="37"/>
      <c r="H12" s="104">
        <v>34684</v>
      </c>
      <c r="I12" s="37"/>
      <c r="J12" s="104">
        <v>35949</v>
      </c>
    </row>
    <row r="13" spans="1:10" ht="19.5" customHeight="1" x14ac:dyDescent="0.2">
      <c r="A13" s="30" t="s">
        <v>75</v>
      </c>
      <c r="B13" s="32"/>
      <c r="D13" s="39">
        <f>SUM(D9:D12)</f>
        <v>2738933</v>
      </c>
      <c r="E13" s="37"/>
      <c r="F13" s="39">
        <f>SUM(F9:F12)</f>
        <v>1895747</v>
      </c>
      <c r="G13" s="37"/>
      <c r="H13" s="39">
        <f>SUM(H9:H12)</f>
        <v>62128</v>
      </c>
      <c r="I13" s="37"/>
      <c r="J13" s="39">
        <f>SUM(J9:J12)</f>
        <v>62677</v>
      </c>
    </row>
    <row r="14" spans="1:10" ht="19.5" customHeight="1" x14ac:dyDescent="0.2">
      <c r="A14" s="30" t="s">
        <v>76</v>
      </c>
      <c r="B14" s="32"/>
      <c r="E14" s="37"/>
      <c r="F14" s="37"/>
      <c r="G14" s="37"/>
      <c r="I14" s="37"/>
    </row>
    <row r="15" spans="1:10" ht="19.5" customHeight="1" x14ac:dyDescent="0.2">
      <c r="A15" s="28" t="s">
        <v>77</v>
      </c>
      <c r="B15" s="32"/>
      <c r="D15" s="37">
        <v>759950</v>
      </c>
      <c r="E15" s="37"/>
      <c r="F15" s="37">
        <v>713507</v>
      </c>
      <c r="G15" s="37"/>
      <c r="H15" s="38">
        <v>11637</v>
      </c>
      <c r="I15" s="37"/>
      <c r="J15" s="38">
        <v>11843</v>
      </c>
    </row>
    <row r="16" spans="1:10" ht="19.5" customHeight="1" x14ac:dyDescent="0.2">
      <c r="A16" s="28" t="s">
        <v>78</v>
      </c>
      <c r="B16" s="45"/>
      <c r="D16" s="37">
        <v>518900</v>
      </c>
      <c r="E16" s="37"/>
      <c r="F16" s="37">
        <v>240887</v>
      </c>
      <c r="G16" s="37"/>
      <c r="H16" s="38">
        <v>0</v>
      </c>
      <c r="I16" s="43"/>
      <c r="J16" s="38">
        <v>0</v>
      </c>
    </row>
    <row r="17" spans="1:10" ht="19.5" customHeight="1" x14ac:dyDescent="0.2">
      <c r="A17" s="28" t="s">
        <v>79</v>
      </c>
      <c r="B17" s="45"/>
      <c r="D17" s="37">
        <v>5676</v>
      </c>
      <c r="E17" s="37"/>
      <c r="F17" s="37">
        <v>8690</v>
      </c>
      <c r="G17" s="37"/>
      <c r="H17" s="29">
        <v>1570</v>
      </c>
      <c r="I17" s="43"/>
      <c r="J17" s="29">
        <v>1413</v>
      </c>
    </row>
    <row r="18" spans="1:10" ht="19.5" customHeight="1" x14ac:dyDescent="0.2">
      <c r="A18" s="28" t="s">
        <v>80</v>
      </c>
      <c r="B18" s="45"/>
      <c r="D18" s="37">
        <v>253776</v>
      </c>
      <c r="E18" s="37"/>
      <c r="F18" s="37">
        <v>210058</v>
      </c>
      <c r="G18" s="37"/>
      <c r="H18" s="29">
        <v>33</v>
      </c>
      <c r="I18" s="43"/>
      <c r="J18" s="29">
        <v>44</v>
      </c>
    </row>
    <row r="19" spans="1:10" ht="19.5" customHeight="1" x14ac:dyDescent="0.2">
      <c r="A19" s="28" t="s">
        <v>81</v>
      </c>
      <c r="B19" s="45"/>
      <c r="D19" s="37">
        <v>388972</v>
      </c>
      <c r="E19" s="37"/>
      <c r="F19" s="37">
        <v>329180</v>
      </c>
      <c r="G19" s="37"/>
      <c r="H19" s="29">
        <v>68033</v>
      </c>
      <c r="I19" s="37"/>
      <c r="J19" s="29">
        <f>63576+1</f>
        <v>63577</v>
      </c>
    </row>
    <row r="20" spans="1:10" ht="19.5" customHeight="1" x14ac:dyDescent="0.2">
      <c r="A20" s="30" t="s">
        <v>82</v>
      </c>
      <c r="B20" s="45"/>
      <c r="D20" s="44">
        <f>SUM(D15:D19)</f>
        <v>1927274</v>
      </c>
      <c r="E20" s="37"/>
      <c r="F20" s="44">
        <f>SUM(F15:F19)</f>
        <v>1502322</v>
      </c>
      <c r="G20" s="37"/>
      <c r="H20" s="44">
        <f>SUM(H15:H19)</f>
        <v>81273</v>
      </c>
      <c r="I20" s="37"/>
      <c r="J20" s="44">
        <f>SUM(J15:J19)</f>
        <v>76877</v>
      </c>
    </row>
    <row r="21" spans="1:10" ht="19.5" customHeight="1" x14ac:dyDescent="0.2">
      <c r="A21" s="30" t="s">
        <v>83</v>
      </c>
      <c r="B21" s="45"/>
      <c r="D21" s="37">
        <f>SUM(D13-D20)</f>
        <v>811659</v>
      </c>
      <c r="E21" s="37"/>
      <c r="F21" s="37">
        <f>SUM(F13-F20)</f>
        <v>393425</v>
      </c>
      <c r="G21" s="37"/>
      <c r="H21" s="37">
        <f>SUM(H13-H20)</f>
        <v>-19145</v>
      </c>
      <c r="I21" s="37"/>
      <c r="J21" s="37">
        <f>SUM(J13-J20)</f>
        <v>-14200</v>
      </c>
    </row>
    <row r="22" spans="1:10" ht="19.5" customHeight="1" x14ac:dyDescent="0.2">
      <c r="A22" s="28" t="s">
        <v>84</v>
      </c>
      <c r="B22" s="45">
        <v>8</v>
      </c>
      <c r="D22" s="37">
        <v>106102</v>
      </c>
      <c r="E22" s="37"/>
      <c r="F22" s="37">
        <v>15200</v>
      </c>
      <c r="G22" s="37"/>
      <c r="H22" s="38">
        <v>0</v>
      </c>
      <c r="I22" s="37"/>
      <c r="J22" s="38">
        <v>0</v>
      </c>
    </row>
    <row r="23" spans="1:10" ht="19.5" customHeight="1" x14ac:dyDescent="0.2">
      <c r="A23" s="28" t="s">
        <v>85</v>
      </c>
      <c r="B23" s="45"/>
      <c r="D23" s="37">
        <v>18901</v>
      </c>
      <c r="E23" s="37"/>
      <c r="F23" s="37">
        <v>13983</v>
      </c>
      <c r="G23" s="37"/>
      <c r="H23" s="33">
        <v>15043</v>
      </c>
      <c r="I23" s="43"/>
      <c r="J23" s="33">
        <v>14318</v>
      </c>
    </row>
    <row r="24" spans="1:10" ht="19.5" customHeight="1" x14ac:dyDescent="0.2">
      <c r="A24" s="28" t="s">
        <v>86</v>
      </c>
      <c r="B24" s="45"/>
      <c r="D24" s="39">
        <v>-55494</v>
      </c>
      <c r="E24" s="37"/>
      <c r="F24" s="39">
        <v>-59529</v>
      </c>
      <c r="G24" s="37"/>
      <c r="H24" s="39">
        <v>-22408</v>
      </c>
      <c r="I24" s="37"/>
      <c r="J24" s="39">
        <v>-28274</v>
      </c>
    </row>
    <row r="25" spans="1:10" ht="19.5" customHeight="1" x14ac:dyDescent="0.2">
      <c r="A25" s="30" t="s">
        <v>209</v>
      </c>
      <c r="B25" s="45"/>
      <c r="D25" s="38">
        <f>SUM(D21:D24)</f>
        <v>881168</v>
      </c>
      <c r="E25" s="37"/>
      <c r="F25" s="38">
        <f>SUM(F21:F24)</f>
        <v>363079</v>
      </c>
      <c r="G25" s="37"/>
      <c r="H25" s="38">
        <f>SUM(H21:H24)</f>
        <v>-26510</v>
      </c>
      <c r="I25" s="37"/>
      <c r="J25" s="38">
        <f>SUM(J21:J24)</f>
        <v>-28156</v>
      </c>
    </row>
    <row r="26" spans="1:10" ht="19.5" customHeight="1" x14ac:dyDescent="0.2">
      <c r="A26" s="28" t="s">
        <v>87</v>
      </c>
      <c r="B26" s="45">
        <v>14</v>
      </c>
      <c r="D26" s="39">
        <v>-196810</v>
      </c>
      <c r="E26" s="37"/>
      <c r="F26" s="39">
        <v>-73163</v>
      </c>
      <c r="G26" s="37"/>
      <c r="H26" s="39">
        <v>725</v>
      </c>
      <c r="I26" s="37"/>
      <c r="J26" s="39">
        <v>836</v>
      </c>
    </row>
    <row r="27" spans="1:10" ht="19.5" customHeight="1" thickBot="1" x14ac:dyDescent="0.25">
      <c r="A27" s="30" t="s">
        <v>210</v>
      </c>
      <c r="B27" s="32"/>
      <c r="D27" s="105">
        <f>SUM(D25:D26)</f>
        <v>684358</v>
      </c>
      <c r="E27" s="37"/>
      <c r="F27" s="105">
        <f>SUM(F25:F26)</f>
        <v>289916</v>
      </c>
      <c r="G27" s="37"/>
      <c r="H27" s="105">
        <f>SUM(H25:H26)</f>
        <v>-25785</v>
      </c>
      <c r="I27" s="37"/>
      <c r="J27" s="105">
        <f>SUM(J25:J26)</f>
        <v>-27320</v>
      </c>
    </row>
    <row r="28" spans="1:10" ht="18.75" customHeight="1" thickTop="1" x14ac:dyDescent="0.2">
      <c r="A28" s="30"/>
      <c r="B28" s="32"/>
      <c r="E28" s="37"/>
      <c r="F28" s="37"/>
      <c r="G28" s="37"/>
      <c r="I28" s="37"/>
    </row>
    <row r="29" spans="1:10" ht="21" customHeight="1" x14ac:dyDescent="0.2">
      <c r="A29" s="30" t="s">
        <v>89</v>
      </c>
      <c r="B29" s="32"/>
      <c r="E29" s="37"/>
      <c r="F29" s="37"/>
      <c r="G29" s="37"/>
      <c r="I29" s="29"/>
    </row>
    <row r="30" spans="1:10" ht="21" customHeight="1" thickBot="1" x14ac:dyDescent="0.25">
      <c r="A30" s="28" t="s">
        <v>90</v>
      </c>
      <c r="B30" s="32"/>
      <c r="D30" s="37">
        <f>+D32-D31</f>
        <v>679731</v>
      </c>
      <c r="E30" s="29"/>
      <c r="F30" s="37">
        <f>+F32-F31</f>
        <v>275486</v>
      </c>
      <c r="G30" s="29"/>
      <c r="H30" s="70">
        <f>SUM(H27)</f>
        <v>-25785</v>
      </c>
      <c r="I30" s="29"/>
      <c r="J30" s="70">
        <f>SUM(J27)</f>
        <v>-27320</v>
      </c>
    </row>
    <row r="31" spans="1:10" ht="21" customHeight="1" thickTop="1" x14ac:dyDescent="0.2">
      <c r="A31" s="28" t="s">
        <v>91</v>
      </c>
      <c r="B31" s="32"/>
      <c r="D31" s="60">
        <v>4627</v>
      </c>
      <c r="E31" s="29"/>
      <c r="F31" s="39">
        <v>14430</v>
      </c>
      <c r="G31" s="29"/>
      <c r="I31" s="29"/>
    </row>
    <row r="32" spans="1:10" ht="21" customHeight="1" thickBot="1" x14ac:dyDescent="0.25">
      <c r="B32" s="32"/>
      <c r="D32" s="106">
        <f>+D27</f>
        <v>684358</v>
      </c>
      <c r="E32" s="29"/>
      <c r="F32" s="106">
        <f>+F27</f>
        <v>289916</v>
      </c>
      <c r="G32" s="29"/>
      <c r="I32" s="29"/>
    </row>
    <row r="33" spans="1:11" ht="21" customHeight="1" thickTop="1" x14ac:dyDescent="0.2">
      <c r="A33" s="30" t="s">
        <v>264</v>
      </c>
      <c r="B33" s="32"/>
      <c r="E33" s="29"/>
      <c r="F33" s="37"/>
      <c r="G33" s="29"/>
      <c r="I33" s="29"/>
    </row>
    <row r="34" spans="1:11" ht="21" customHeight="1" x14ac:dyDescent="0.2">
      <c r="A34" s="30" t="s">
        <v>265</v>
      </c>
      <c r="B34" s="45"/>
      <c r="F34" s="37"/>
    </row>
    <row r="35" spans="1:11" ht="21" customHeight="1" thickBot="1" x14ac:dyDescent="0.25">
      <c r="A35" s="28" t="s">
        <v>211</v>
      </c>
      <c r="B35" s="32"/>
      <c r="D35" s="71">
        <f>(D30/166682701)*1000</f>
        <v>4.0779936725407397</v>
      </c>
      <c r="E35" s="107"/>
      <c r="F35" s="71">
        <f>(F30/166682701)*1000</f>
        <v>1.6527569948605525</v>
      </c>
      <c r="G35" s="107"/>
      <c r="H35" s="71">
        <f>(H30/166682701)*1000</f>
        <v>-0.15469511740153527</v>
      </c>
      <c r="I35" s="107"/>
      <c r="J35" s="71">
        <f>(J30/166682701)*1000</f>
        <v>-0.16390423142951108</v>
      </c>
    </row>
    <row r="36" spans="1:11" ht="20.25" customHeight="1" thickTop="1" x14ac:dyDescent="0.2"/>
    <row r="37" spans="1:11" ht="13.5" customHeight="1" x14ac:dyDescent="0.2">
      <c r="B37" s="32"/>
      <c r="F37" s="107"/>
      <c r="G37" s="107"/>
      <c r="J37" s="107"/>
    </row>
    <row r="38" spans="1:11" ht="21" customHeight="1" x14ac:dyDescent="0.2">
      <c r="A38" s="28" t="s">
        <v>235</v>
      </c>
    </row>
    <row r="39" spans="1:11" s="30" customFormat="1" ht="19.5" customHeight="1" x14ac:dyDescent="0.2">
      <c r="D39" s="98"/>
      <c r="F39" s="31"/>
      <c r="H39" s="33"/>
      <c r="J39" s="99" t="s">
        <v>67</v>
      </c>
    </row>
    <row r="40" spans="1:11" s="30" customFormat="1" ht="19.5" customHeight="1" x14ac:dyDescent="0.2">
      <c r="A40" s="30" t="s">
        <v>0</v>
      </c>
      <c r="D40" s="98"/>
      <c r="F40" s="31"/>
      <c r="H40" s="31"/>
      <c r="K40" s="31"/>
    </row>
    <row r="41" spans="1:11" s="30" customFormat="1" ht="21" customHeight="1" x14ac:dyDescent="0.2">
      <c r="A41" s="30" t="s">
        <v>92</v>
      </c>
      <c r="D41" s="98"/>
      <c r="F41" s="31"/>
      <c r="H41" s="31"/>
      <c r="J41" s="31"/>
    </row>
    <row r="42" spans="1:11" s="30" customFormat="1" ht="21" customHeight="1" x14ac:dyDescent="0.2">
      <c r="A42" s="30" t="s">
        <v>228</v>
      </c>
      <c r="D42" s="98"/>
      <c r="F42" s="31"/>
      <c r="H42" s="31"/>
      <c r="J42" s="31"/>
    </row>
    <row r="43" spans="1:11" s="32" customFormat="1" ht="21" customHeight="1" x14ac:dyDescent="0.2">
      <c r="D43" s="37"/>
      <c r="E43" s="28"/>
      <c r="F43" s="29"/>
      <c r="G43" s="28"/>
      <c r="H43" s="33"/>
      <c r="I43" s="28"/>
      <c r="J43" s="33" t="s">
        <v>2</v>
      </c>
    </row>
    <row r="44" spans="1:11" s="34" customFormat="1" ht="21" customHeight="1" x14ac:dyDescent="0.2">
      <c r="D44" s="100"/>
      <c r="E44" s="97" t="s">
        <v>3</v>
      </c>
      <c r="F44" s="101"/>
      <c r="H44" s="101"/>
      <c r="I44" s="97" t="s">
        <v>4</v>
      </c>
      <c r="J44" s="101"/>
    </row>
    <row r="45" spans="1:11" s="32" customFormat="1" ht="21" customHeight="1" x14ac:dyDescent="0.2">
      <c r="B45" s="50" t="s">
        <v>5</v>
      </c>
      <c r="D45" s="102" t="s">
        <v>231</v>
      </c>
      <c r="F45" s="103" t="s">
        <v>217</v>
      </c>
      <c r="G45" s="34"/>
      <c r="H45" s="102" t="s">
        <v>231</v>
      </c>
      <c r="J45" s="103" t="s">
        <v>217</v>
      </c>
    </row>
    <row r="46" spans="1:11" ht="21" customHeight="1" thickBot="1" x14ac:dyDescent="0.25">
      <c r="A46" s="30" t="s">
        <v>210</v>
      </c>
      <c r="B46" s="32"/>
      <c r="D46" s="106">
        <f>SUM(D27)</f>
        <v>684358</v>
      </c>
      <c r="E46" s="29"/>
      <c r="F46" s="106">
        <f>SUM(F27)</f>
        <v>289916</v>
      </c>
      <c r="G46" s="29"/>
      <c r="H46" s="106">
        <f>SUM(H27)</f>
        <v>-25785</v>
      </c>
      <c r="I46" s="29"/>
      <c r="J46" s="106">
        <f>SUM(J27)</f>
        <v>-27320</v>
      </c>
    </row>
    <row r="47" spans="1:11" ht="21" customHeight="1" thickTop="1" x14ac:dyDescent="0.2">
      <c r="B47" s="32"/>
      <c r="E47" s="29"/>
      <c r="F47" s="37"/>
      <c r="G47" s="29"/>
      <c r="I47" s="29"/>
    </row>
    <row r="48" spans="1:11" ht="21" customHeight="1" x14ac:dyDescent="0.2">
      <c r="A48" s="30" t="s">
        <v>93</v>
      </c>
      <c r="B48" s="32"/>
      <c r="E48" s="29"/>
      <c r="F48" s="37"/>
      <c r="G48" s="29"/>
      <c r="I48" s="29"/>
    </row>
    <row r="49" spans="1:10" ht="21" customHeight="1" x14ac:dyDescent="0.2">
      <c r="A49" s="46" t="s">
        <v>94</v>
      </c>
      <c r="B49" s="32"/>
      <c r="E49" s="29"/>
      <c r="F49" s="37"/>
      <c r="G49" s="29"/>
      <c r="I49" s="29"/>
    </row>
    <row r="50" spans="1:10" ht="21" customHeight="1" x14ac:dyDescent="0.2">
      <c r="A50" s="46" t="s">
        <v>95</v>
      </c>
      <c r="B50" s="32"/>
      <c r="E50" s="29"/>
      <c r="F50" s="37"/>
      <c r="G50" s="29"/>
      <c r="I50" s="29"/>
    </row>
    <row r="51" spans="1:10" ht="21" customHeight="1" x14ac:dyDescent="0.2">
      <c r="A51" s="28" t="s">
        <v>96</v>
      </c>
      <c r="B51" s="45"/>
      <c r="F51" s="37"/>
    </row>
    <row r="52" spans="1:10" ht="21" customHeight="1" x14ac:dyDescent="0.2">
      <c r="A52" s="28" t="s">
        <v>97</v>
      </c>
      <c r="B52" s="32"/>
      <c r="D52" s="37">
        <v>14860</v>
      </c>
      <c r="E52" s="108"/>
      <c r="F52" s="37">
        <v>-3192</v>
      </c>
      <c r="G52" s="108"/>
      <c r="H52" s="99">
        <v>0</v>
      </c>
      <c r="I52" s="108"/>
      <c r="J52" s="99">
        <v>0</v>
      </c>
    </row>
    <row r="53" spans="1:10" ht="21" customHeight="1" x14ac:dyDescent="0.2">
      <c r="A53" s="28" t="s">
        <v>246</v>
      </c>
      <c r="B53" s="45">
        <v>8</v>
      </c>
      <c r="D53" s="109">
        <v>-1851</v>
      </c>
      <c r="E53" s="108"/>
      <c r="F53" s="109">
        <v>5160</v>
      </c>
      <c r="G53" s="108"/>
      <c r="H53" s="109">
        <v>0</v>
      </c>
      <c r="I53" s="108"/>
      <c r="J53" s="109">
        <v>0</v>
      </c>
    </row>
    <row r="54" spans="1:10" ht="21" customHeight="1" x14ac:dyDescent="0.2">
      <c r="A54" s="28" t="s">
        <v>98</v>
      </c>
      <c r="B54" s="45"/>
      <c r="D54" s="99"/>
      <c r="E54" s="108"/>
      <c r="F54" s="99"/>
      <c r="G54" s="108"/>
      <c r="H54" s="99"/>
      <c r="I54" s="108"/>
      <c r="J54" s="99"/>
    </row>
    <row r="55" spans="1:10" ht="21" customHeight="1" x14ac:dyDescent="0.2">
      <c r="A55" s="28" t="s">
        <v>99</v>
      </c>
      <c r="B55" s="45"/>
      <c r="D55" s="109">
        <f>SUM(D52:D53)</f>
        <v>13009</v>
      </c>
      <c r="E55" s="108"/>
      <c r="F55" s="109">
        <f>SUM(F52:F53)</f>
        <v>1968</v>
      </c>
      <c r="G55" s="108"/>
      <c r="H55" s="109">
        <f>SUM(H52:H53)</f>
        <v>0</v>
      </c>
      <c r="I55" s="108"/>
      <c r="J55" s="109">
        <f>SUM(J52:J53)</f>
        <v>0</v>
      </c>
    </row>
    <row r="56" spans="1:10" ht="21" customHeight="1" x14ac:dyDescent="0.2">
      <c r="A56" s="46" t="s">
        <v>258</v>
      </c>
      <c r="B56" s="45"/>
      <c r="D56" s="99"/>
      <c r="E56" s="108"/>
      <c r="F56" s="99"/>
      <c r="G56" s="108"/>
      <c r="H56" s="33"/>
      <c r="I56" s="108"/>
      <c r="J56" s="33"/>
    </row>
    <row r="57" spans="1:10" ht="21" customHeight="1" x14ac:dyDescent="0.2">
      <c r="A57" s="46" t="s">
        <v>95</v>
      </c>
      <c r="B57" s="45"/>
      <c r="D57" s="99"/>
      <c r="E57" s="108"/>
      <c r="F57" s="99"/>
      <c r="G57" s="108"/>
      <c r="H57" s="33"/>
      <c r="I57" s="108"/>
      <c r="J57" s="33"/>
    </row>
    <row r="58" spans="1:10" ht="21" customHeight="1" x14ac:dyDescent="0.2">
      <c r="A58" s="28" t="s">
        <v>256</v>
      </c>
      <c r="B58" s="45"/>
      <c r="D58" s="99"/>
      <c r="E58" s="108"/>
      <c r="F58" s="99"/>
    </row>
    <row r="59" spans="1:10" ht="21" customHeight="1" x14ac:dyDescent="0.2">
      <c r="A59" s="28" t="s">
        <v>215</v>
      </c>
      <c r="B59" s="45"/>
      <c r="D59" s="99">
        <v>-89417</v>
      </c>
      <c r="E59" s="108"/>
      <c r="F59" s="99">
        <v>81990</v>
      </c>
      <c r="G59" s="108"/>
      <c r="H59" s="99">
        <v>0</v>
      </c>
      <c r="I59" s="108"/>
      <c r="J59" s="99">
        <v>0</v>
      </c>
    </row>
    <row r="60" spans="1:10" ht="21" customHeight="1" x14ac:dyDescent="0.2">
      <c r="A60" s="28" t="s">
        <v>246</v>
      </c>
      <c r="B60" s="45">
        <v>8</v>
      </c>
      <c r="D60" s="109">
        <v>-3966</v>
      </c>
      <c r="E60" s="108"/>
      <c r="F60" s="109">
        <v>1536</v>
      </c>
      <c r="G60" s="108"/>
      <c r="H60" s="109">
        <v>0</v>
      </c>
      <c r="I60" s="108"/>
      <c r="J60" s="109">
        <v>0</v>
      </c>
    </row>
    <row r="61" spans="1:10" ht="21" customHeight="1" x14ac:dyDescent="0.2">
      <c r="A61" s="28" t="s">
        <v>258</v>
      </c>
      <c r="B61" s="45"/>
      <c r="D61" s="99"/>
      <c r="E61" s="108"/>
      <c r="F61" s="99"/>
      <c r="G61" s="108"/>
      <c r="H61" s="99"/>
      <c r="I61" s="108"/>
      <c r="J61" s="99"/>
    </row>
    <row r="62" spans="1:10" ht="21" customHeight="1" x14ac:dyDescent="0.2">
      <c r="A62" s="28" t="s">
        <v>99</v>
      </c>
      <c r="B62" s="45"/>
      <c r="D62" s="99">
        <f>SUM(D59:D60)</f>
        <v>-93383</v>
      </c>
      <c r="E62" s="108"/>
      <c r="F62" s="99">
        <f>SUM(F59:F60)</f>
        <v>83526</v>
      </c>
      <c r="G62" s="108"/>
      <c r="H62" s="99">
        <f>SUM(H59:H60)</f>
        <v>0</v>
      </c>
      <c r="I62" s="108"/>
      <c r="J62" s="99">
        <f>SUM(J59:J60)</f>
        <v>0</v>
      </c>
    </row>
    <row r="63" spans="1:10" ht="21" customHeight="1" x14ac:dyDescent="0.2">
      <c r="A63" s="30" t="s">
        <v>100</v>
      </c>
      <c r="B63" s="45"/>
      <c r="D63" s="44">
        <f>D62+D55</f>
        <v>-80374</v>
      </c>
      <c r="E63" s="37"/>
      <c r="F63" s="44">
        <f>F62+F55</f>
        <v>85494</v>
      </c>
      <c r="G63" s="37"/>
      <c r="H63" s="44">
        <f>SUM(H62)</f>
        <v>0</v>
      </c>
      <c r="I63" s="37"/>
      <c r="J63" s="44">
        <f>SUM(J62)</f>
        <v>0</v>
      </c>
    </row>
    <row r="64" spans="1:10" ht="21" customHeight="1" x14ac:dyDescent="0.2">
      <c r="A64" s="30"/>
      <c r="B64" s="32"/>
      <c r="F64" s="37"/>
      <c r="G64" s="107"/>
    </row>
    <row r="65" spans="1:10" ht="21" customHeight="1" thickBot="1" x14ac:dyDescent="0.25">
      <c r="A65" s="30" t="s">
        <v>101</v>
      </c>
      <c r="B65" s="32"/>
      <c r="D65" s="106">
        <f>D63+D46</f>
        <v>603984</v>
      </c>
      <c r="E65" s="29"/>
      <c r="F65" s="106">
        <f>F63+F46</f>
        <v>375410</v>
      </c>
      <c r="G65" s="29"/>
      <c r="H65" s="106">
        <f>SUM(H46,H55,H62,H63)</f>
        <v>-25785</v>
      </c>
      <c r="I65" s="29"/>
      <c r="J65" s="106">
        <f>SUM(J46,J55,J62,J63)</f>
        <v>-27320</v>
      </c>
    </row>
    <row r="66" spans="1:10" ht="21" customHeight="1" thickTop="1" x14ac:dyDescent="0.2">
      <c r="B66" s="32"/>
      <c r="F66" s="37"/>
      <c r="G66" s="107"/>
    </row>
    <row r="67" spans="1:10" ht="21" customHeight="1" x14ac:dyDescent="0.2">
      <c r="A67" s="30" t="s">
        <v>102</v>
      </c>
      <c r="B67" s="32"/>
      <c r="F67" s="37"/>
      <c r="G67" s="107"/>
    </row>
    <row r="68" spans="1:10" ht="21" customHeight="1" thickBot="1" x14ac:dyDescent="0.25">
      <c r="A68" s="28" t="s">
        <v>90</v>
      </c>
      <c r="B68" s="32"/>
      <c r="D68" s="37">
        <f>+D70-D69</f>
        <v>599163</v>
      </c>
      <c r="F68" s="37">
        <f>+F70-F69</f>
        <v>360759</v>
      </c>
      <c r="G68" s="107"/>
      <c r="H68" s="106">
        <f>SUM(H65)</f>
        <v>-25785</v>
      </c>
      <c r="J68" s="106">
        <f>SUM(J65)</f>
        <v>-27320</v>
      </c>
    </row>
    <row r="69" spans="1:10" ht="21" customHeight="1" thickTop="1" x14ac:dyDescent="0.2">
      <c r="A69" s="28" t="s">
        <v>91</v>
      </c>
      <c r="B69" s="32"/>
      <c r="D69" s="60">
        <f>ROUND('[8]bs&amp;pl-reclass'!$C$108/1000,0)</f>
        <v>4821</v>
      </c>
      <c r="E69" s="72"/>
      <c r="F69" s="60">
        <f>14650+1</f>
        <v>14651</v>
      </c>
      <c r="G69" s="107"/>
      <c r="J69" s="107"/>
    </row>
    <row r="70" spans="1:10" ht="21" customHeight="1" thickBot="1" x14ac:dyDescent="0.25">
      <c r="B70" s="32"/>
      <c r="D70" s="106">
        <f>+D65</f>
        <v>603984</v>
      </c>
      <c r="E70" s="29"/>
      <c r="F70" s="106">
        <f>+F65</f>
        <v>375410</v>
      </c>
      <c r="G70" s="107"/>
      <c r="J70" s="107"/>
    </row>
    <row r="71" spans="1:10" ht="21" customHeight="1" thickTop="1" x14ac:dyDescent="0.2">
      <c r="B71" s="32"/>
      <c r="E71" s="29"/>
      <c r="F71" s="37"/>
      <c r="G71" s="107"/>
      <c r="J71" s="107"/>
    </row>
    <row r="72" spans="1:10" ht="21" customHeight="1" x14ac:dyDescent="0.2">
      <c r="A72" s="28" t="s">
        <v>235</v>
      </c>
    </row>
    <row r="73" spans="1:10" s="30" customFormat="1" ht="21" customHeight="1" x14ac:dyDescent="0.2">
      <c r="A73" s="28"/>
      <c r="B73" s="28"/>
      <c r="C73" s="28"/>
      <c r="D73" s="37"/>
      <c r="E73" s="29"/>
      <c r="F73" s="29"/>
      <c r="G73" s="29"/>
      <c r="H73" s="29"/>
      <c r="I73" s="29"/>
      <c r="J73" s="29"/>
    </row>
    <row r="74" spans="1:10" ht="21" customHeight="1" x14ac:dyDescent="0.2">
      <c r="E74" s="29"/>
      <c r="G74" s="29"/>
      <c r="I74" s="29"/>
    </row>
    <row r="75" spans="1:10" ht="21" customHeight="1" x14ac:dyDescent="0.2">
      <c r="B75" s="110"/>
      <c r="D75" s="111"/>
      <c r="F75" s="112"/>
      <c r="H75" s="112"/>
      <c r="J75" s="112"/>
    </row>
    <row r="76" spans="1:10" ht="21" customHeight="1" x14ac:dyDescent="0.2">
      <c r="A76" s="30"/>
    </row>
    <row r="78" spans="1:10" ht="21" customHeight="1" x14ac:dyDescent="0.2">
      <c r="E78" s="29"/>
      <c r="G78" s="29"/>
      <c r="I78" s="29"/>
    </row>
    <row r="79" spans="1:10" ht="21" customHeight="1" x14ac:dyDescent="0.2">
      <c r="E79" s="29"/>
      <c r="G79" s="29"/>
      <c r="I79" s="29"/>
    </row>
    <row r="80" spans="1:10" ht="21" customHeight="1" x14ac:dyDescent="0.2">
      <c r="E80" s="29"/>
      <c r="G80" s="29"/>
      <c r="I80" s="29"/>
    </row>
    <row r="81" spans="1:9" ht="21" customHeight="1" x14ac:dyDescent="0.2">
      <c r="E81" s="29"/>
      <c r="G81" s="29"/>
      <c r="I81" s="29"/>
    </row>
    <row r="82" spans="1:9" ht="21" customHeight="1" x14ac:dyDescent="0.2">
      <c r="A82" s="30"/>
      <c r="E82" s="29"/>
      <c r="G82" s="29"/>
      <c r="I82" s="29"/>
    </row>
    <row r="83" spans="1:9" ht="21" customHeight="1" x14ac:dyDescent="0.2">
      <c r="E83" s="29"/>
      <c r="G83" s="29"/>
      <c r="I83" s="29"/>
    </row>
    <row r="84" spans="1:9" ht="21" customHeight="1" x14ac:dyDescent="0.2">
      <c r="E84" s="29"/>
      <c r="G84" s="29"/>
      <c r="I84" s="29"/>
    </row>
    <row r="85" spans="1:9" ht="21" customHeight="1" x14ac:dyDescent="0.2">
      <c r="E85" s="29"/>
      <c r="G85" s="29"/>
      <c r="I85" s="29"/>
    </row>
    <row r="86" spans="1:9" ht="21" customHeight="1" x14ac:dyDescent="0.2">
      <c r="E86" s="29"/>
      <c r="G86" s="29"/>
      <c r="I86" s="29"/>
    </row>
    <row r="87" spans="1:9" ht="21" customHeight="1" x14ac:dyDescent="0.2">
      <c r="E87" s="29"/>
      <c r="G87" s="29"/>
      <c r="I87" s="29"/>
    </row>
    <row r="88" spans="1:9" ht="21" customHeight="1" x14ac:dyDescent="0.2">
      <c r="E88" s="29"/>
      <c r="G88" s="29"/>
      <c r="I88" s="29"/>
    </row>
    <row r="89" spans="1:9" s="29" customFormat="1" ht="21" customHeight="1" x14ac:dyDescent="0.2">
      <c r="B89" s="28"/>
      <c r="C89" s="28"/>
      <c r="D89" s="37"/>
    </row>
    <row r="90" spans="1:9" s="29" customFormat="1" ht="21" customHeight="1" x14ac:dyDescent="0.2">
      <c r="B90" s="46"/>
      <c r="C90" s="28"/>
      <c r="D90" s="37"/>
    </row>
    <row r="91" spans="1:9" s="29" customFormat="1" ht="21" customHeight="1" x14ac:dyDescent="0.2">
      <c r="B91" s="28"/>
      <c r="C91" s="28"/>
      <c r="D91" s="37"/>
    </row>
    <row r="92" spans="1:9" s="29" customFormat="1" ht="21" customHeight="1" x14ac:dyDescent="0.2">
      <c r="B92" s="28"/>
      <c r="C92" s="28"/>
      <c r="D92" s="37"/>
    </row>
    <row r="93" spans="1:9" s="29" customFormat="1" ht="21" customHeight="1" x14ac:dyDescent="0.2">
      <c r="B93" s="28"/>
      <c r="C93" s="28"/>
      <c r="D93" s="37"/>
    </row>
    <row r="94" spans="1:9" s="29" customFormat="1" ht="21" customHeight="1" x14ac:dyDescent="0.2">
      <c r="B94" s="28"/>
      <c r="C94" s="28"/>
      <c r="D94" s="37"/>
    </row>
    <row r="95" spans="1:9" s="29" customFormat="1" ht="21" customHeight="1" x14ac:dyDescent="0.2">
      <c r="B95" s="28"/>
      <c r="C95" s="28"/>
      <c r="D95" s="37"/>
    </row>
    <row r="96" spans="1:9" s="29" customFormat="1" ht="21" customHeight="1" x14ac:dyDescent="0.2">
      <c r="B96" s="28"/>
      <c r="C96" s="28"/>
      <c r="D96" s="37"/>
    </row>
    <row r="97" spans="2:4" s="29" customFormat="1" ht="21" customHeight="1" x14ac:dyDescent="0.2">
      <c r="B97" s="28"/>
      <c r="C97" s="28"/>
      <c r="D97" s="37"/>
    </row>
    <row r="98" spans="2:4" s="29" customFormat="1" ht="21" customHeight="1" x14ac:dyDescent="0.2">
      <c r="B98" s="28"/>
      <c r="C98" s="28"/>
      <c r="D98" s="37"/>
    </row>
    <row r="99" spans="2:4" s="29" customFormat="1" ht="21" customHeight="1" x14ac:dyDescent="0.2">
      <c r="B99" s="28"/>
      <c r="C99" s="28"/>
      <c r="D99" s="37"/>
    </row>
    <row r="100" spans="2:4" s="29" customFormat="1" ht="21" customHeight="1" x14ac:dyDescent="0.2">
      <c r="B100" s="28"/>
      <c r="C100" s="28"/>
      <c r="D100" s="37"/>
    </row>
    <row r="101" spans="2:4" s="29" customFormat="1" ht="21" customHeight="1" x14ac:dyDescent="0.2">
      <c r="B101" s="28"/>
      <c r="C101" s="28"/>
      <c r="D101" s="37"/>
    </row>
    <row r="102" spans="2:4" s="29" customFormat="1" ht="21" customHeight="1" x14ac:dyDescent="0.2">
      <c r="B102" s="28"/>
      <c r="C102" s="28"/>
      <c r="D102" s="37"/>
    </row>
    <row r="103" spans="2:4" s="29" customFormat="1" ht="21" customHeight="1" x14ac:dyDescent="0.2">
      <c r="B103" s="28"/>
      <c r="C103" s="28"/>
      <c r="D103" s="37"/>
    </row>
    <row r="104" spans="2:4" s="29" customFormat="1" ht="21" customHeight="1" x14ac:dyDescent="0.2">
      <c r="B104" s="28"/>
      <c r="C104" s="28"/>
      <c r="D104" s="37"/>
    </row>
  </sheetData>
  <pageMargins left="0.78740157480314965" right="0.39370078740157483" top="0.78740157480314965" bottom="0.39370078740157483" header="0.19685039370078741" footer="0.19685039370078741"/>
  <pageSetup paperSize="9" scale="74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4"/>
  <sheetViews>
    <sheetView showGridLines="0" view="pageBreakPreview" topLeftCell="A7" zoomScale="115" zoomScaleNormal="115" zoomScaleSheetLayoutView="115" workbookViewId="0">
      <selection activeCell="A30" sqref="A30"/>
    </sheetView>
  </sheetViews>
  <sheetFormatPr defaultColWidth="9.42578125" defaultRowHeight="15" customHeight="1" x14ac:dyDescent="0.2"/>
  <cols>
    <col min="1" max="1" width="26.42578125" style="2" customWidth="1"/>
    <col min="2" max="2" width="5.42578125" style="2" customWidth="1"/>
    <col min="3" max="3" width="1.42578125" style="2" customWidth="1"/>
    <col min="4" max="4" width="11" style="2" customWidth="1"/>
    <col min="5" max="5" width="1.42578125" style="2" customWidth="1"/>
    <col min="6" max="6" width="11" style="2" customWidth="1"/>
    <col min="7" max="7" width="1.42578125" style="2" customWidth="1"/>
    <col min="8" max="8" width="11" style="2" customWidth="1"/>
    <col min="9" max="9" width="1.42578125" style="2" customWidth="1"/>
    <col min="10" max="10" width="11" style="2" customWidth="1"/>
    <col min="11" max="11" width="1.42578125" style="2" customWidth="1"/>
    <col min="12" max="12" width="11" style="2" customWidth="1"/>
    <col min="13" max="13" width="1.42578125" style="2" customWidth="1"/>
    <col min="14" max="14" width="11" style="2" customWidth="1"/>
    <col min="15" max="15" width="1.42578125" style="2" customWidth="1"/>
    <col min="16" max="16" width="11" style="2" customWidth="1"/>
    <col min="17" max="17" width="1.42578125" style="2" customWidth="1"/>
    <col min="18" max="18" width="11" style="2" customWidth="1"/>
    <col min="19" max="19" width="1.42578125" style="2" customWidth="1"/>
    <col min="20" max="20" width="12.5703125" style="2" customWidth="1"/>
    <col min="21" max="21" width="1.42578125" style="2" customWidth="1"/>
    <col min="22" max="22" width="12.5703125" style="2" customWidth="1"/>
    <col min="23" max="23" width="1.42578125" style="2" customWidth="1"/>
    <col min="24" max="24" width="11" style="2" customWidth="1"/>
    <col min="25" max="25" width="1.42578125" style="2" customWidth="1"/>
    <col min="26" max="26" width="11.5703125" style="2" customWidth="1"/>
    <col min="27" max="27" width="1.42578125" style="2" customWidth="1"/>
    <col min="28" max="28" width="11" style="2" customWidth="1"/>
    <col min="29" max="29" width="1.42578125" style="2" customWidth="1"/>
    <col min="30" max="30" width="11" style="2" customWidth="1"/>
    <col min="31" max="16384" width="9.42578125" style="2"/>
  </cols>
  <sheetData>
    <row r="1" spans="1:30" ht="15" customHeight="1" x14ac:dyDescent="0.2">
      <c r="AD1" s="3" t="s">
        <v>67</v>
      </c>
    </row>
    <row r="2" spans="1:30" s="4" customFormat="1" ht="15" customHeight="1" x14ac:dyDescent="0.2">
      <c r="A2" s="4" t="s">
        <v>0</v>
      </c>
      <c r="AD2" s="5"/>
    </row>
    <row r="3" spans="1:30" s="4" customFormat="1" ht="15" customHeight="1" x14ac:dyDescent="0.2">
      <c r="A3" s="4" t="s">
        <v>103</v>
      </c>
    </row>
    <row r="4" spans="1:30" s="4" customFormat="1" ht="15" customHeight="1" x14ac:dyDescent="0.2">
      <c r="A4" s="4" t="s">
        <v>228</v>
      </c>
    </row>
    <row r="5" spans="1:30" ht="15" customHeight="1" x14ac:dyDescent="0.2">
      <c r="AD5" s="6" t="s">
        <v>2</v>
      </c>
    </row>
    <row r="6" spans="1:30" ht="15" customHeight="1" x14ac:dyDescent="0.2">
      <c r="C6" s="7"/>
      <c r="D6" s="8" t="s">
        <v>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s="7" customFormat="1" ht="15" customHeight="1" x14ac:dyDescent="0.2">
      <c r="D7" s="164" t="s">
        <v>104</v>
      </c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0"/>
      <c r="AB7" s="10"/>
    </row>
    <row r="8" spans="1:30" s="7" customFormat="1" ht="15" customHeight="1" x14ac:dyDescent="0.2">
      <c r="P8" s="165" t="s">
        <v>60</v>
      </c>
      <c r="Q8" s="165"/>
      <c r="R8" s="165"/>
      <c r="S8" s="165"/>
      <c r="T8" s="165"/>
      <c r="U8" s="165"/>
      <c r="V8" s="165"/>
      <c r="W8" s="165"/>
      <c r="X8" s="165"/>
      <c r="Y8" s="11"/>
      <c r="Z8" s="2"/>
    </row>
    <row r="9" spans="1:30" s="7" customFormat="1" ht="15" customHeight="1" x14ac:dyDescent="0.2">
      <c r="P9" s="164" t="s">
        <v>105</v>
      </c>
      <c r="Q9" s="164"/>
      <c r="R9" s="164"/>
      <c r="S9" s="164"/>
      <c r="T9" s="164"/>
      <c r="U9" s="164"/>
      <c r="V9" s="164"/>
      <c r="W9" s="12"/>
    </row>
    <row r="10" spans="1:30" s="7" customFormat="1" ht="15" customHeight="1" x14ac:dyDescent="0.2">
      <c r="P10" s="7" t="s">
        <v>106</v>
      </c>
    </row>
    <row r="11" spans="1:30" s="7" customFormat="1" ht="15" customHeight="1" x14ac:dyDescent="0.2">
      <c r="H11" s="7" t="s">
        <v>206</v>
      </c>
      <c r="P11" s="7" t="s">
        <v>107</v>
      </c>
      <c r="T11" s="7" t="s">
        <v>259</v>
      </c>
      <c r="AB11" s="7" t="s">
        <v>108</v>
      </c>
    </row>
    <row r="12" spans="1:30" s="7" customFormat="1" ht="15" customHeight="1" x14ac:dyDescent="0.2">
      <c r="H12" s="7" t="s">
        <v>205</v>
      </c>
      <c r="P12" s="7" t="s">
        <v>109</v>
      </c>
      <c r="T12" s="7" t="s">
        <v>110</v>
      </c>
      <c r="V12" s="7" t="s">
        <v>111</v>
      </c>
      <c r="X12" s="7" t="s">
        <v>112</v>
      </c>
      <c r="Z12" s="7" t="s">
        <v>113</v>
      </c>
      <c r="AB12" s="7" t="s">
        <v>114</v>
      </c>
    </row>
    <row r="13" spans="1:30" s="7" customFormat="1" ht="15" customHeight="1" x14ac:dyDescent="0.2">
      <c r="D13" s="7" t="s">
        <v>115</v>
      </c>
      <c r="H13" s="7" t="s">
        <v>204</v>
      </c>
      <c r="L13" s="165" t="s">
        <v>57</v>
      </c>
      <c r="M13" s="165"/>
      <c r="N13" s="165"/>
      <c r="P13" s="7" t="s">
        <v>116</v>
      </c>
      <c r="R13" s="7" t="s">
        <v>117</v>
      </c>
      <c r="T13" s="7" t="s">
        <v>118</v>
      </c>
      <c r="V13" s="7" t="s">
        <v>119</v>
      </c>
      <c r="X13" s="7" t="s">
        <v>120</v>
      </c>
      <c r="Z13" s="7" t="s">
        <v>121</v>
      </c>
      <c r="AB13" s="7" t="s">
        <v>122</v>
      </c>
      <c r="AD13" s="7" t="s">
        <v>123</v>
      </c>
    </row>
    <row r="14" spans="1:30" s="7" customFormat="1" ht="15" customHeight="1" x14ac:dyDescent="0.2">
      <c r="D14" s="7" t="s">
        <v>124</v>
      </c>
      <c r="H14" s="7" t="s">
        <v>203</v>
      </c>
      <c r="L14" s="7" t="s">
        <v>125</v>
      </c>
      <c r="P14" s="7" t="s">
        <v>126</v>
      </c>
      <c r="R14" s="7" t="s">
        <v>127</v>
      </c>
      <c r="T14" s="7" t="s">
        <v>128</v>
      </c>
      <c r="V14" s="7" t="s">
        <v>129</v>
      </c>
      <c r="X14" s="7" t="s">
        <v>130</v>
      </c>
      <c r="Z14" s="7" t="s">
        <v>131</v>
      </c>
      <c r="AB14" s="7" t="s">
        <v>132</v>
      </c>
      <c r="AD14" s="7" t="s">
        <v>130</v>
      </c>
    </row>
    <row r="15" spans="1:30" s="7" customFormat="1" ht="15" customHeight="1" x14ac:dyDescent="0.2">
      <c r="D15" s="23" t="s">
        <v>133</v>
      </c>
      <c r="F15" s="23" t="s">
        <v>55</v>
      </c>
      <c r="H15" s="23" t="s">
        <v>207</v>
      </c>
      <c r="J15" s="23" t="s">
        <v>56</v>
      </c>
      <c r="L15" s="23" t="s">
        <v>134</v>
      </c>
      <c r="N15" s="23" t="s">
        <v>135</v>
      </c>
      <c r="P15" s="23" t="s">
        <v>136</v>
      </c>
      <c r="R15" s="23" t="s">
        <v>137</v>
      </c>
      <c r="T15" s="23" t="s">
        <v>138</v>
      </c>
      <c r="V15" s="23" t="s">
        <v>139</v>
      </c>
      <c r="X15" s="23" t="s">
        <v>140</v>
      </c>
      <c r="Z15" s="23" t="s">
        <v>141</v>
      </c>
      <c r="AB15" s="23" t="s">
        <v>142</v>
      </c>
      <c r="AD15" s="23" t="s">
        <v>140</v>
      </c>
    </row>
    <row r="16" spans="1:30" ht="15" customHeight="1" x14ac:dyDescent="0.2">
      <c r="A16" s="4" t="s">
        <v>218</v>
      </c>
      <c r="C16" s="13"/>
      <c r="D16" s="3">
        <v>1666827</v>
      </c>
      <c r="E16" s="3"/>
      <c r="F16" s="3">
        <v>2062461</v>
      </c>
      <c r="G16" s="3"/>
      <c r="H16" s="3">
        <v>-7372</v>
      </c>
      <c r="I16" s="3"/>
      <c r="J16" s="3">
        <v>568131</v>
      </c>
      <c r="K16" s="3"/>
      <c r="L16" s="3">
        <v>211675</v>
      </c>
      <c r="M16" s="3"/>
      <c r="N16" s="3">
        <v>-105060</v>
      </c>
      <c r="O16" s="3"/>
      <c r="P16" s="3">
        <v>118912</v>
      </c>
      <c r="Q16" s="3"/>
      <c r="R16" s="3">
        <v>10286706</v>
      </c>
      <c r="S16" s="3"/>
      <c r="T16" s="3">
        <v>208618</v>
      </c>
      <c r="U16" s="3"/>
      <c r="V16" s="3">
        <v>84134</v>
      </c>
      <c r="W16" s="3"/>
      <c r="X16" s="3">
        <f>SUM(P16:V16)</f>
        <v>10698370</v>
      </c>
      <c r="Y16" s="3"/>
      <c r="Z16" s="3">
        <f>SUM(D16:N16,X16)</f>
        <v>15095032</v>
      </c>
      <c r="AA16" s="3"/>
      <c r="AB16" s="3">
        <v>133129</v>
      </c>
      <c r="AC16" s="3"/>
      <c r="AD16" s="14">
        <f>SUM(Z16:AB16)</f>
        <v>15228161</v>
      </c>
    </row>
    <row r="17" spans="1:31" ht="15" customHeight="1" x14ac:dyDescent="0.2">
      <c r="A17" s="15" t="s">
        <v>213</v>
      </c>
      <c r="C17" s="13"/>
      <c r="D17" s="95">
        <v>0</v>
      </c>
      <c r="E17" s="14"/>
      <c r="F17" s="95">
        <v>0</v>
      </c>
      <c r="G17" s="14"/>
      <c r="H17" s="95">
        <v>0</v>
      </c>
      <c r="I17" s="14"/>
      <c r="J17" s="95">
        <v>0</v>
      </c>
      <c r="K17" s="14"/>
      <c r="L17" s="95">
        <v>0</v>
      </c>
      <c r="M17" s="14"/>
      <c r="N17" s="95">
        <f>SUM('PL&amp;OCI'!F30)</f>
        <v>275486</v>
      </c>
      <c r="O17" s="14"/>
      <c r="P17" s="95">
        <v>0</v>
      </c>
      <c r="Q17" s="14"/>
      <c r="R17" s="95">
        <v>0</v>
      </c>
      <c r="S17" s="14"/>
      <c r="T17" s="95">
        <v>0</v>
      </c>
      <c r="U17" s="14"/>
      <c r="V17" s="95">
        <v>0</v>
      </c>
      <c r="W17" s="14"/>
      <c r="X17" s="95">
        <f>SUM(P17:V17)</f>
        <v>0</v>
      </c>
      <c r="Y17" s="14"/>
      <c r="Z17" s="95">
        <f>SUM(D17:N17,X17)</f>
        <v>275486</v>
      </c>
      <c r="AA17" s="14"/>
      <c r="AB17" s="95">
        <f>SUM('PL&amp;OCI'!F31)</f>
        <v>14430</v>
      </c>
      <c r="AC17" s="14"/>
      <c r="AD17" s="95">
        <f>SUM(Z17:AB17)</f>
        <v>289916</v>
      </c>
    </row>
    <row r="18" spans="1:31" ht="15" customHeight="1" x14ac:dyDescent="0.2">
      <c r="A18" s="15" t="s">
        <v>100</v>
      </c>
      <c r="C18" s="13"/>
      <c r="D18" s="96">
        <v>0</v>
      </c>
      <c r="E18" s="14"/>
      <c r="F18" s="96">
        <v>0</v>
      </c>
      <c r="G18" s="14"/>
      <c r="H18" s="96">
        <v>0</v>
      </c>
      <c r="I18" s="14"/>
      <c r="J18" s="96">
        <v>0</v>
      </c>
      <c r="K18" s="14"/>
      <c r="L18" s="96">
        <v>0</v>
      </c>
      <c r="M18" s="14"/>
      <c r="N18" s="96">
        <v>0</v>
      </c>
      <c r="O18" s="14"/>
      <c r="P18" s="96">
        <v>-3413</v>
      </c>
      <c r="Q18" s="14"/>
      <c r="R18" s="96">
        <v>0</v>
      </c>
      <c r="S18" s="14"/>
      <c r="T18" s="96">
        <v>81990</v>
      </c>
      <c r="U18" s="14"/>
      <c r="V18" s="96">
        <v>6696</v>
      </c>
      <c r="W18" s="14"/>
      <c r="X18" s="96">
        <f>SUM(P18:V18)</f>
        <v>85273</v>
      </c>
      <c r="Y18" s="14"/>
      <c r="Z18" s="96">
        <f>SUM(D18:N18,X18)</f>
        <v>85273</v>
      </c>
      <c r="AA18" s="14"/>
      <c r="AB18" s="96">
        <v>221</v>
      </c>
      <c r="AC18" s="14"/>
      <c r="AD18" s="96">
        <f>SUM(Z18:AB18)</f>
        <v>85494</v>
      </c>
      <c r="AE18" s="19"/>
    </row>
    <row r="19" spans="1:31" ht="15" customHeight="1" x14ac:dyDescent="0.2">
      <c r="A19" s="15" t="s">
        <v>101</v>
      </c>
      <c r="C19" s="13"/>
      <c r="D19" s="16">
        <f>SUM(D17:D18)</f>
        <v>0</v>
      </c>
      <c r="E19" s="3"/>
      <c r="F19" s="16">
        <f>SUM(F17:F18)</f>
        <v>0</v>
      </c>
      <c r="G19" s="3"/>
      <c r="H19" s="16">
        <f>SUM(H17:H18)</f>
        <v>0</v>
      </c>
      <c r="I19" s="3"/>
      <c r="J19" s="16">
        <f>SUM(J17:J18)</f>
        <v>0</v>
      </c>
      <c r="K19" s="3"/>
      <c r="L19" s="16">
        <f>SUM(L17:L18)</f>
        <v>0</v>
      </c>
      <c r="M19" s="3"/>
      <c r="N19" s="16">
        <f>SUM(N17:N18)</f>
        <v>275486</v>
      </c>
      <c r="O19" s="14"/>
      <c r="P19" s="16">
        <f>SUM(P17:P18)</f>
        <v>-3413</v>
      </c>
      <c r="Q19" s="16"/>
      <c r="R19" s="16">
        <f>SUM(R17:R18)</f>
        <v>0</v>
      </c>
      <c r="S19" s="3"/>
      <c r="T19" s="16">
        <f>SUM(T17:T18)</f>
        <v>81990</v>
      </c>
      <c r="U19" s="3"/>
      <c r="V19" s="16">
        <f>SUM(V17:V18)</f>
        <v>6696</v>
      </c>
      <c r="W19" s="3"/>
      <c r="X19" s="16">
        <f>SUM(X17:X18)</f>
        <v>85273</v>
      </c>
      <c r="Y19" s="14"/>
      <c r="Z19" s="16">
        <f>SUM(Z17:Z18)</f>
        <v>360759</v>
      </c>
      <c r="AA19" s="14"/>
      <c r="AB19" s="16">
        <f>SUM(AB17:AB18)</f>
        <v>14651</v>
      </c>
      <c r="AC19" s="14"/>
      <c r="AD19" s="16">
        <f>SUM(AD17:AD18)</f>
        <v>375410</v>
      </c>
    </row>
    <row r="20" spans="1:31" ht="15" customHeight="1" x14ac:dyDescent="0.2">
      <c r="A20" s="15" t="s">
        <v>143</v>
      </c>
      <c r="C20" s="13"/>
      <c r="D20" s="16">
        <v>0</v>
      </c>
      <c r="E20" s="3"/>
      <c r="F20" s="16">
        <v>0</v>
      </c>
      <c r="G20" s="3"/>
      <c r="H20" s="16">
        <v>0</v>
      </c>
      <c r="I20" s="3"/>
      <c r="J20" s="16">
        <v>0</v>
      </c>
      <c r="K20" s="3"/>
      <c r="L20" s="16">
        <v>0</v>
      </c>
      <c r="M20" s="3"/>
      <c r="N20" s="16">
        <v>4703</v>
      </c>
      <c r="O20" s="14"/>
      <c r="P20" s="16">
        <v>0</v>
      </c>
      <c r="Q20" s="16"/>
      <c r="R20" s="16">
        <v>-4703</v>
      </c>
      <c r="S20" s="3"/>
      <c r="T20" s="16">
        <v>0</v>
      </c>
      <c r="U20" s="3"/>
      <c r="V20" s="16">
        <v>0</v>
      </c>
      <c r="W20" s="3"/>
      <c r="X20" s="3">
        <f>SUM(P20:V20)</f>
        <v>-4703</v>
      </c>
      <c r="Y20" s="14"/>
      <c r="Z20" s="3">
        <f>SUM(D20:N20,X20)</f>
        <v>0</v>
      </c>
      <c r="AA20" s="14"/>
      <c r="AB20" s="16">
        <v>0</v>
      </c>
      <c r="AC20" s="14"/>
      <c r="AD20" s="14">
        <f>SUM(Z20:AB20)</f>
        <v>0</v>
      </c>
    </row>
    <row r="21" spans="1:31" ht="15" customHeight="1" thickBot="1" x14ac:dyDescent="0.25">
      <c r="A21" s="4" t="s">
        <v>216</v>
      </c>
      <c r="D21" s="17">
        <f>SUM(D16,D19:D20)</f>
        <v>1666827</v>
      </c>
      <c r="E21" s="14"/>
      <c r="F21" s="17">
        <f>SUM(F16,F19:F20)</f>
        <v>2062461</v>
      </c>
      <c r="G21" s="14"/>
      <c r="H21" s="17">
        <f>SUM(H16,H19:H20)</f>
        <v>-7372</v>
      </c>
      <c r="I21" s="14"/>
      <c r="J21" s="17">
        <f>SUM(J16,J19:J20)</f>
        <v>568131</v>
      </c>
      <c r="K21" s="14"/>
      <c r="L21" s="17">
        <f>SUM(L16,L19:L20)</f>
        <v>211675</v>
      </c>
      <c r="M21" s="14"/>
      <c r="N21" s="17">
        <f>SUM(N16,N19:N20)</f>
        <v>175129</v>
      </c>
      <c r="O21" s="14"/>
      <c r="P21" s="17">
        <f>SUM(P16,P19:P20)</f>
        <v>115499</v>
      </c>
      <c r="Q21" s="3"/>
      <c r="R21" s="17">
        <f>SUM(R16,R19:R20)</f>
        <v>10282003</v>
      </c>
      <c r="S21" s="14"/>
      <c r="T21" s="17">
        <f>SUM(T16,T19:T20)</f>
        <v>290608</v>
      </c>
      <c r="U21" s="14"/>
      <c r="V21" s="17">
        <f>SUM(V16,V19:V20)</f>
        <v>90830</v>
      </c>
      <c r="W21" s="14"/>
      <c r="X21" s="17">
        <f>SUM(X16,X19:X20)</f>
        <v>10778940</v>
      </c>
      <c r="Y21" s="14"/>
      <c r="Z21" s="17">
        <f>SUM(Z16,Z19:Z20)</f>
        <v>15455791</v>
      </c>
      <c r="AA21" s="14"/>
      <c r="AB21" s="17">
        <f>SUM(AB16,AB19:AB20)</f>
        <v>147780</v>
      </c>
      <c r="AC21" s="14"/>
      <c r="AD21" s="17">
        <f>SUM(AD16,AD19:AD20)</f>
        <v>15603571</v>
      </c>
    </row>
    <row r="22" spans="1:31" ht="15" customHeight="1" thickTop="1" x14ac:dyDescent="0.2">
      <c r="A22" s="4"/>
      <c r="D22" s="18"/>
      <c r="E22" s="14"/>
      <c r="F22" s="18"/>
      <c r="G22" s="14"/>
      <c r="H22" s="18"/>
      <c r="I22" s="14"/>
      <c r="J22" s="18"/>
      <c r="K22" s="14"/>
      <c r="L22" s="18"/>
      <c r="M22" s="14"/>
      <c r="N22" s="18"/>
      <c r="O22" s="14"/>
      <c r="P22" s="18"/>
      <c r="Q22" s="3"/>
      <c r="R22" s="18"/>
      <c r="S22" s="14"/>
      <c r="T22" s="14"/>
      <c r="U22" s="14"/>
      <c r="V22" s="14"/>
      <c r="W22" s="14"/>
      <c r="X22" s="18"/>
      <c r="Y22" s="14"/>
      <c r="Z22" s="18"/>
      <c r="AA22" s="14"/>
      <c r="AB22" s="18"/>
      <c r="AC22" s="14"/>
      <c r="AD22" s="3"/>
    </row>
    <row r="23" spans="1:31" ht="15" customHeight="1" x14ac:dyDescent="0.2">
      <c r="A23" s="4" t="s">
        <v>229</v>
      </c>
      <c r="C23" s="13"/>
      <c r="D23" s="3">
        <v>1666827</v>
      </c>
      <c r="E23" s="3"/>
      <c r="F23" s="3">
        <v>2062461</v>
      </c>
      <c r="G23" s="3"/>
      <c r="H23" s="3">
        <v>-7372</v>
      </c>
      <c r="I23" s="3"/>
      <c r="J23" s="3">
        <v>568131</v>
      </c>
      <c r="K23" s="3"/>
      <c r="L23" s="3">
        <v>211675</v>
      </c>
      <c r="M23" s="3"/>
      <c r="N23" s="3">
        <v>1056493</v>
      </c>
      <c r="O23" s="3"/>
      <c r="P23" s="3">
        <v>125232</v>
      </c>
      <c r="Q23" s="3"/>
      <c r="R23" s="3">
        <v>10253293</v>
      </c>
      <c r="S23" s="76"/>
      <c r="T23" s="3">
        <v>201499</v>
      </c>
      <c r="U23" s="3"/>
      <c r="V23" s="3">
        <v>-9443</v>
      </c>
      <c r="W23" s="3"/>
      <c r="X23" s="3">
        <f>SUM(P23:V23)</f>
        <v>10570581</v>
      </c>
      <c r="Y23" s="3"/>
      <c r="Z23" s="3">
        <f>SUM(D23:N23,X23)</f>
        <v>16128796</v>
      </c>
      <c r="AA23" s="3"/>
      <c r="AB23" s="3">
        <v>160732</v>
      </c>
      <c r="AC23" s="3"/>
      <c r="AD23" s="14">
        <f>SUM(Z23:AB23)</f>
        <v>16289528</v>
      </c>
    </row>
    <row r="24" spans="1:31" ht="15" customHeight="1" x14ac:dyDescent="0.2">
      <c r="A24" s="15" t="s">
        <v>213</v>
      </c>
      <c r="C24" s="13"/>
      <c r="D24" s="95">
        <v>0</v>
      </c>
      <c r="E24" s="14"/>
      <c r="F24" s="95">
        <v>0</v>
      </c>
      <c r="G24" s="14"/>
      <c r="H24" s="95">
        <v>0</v>
      </c>
      <c r="I24" s="14"/>
      <c r="J24" s="95">
        <v>0</v>
      </c>
      <c r="K24" s="14"/>
      <c r="L24" s="95">
        <v>0</v>
      </c>
      <c r="M24" s="14"/>
      <c r="N24" s="95">
        <f>SUM('PL&amp;OCI'!D30)</f>
        <v>679731</v>
      </c>
      <c r="O24" s="14"/>
      <c r="P24" s="95">
        <v>0</v>
      </c>
      <c r="Q24" s="14"/>
      <c r="R24" s="95">
        <v>0</v>
      </c>
      <c r="S24" s="14"/>
      <c r="T24" s="95">
        <v>0</v>
      </c>
      <c r="U24" s="14"/>
      <c r="V24" s="95">
        <v>0</v>
      </c>
      <c r="W24" s="14"/>
      <c r="X24" s="95">
        <f>SUM(P24:V24)</f>
        <v>0</v>
      </c>
      <c r="Y24" s="14"/>
      <c r="Z24" s="95">
        <f>SUM(D24:N24,X24)</f>
        <v>679731</v>
      </c>
      <c r="AA24" s="14"/>
      <c r="AB24" s="95">
        <f>+'PL&amp;OCI'!D31</f>
        <v>4627</v>
      </c>
      <c r="AC24" s="14"/>
      <c r="AD24" s="95">
        <f>SUM(Z24:AB24)</f>
        <v>684358</v>
      </c>
    </row>
    <row r="25" spans="1:31" ht="15" customHeight="1" x14ac:dyDescent="0.2">
      <c r="A25" s="15" t="s">
        <v>100</v>
      </c>
      <c r="C25" s="13"/>
      <c r="D25" s="96">
        <v>0</v>
      </c>
      <c r="E25" s="14"/>
      <c r="F25" s="96">
        <v>0</v>
      </c>
      <c r="G25" s="14"/>
      <c r="H25" s="96">
        <v>0</v>
      </c>
      <c r="I25" s="14"/>
      <c r="J25" s="96">
        <v>0</v>
      </c>
      <c r="K25" s="14"/>
      <c r="L25" s="96">
        <v>0</v>
      </c>
      <c r="M25" s="14"/>
      <c r="N25" s="96">
        <v>0</v>
      </c>
      <c r="O25" s="14">
        <v>0</v>
      </c>
      <c r="P25" s="96">
        <f>'PL&amp;OCI'!D52-'ce-conso'!AB25</f>
        <v>14666</v>
      </c>
      <c r="Q25" s="14"/>
      <c r="R25" s="96">
        <v>0</v>
      </c>
      <c r="S25" s="14"/>
      <c r="T25" s="96">
        <f>+'PL&amp;OCI'!D59</f>
        <v>-89417</v>
      </c>
      <c r="U25" s="14"/>
      <c r="V25" s="96">
        <v>-5817</v>
      </c>
      <c r="W25" s="14"/>
      <c r="X25" s="96">
        <f>SUM(P25:V25)</f>
        <v>-80568</v>
      </c>
      <c r="Y25" s="14"/>
      <c r="Z25" s="96">
        <f>SUM(D25:N25,X25)</f>
        <v>-80568</v>
      </c>
      <c r="AA25" s="14"/>
      <c r="AB25" s="96">
        <f>'PL&amp;OCI'!D69-'PL&amp;OCI'!D31</f>
        <v>194</v>
      </c>
      <c r="AC25" s="14"/>
      <c r="AD25" s="96">
        <f>SUM(Z25:AB25)</f>
        <v>-80374</v>
      </c>
    </row>
    <row r="26" spans="1:31" ht="15" customHeight="1" x14ac:dyDescent="0.2">
      <c r="A26" s="15" t="s">
        <v>101</v>
      </c>
      <c r="C26" s="13"/>
      <c r="D26" s="16">
        <f>SUM(D24:D25)</f>
        <v>0</v>
      </c>
      <c r="E26" s="3"/>
      <c r="F26" s="16">
        <f>SUM(F24:F25)</f>
        <v>0</v>
      </c>
      <c r="G26" s="3"/>
      <c r="H26" s="16">
        <f>SUM(H24:H25)</f>
        <v>0</v>
      </c>
      <c r="I26" s="3"/>
      <c r="J26" s="16">
        <f>SUM(J24:J25)</f>
        <v>0</v>
      </c>
      <c r="K26" s="3"/>
      <c r="L26" s="16">
        <f>SUM(L24:L25)</f>
        <v>0</v>
      </c>
      <c r="M26" s="3"/>
      <c r="N26" s="16">
        <f>SUM(N24:N25)</f>
        <v>679731</v>
      </c>
      <c r="O26" s="14"/>
      <c r="P26" s="16">
        <f>SUM(P24:P25)</f>
        <v>14666</v>
      </c>
      <c r="Q26" s="16"/>
      <c r="R26" s="16">
        <f>SUM(R24:R25)</f>
        <v>0</v>
      </c>
      <c r="S26" s="76"/>
      <c r="T26" s="16">
        <f>SUM(T24:T25)</f>
        <v>-89417</v>
      </c>
      <c r="U26" s="3"/>
      <c r="V26" s="16">
        <f>SUM(V24:V25)</f>
        <v>-5817</v>
      </c>
      <c r="W26" s="3"/>
      <c r="X26" s="16">
        <f>SUM(X24:X25)</f>
        <v>-80568</v>
      </c>
      <c r="Y26" s="14"/>
      <c r="Z26" s="16">
        <f>SUM(Z24:Z25)</f>
        <v>599163</v>
      </c>
      <c r="AA26" s="14"/>
      <c r="AB26" s="16">
        <f>SUM(AB24:AB25)</f>
        <v>4821</v>
      </c>
      <c r="AC26" s="14"/>
      <c r="AD26" s="16">
        <f>SUM(AD24:AD25)</f>
        <v>603984</v>
      </c>
      <c r="AE26" s="19">
        <f>+AD26-'PL&amp;OCI'!D70</f>
        <v>0</v>
      </c>
    </row>
    <row r="27" spans="1:31" ht="15" customHeight="1" x14ac:dyDescent="0.2">
      <c r="A27" s="15" t="s">
        <v>260</v>
      </c>
      <c r="C27" s="13"/>
      <c r="D27" s="16">
        <v>0</v>
      </c>
      <c r="E27" s="3"/>
      <c r="F27" s="16">
        <v>0</v>
      </c>
      <c r="G27" s="3"/>
      <c r="H27" s="16">
        <v>0</v>
      </c>
      <c r="I27" s="3"/>
      <c r="J27" s="16">
        <v>0</v>
      </c>
      <c r="K27" s="3"/>
      <c r="L27" s="16">
        <v>0</v>
      </c>
      <c r="M27" s="3"/>
      <c r="N27" s="16">
        <v>160130</v>
      </c>
      <c r="O27" s="14"/>
      <c r="P27" s="16">
        <v>0</v>
      </c>
      <c r="Q27" s="16"/>
      <c r="R27" s="16">
        <v>0</v>
      </c>
      <c r="S27" s="76"/>
      <c r="T27" s="16">
        <v>-160130</v>
      </c>
      <c r="U27" s="3"/>
      <c r="V27" s="16">
        <v>0</v>
      </c>
      <c r="W27" s="3"/>
      <c r="X27" s="3">
        <f t="shared" ref="X27" si="0">SUM(P27:V27)</f>
        <v>-160130</v>
      </c>
      <c r="Y27" s="14"/>
      <c r="Z27" s="16">
        <f t="shared" ref="Z27" si="1">SUM(D27:N27,X27)</f>
        <v>0</v>
      </c>
      <c r="AA27" s="14"/>
      <c r="AB27" s="16">
        <v>0</v>
      </c>
      <c r="AC27" s="14"/>
      <c r="AD27" s="16">
        <f t="shared" ref="AD27" si="2">SUM(Z27:AB27)</f>
        <v>0</v>
      </c>
      <c r="AE27" s="19"/>
    </row>
    <row r="28" spans="1:31" ht="15" customHeight="1" x14ac:dyDescent="0.2">
      <c r="A28" s="15" t="s">
        <v>261</v>
      </c>
      <c r="C28" s="13"/>
      <c r="D28" s="16"/>
      <c r="E28" s="3"/>
      <c r="F28" s="16"/>
      <c r="G28" s="3"/>
      <c r="H28" s="16"/>
      <c r="I28" s="3"/>
      <c r="J28" s="16"/>
      <c r="K28" s="3"/>
      <c r="L28" s="16"/>
      <c r="M28" s="3"/>
      <c r="N28" s="16"/>
      <c r="O28" s="14"/>
      <c r="P28" s="16"/>
      <c r="Q28" s="16"/>
      <c r="R28" s="16"/>
      <c r="S28" s="76"/>
      <c r="T28" s="16"/>
      <c r="U28" s="3"/>
      <c r="V28" s="16"/>
      <c r="W28" s="3"/>
      <c r="X28" s="3"/>
      <c r="Y28" s="14"/>
      <c r="Z28" s="16"/>
      <c r="AA28" s="14"/>
      <c r="AB28" s="16"/>
      <c r="AC28" s="14"/>
      <c r="AD28" s="16"/>
      <c r="AE28" s="19"/>
    </row>
    <row r="29" spans="1:31" ht="15" customHeight="1" x14ac:dyDescent="0.2">
      <c r="A29" s="15" t="s">
        <v>263</v>
      </c>
      <c r="C29" s="13"/>
      <c r="D29" s="16">
        <v>0</v>
      </c>
      <c r="E29" s="3"/>
      <c r="F29" s="16">
        <v>0</v>
      </c>
      <c r="G29" s="3"/>
      <c r="H29" s="16">
        <v>0</v>
      </c>
      <c r="I29" s="3"/>
      <c r="J29" s="16">
        <v>0</v>
      </c>
      <c r="K29" s="3"/>
      <c r="L29" s="16">
        <v>0</v>
      </c>
      <c r="M29" s="3"/>
      <c r="N29" s="16">
        <v>0</v>
      </c>
      <c r="O29" s="14"/>
      <c r="P29" s="16">
        <v>0</v>
      </c>
      <c r="Q29" s="16"/>
      <c r="R29" s="16">
        <v>0</v>
      </c>
      <c r="S29" s="76"/>
      <c r="T29" s="16">
        <v>0</v>
      </c>
      <c r="U29" s="3"/>
      <c r="V29" s="16">
        <v>0</v>
      </c>
      <c r="W29" s="3"/>
      <c r="X29" s="3">
        <f>SUM(P29:V29)</f>
        <v>0</v>
      </c>
      <c r="Y29" s="14"/>
      <c r="Z29" s="16">
        <f>SUM(D29:N29,X29)</f>
        <v>0</v>
      </c>
      <c r="AA29" s="14"/>
      <c r="AB29" s="16">
        <v>129555</v>
      </c>
      <c r="AC29" s="14"/>
      <c r="AD29" s="16">
        <f>SUM(Z29:AB29)</f>
        <v>129555</v>
      </c>
      <c r="AE29" s="19"/>
    </row>
    <row r="30" spans="1:31" ht="15" customHeight="1" x14ac:dyDescent="0.2">
      <c r="A30" s="15" t="s">
        <v>143</v>
      </c>
      <c r="C30" s="13"/>
      <c r="D30" s="16">
        <v>0</v>
      </c>
      <c r="E30" s="3"/>
      <c r="F30" s="16">
        <v>0</v>
      </c>
      <c r="G30" s="3"/>
      <c r="H30" s="16">
        <v>0</v>
      </c>
      <c r="I30" s="3"/>
      <c r="J30" s="16">
        <v>0</v>
      </c>
      <c r="K30" s="3"/>
      <c r="L30" s="16">
        <v>0</v>
      </c>
      <c r="M30" s="3"/>
      <c r="N30" s="16">
        <f>-R30</f>
        <v>5051</v>
      </c>
      <c r="O30" s="14"/>
      <c r="P30" s="16">
        <v>0</v>
      </c>
      <c r="Q30" s="16"/>
      <c r="R30" s="16">
        <f>ROUND('[9]03''25'!$AL$130/1000,0)</f>
        <v>-5051</v>
      </c>
      <c r="S30" s="76"/>
      <c r="T30" s="16">
        <v>0</v>
      </c>
      <c r="U30" s="3"/>
      <c r="V30" s="16">
        <v>0</v>
      </c>
      <c r="W30" s="3"/>
      <c r="X30" s="3">
        <f>SUM(P30:V30)</f>
        <v>-5051</v>
      </c>
      <c r="Y30" s="14"/>
      <c r="Z30" s="3">
        <f>SUM(D30:N30,X30)</f>
        <v>0</v>
      </c>
      <c r="AA30" s="14"/>
      <c r="AB30" s="16">
        <v>0</v>
      </c>
      <c r="AC30" s="14"/>
      <c r="AD30" s="14">
        <f>SUM(Z30:AB30)</f>
        <v>0</v>
      </c>
    </row>
    <row r="31" spans="1:31" ht="15" customHeight="1" thickBot="1" x14ac:dyDescent="0.25">
      <c r="A31" s="4" t="s">
        <v>230</v>
      </c>
      <c r="D31" s="17">
        <f>SUM(D23,D26:D30)</f>
        <v>1666827</v>
      </c>
      <c r="E31" s="14"/>
      <c r="F31" s="17">
        <f>SUM(F23,F26:F30)</f>
        <v>2062461</v>
      </c>
      <c r="G31" s="14"/>
      <c r="H31" s="17">
        <f>SUM(H23,H26:H30)</f>
        <v>-7372</v>
      </c>
      <c r="I31" s="14"/>
      <c r="J31" s="17">
        <f>SUM(J23,J26:J30)</f>
        <v>568131</v>
      </c>
      <c r="K31" s="14"/>
      <c r="L31" s="17">
        <f>SUM(L23,L26:L30)</f>
        <v>211675</v>
      </c>
      <c r="M31" s="14"/>
      <c r="N31" s="17">
        <f>SUM(N23,N26:N30)</f>
        <v>1901405</v>
      </c>
      <c r="O31" s="14"/>
      <c r="P31" s="17">
        <f>SUM(P23,P26:P30)</f>
        <v>139898</v>
      </c>
      <c r="Q31" s="3"/>
      <c r="R31" s="17">
        <f>SUM(R23,R26:R30)</f>
        <v>10248242</v>
      </c>
      <c r="S31" s="77"/>
      <c r="T31" s="17">
        <f>SUM(T23,T26:T30)</f>
        <v>-48048</v>
      </c>
      <c r="U31" s="14"/>
      <c r="V31" s="17">
        <f>SUM(V23,V26:V30)</f>
        <v>-15260</v>
      </c>
      <c r="W31" s="14"/>
      <c r="X31" s="17">
        <f>SUM(X23,X26:X30)</f>
        <v>10324832</v>
      </c>
      <c r="Y31" s="14"/>
      <c r="Z31" s="17">
        <f>SUM(Z23,Z26:Z30)</f>
        <v>16727959</v>
      </c>
      <c r="AA31" s="14"/>
      <c r="AB31" s="17">
        <f>SUM(AB23,AB26:AB30)</f>
        <v>295108</v>
      </c>
      <c r="AC31" s="14"/>
      <c r="AD31" s="17">
        <f>SUM(AD23,AD26:AD30)</f>
        <v>17023067</v>
      </c>
    </row>
    <row r="32" spans="1:31" ht="15" customHeight="1" thickTop="1" x14ac:dyDescent="0.2">
      <c r="B32" s="4"/>
      <c r="D32" s="19">
        <f>SUM(D23-'bs '!F81)</f>
        <v>0</v>
      </c>
      <c r="E32" s="24"/>
      <c r="F32" s="19">
        <f>SUM(F23-'bs '!F82)</f>
        <v>0</v>
      </c>
      <c r="G32" s="19"/>
      <c r="H32" s="19">
        <f>SUM(H23-'bs '!F84)</f>
        <v>0</v>
      </c>
      <c r="I32" s="19"/>
      <c r="J32" s="19">
        <f>SUM(J23-'bs '!F85)</f>
        <v>0</v>
      </c>
      <c r="K32" s="19"/>
      <c r="L32" s="19">
        <f>SUM(L23-'bs '!F87)</f>
        <v>0</v>
      </c>
      <c r="M32" s="19"/>
      <c r="N32" s="19">
        <f>SUM(N23-'bs '!F88)</f>
        <v>0</v>
      </c>
      <c r="O32" s="19"/>
      <c r="P32" s="73"/>
      <c r="Q32" s="73"/>
      <c r="R32" s="73"/>
      <c r="S32" s="73"/>
      <c r="T32" s="73"/>
      <c r="U32" s="73"/>
      <c r="V32" s="73"/>
      <c r="W32" s="73"/>
      <c r="X32" s="73">
        <f>SUM(X23-'bs '!F89)</f>
        <v>0</v>
      </c>
      <c r="Y32" s="19"/>
      <c r="Z32" s="19">
        <f>SUM(Z23-'bs '!F90)</f>
        <v>0</v>
      </c>
      <c r="AA32" s="19"/>
      <c r="AB32" s="19">
        <f>SUM(AB23-'bs '!F92)</f>
        <v>0</v>
      </c>
      <c r="AC32" s="24"/>
      <c r="AD32" s="19">
        <f>SUM(AD23-'bs '!F93)</f>
        <v>0</v>
      </c>
      <c r="AE32" s="25"/>
    </row>
    <row r="33" spans="1:31" ht="15" customHeight="1" x14ac:dyDescent="0.2">
      <c r="B33" s="4"/>
      <c r="D33" s="19">
        <f>SUM(D31-'bs '!D81)</f>
        <v>0</v>
      </c>
      <c r="E33" s="26"/>
      <c r="F33" s="19">
        <f>SUM(F31-'bs '!D82)</f>
        <v>0</v>
      </c>
      <c r="G33" s="19"/>
      <c r="H33" s="19">
        <f>SUM(H31-'bs '!D84)</f>
        <v>0</v>
      </c>
      <c r="I33" s="19"/>
      <c r="J33" s="19">
        <f>SUM(J31-'bs '!D85)</f>
        <v>0</v>
      </c>
      <c r="K33" s="19"/>
      <c r="L33" s="19">
        <f>SUM(L31-'bs '!D87)</f>
        <v>0</v>
      </c>
      <c r="M33" s="19"/>
      <c r="N33" s="19">
        <f>SUM(N31-'bs '!D88)</f>
        <v>0</v>
      </c>
      <c r="O33" s="19"/>
      <c r="P33" s="73"/>
      <c r="Q33" s="73"/>
      <c r="R33" s="73"/>
      <c r="S33" s="73"/>
      <c r="T33" s="73"/>
      <c r="U33" s="73"/>
      <c r="V33" s="73"/>
      <c r="W33" s="73"/>
      <c r="X33" s="73">
        <f>SUM(X31-'bs '!D89)</f>
        <v>0</v>
      </c>
      <c r="Y33" s="19"/>
      <c r="Z33" s="19">
        <f>SUM(Z31-'bs '!D90)</f>
        <v>0</v>
      </c>
      <c r="AA33" s="19"/>
      <c r="AB33" s="19">
        <f>SUM(AB31-'bs '!D92)</f>
        <v>0</v>
      </c>
      <c r="AC33" s="19"/>
      <c r="AD33" s="19">
        <f>SUM(AD31-'bs '!D93)</f>
        <v>0</v>
      </c>
      <c r="AE33" s="27"/>
    </row>
    <row r="34" spans="1:31" ht="15" customHeight="1" x14ac:dyDescent="0.2">
      <c r="A34" s="21" t="s">
        <v>235</v>
      </c>
      <c r="D34" s="3"/>
      <c r="E34" s="14"/>
      <c r="F34" s="3"/>
      <c r="G34" s="14"/>
      <c r="H34" s="3"/>
      <c r="I34" s="14"/>
      <c r="J34" s="3"/>
      <c r="K34" s="14"/>
      <c r="L34" s="3"/>
      <c r="M34" s="14"/>
      <c r="N34" s="22"/>
      <c r="O34" s="20"/>
      <c r="P34" s="74"/>
      <c r="Q34" s="74"/>
      <c r="R34" s="74"/>
      <c r="S34" s="75"/>
      <c r="T34" s="75"/>
      <c r="U34" s="75"/>
      <c r="V34" s="75"/>
      <c r="W34" s="75"/>
      <c r="X34" s="74"/>
      <c r="Y34" s="20"/>
      <c r="Z34" s="19">
        <f>+Z26-'PL&amp;OCI'!D68</f>
        <v>0</v>
      </c>
      <c r="AA34" s="19"/>
      <c r="AB34" s="19">
        <f>+AB26-'PL&amp;OCI'!D69</f>
        <v>0</v>
      </c>
      <c r="AC34" s="19"/>
      <c r="AD34" s="19">
        <f>+AD26-'PL&amp;OCI'!D70</f>
        <v>0</v>
      </c>
    </row>
  </sheetData>
  <mergeCells count="4">
    <mergeCell ref="D7:Z7"/>
    <mergeCell ref="P8:X8"/>
    <mergeCell ref="P9:V9"/>
    <mergeCell ref="L13:N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5"/>
  <sheetViews>
    <sheetView showGridLines="0" view="pageBreakPreview" topLeftCell="A4" zoomScale="90" zoomScaleNormal="80" zoomScaleSheetLayoutView="90" workbookViewId="0">
      <selection activeCell="A16" sqref="A16"/>
    </sheetView>
  </sheetViews>
  <sheetFormatPr defaultColWidth="9.42578125" defaultRowHeight="18.75" customHeight="1" x14ac:dyDescent="0.2"/>
  <cols>
    <col min="1" max="1" width="21.5703125" style="147" customWidth="1"/>
    <col min="2" max="2" width="5.5703125" style="147" customWidth="1"/>
    <col min="3" max="3" width="5" style="147" customWidth="1"/>
    <col min="4" max="4" width="7.5703125" style="147" customWidth="1"/>
    <col min="5" max="5" width="1.5703125" style="147" customWidth="1"/>
    <col min="6" max="6" width="16.5703125" style="147" customWidth="1"/>
    <col min="7" max="7" width="1.5703125" style="147" customWidth="1"/>
    <col min="8" max="8" width="16.5703125" style="147" customWidth="1"/>
    <col min="9" max="9" width="1.5703125" style="147" customWidth="1"/>
    <col min="10" max="10" width="16.5703125" style="147" customWidth="1"/>
    <col min="11" max="11" width="1.5703125" style="147" customWidth="1"/>
    <col min="12" max="12" width="16.5703125" style="147" customWidth="1"/>
    <col min="13" max="13" width="1.5703125" style="147" customWidth="1"/>
    <col min="14" max="14" width="16.5703125" style="147" customWidth="1"/>
    <col min="15" max="15" width="1.5703125" style="147" customWidth="1"/>
    <col min="16" max="16" width="16.5703125" style="147" customWidth="1"/>
    <col min="17" max="17" width="1.5703125" style="147" customWidth="1"/>
    <col min="18" max="18" width="16.5703125" style="147" customWidth="1"/>
    <col min="19" max="19" width="1.5703125" style="147" customWidth="1"/>
    <col min="20" max="20" width="8.5703125" style="147" customWidth="1"/>
    <col min="21" max="16384" width="9.42578125" style="147"/>
  </cols>
  <sheetData>
    <row r="1" spans="1:20" s="144" customFormat="1" ht="18.75" customHeight="1" x14ac:dyDescent="0.2">
      <c r="R1" s="91" t="s">
        <v>67</v>
      </c>
    </row>
    <row r="2" spans="1:20" s="144" customFormat="1" ht="18.75" customHeight="1" x14ac:dyDescent="0.2">
      <c r="A2" s="144" t="s">
        <v>0</v>
      </c>
      <c r="R2" s="145"/>
    </row>
    <row r="3" spans="1:20" s="144" customFormat="1" ht="18.75" customHeight="1" x14ac:dyDescent="0.2">
      <c r="A3" s="144" t="s">
        <v>144</v>
      </c>
    </row>
    <row r="4" spans="1:20" s="144" customFormat="1" ht="18.75" customHeight="1" x14ac:dyDescent="0.2">
      <c r="A4" s="146" t="s">
        <v>228</v>
      </c>
    </row>
    <row r="5" spans="1:20" ht="18.75" customHeight="1" x14ac:dyDescent="0.2">
      <c r="N5" s="145"/>
      <c r="O5" s="145"/>
      <c r="P5" s="145"/>
      <c r="Q5" s="145"/>
      <c r="R5" s="148" t="s">
        <v>2</v>
      </c>
      <c r="T5" s="149"/>
    </row>
    <row r="6" spans="1:20" ht="18.75" customHeight="1" x14ac:dyDescent="0.2">
      <c r="D6" s="150"/>
      <c r="E6" s="150"/>
      <c r="F6" s="166" t="s">
        <v>4</v>
      </c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50"/>
      <c r="T6" s="150"/>
    </row>
    <row r="7" spans="1:20" ht="18.75" customHeight="1" x14ac:dyDescent="0.2">
      <c r="D7" s="150"/>
      <c r="E7" s="150"/>
      <c r="N7" s="167" t="s">
        <v>60</v>
      </c>
      <c r="O7" s="167"/>
      <c r="P7" s="167"/>
      <c r="Q7" s="150"/>
      <c r="S7" s="150"/>
      <c r="T7" s="150"/>
    </row>
    <row r="8" spans="1:20" ht="18.75" customHeight="1" x14ac:dyDescent="0.2">
      <c r="D8" s="150"/>
      <c r="E8" s="150"/>
      <c r="N8" s="150" t="s">
        <v>145</v>
      </c>
      <c r="O8" s="150"/>
      <c r="P8" s="150" t="s">
        <v>112</v>
      </c>
      <c r="Q8" s="150"/>
      <c r="S8" s="150"/>
      <c r="T8" s="150"/>
    </row>
    <row r="9" spans="1:20" s="150" customFormat="1" ht="18.75" customHeight="1" x14ac:dyDescent="0.2">
      <c r="F9" s="150" t="s">
        <v>115</v>
      </c>
      <c r="J9" s="168" t="s">
        <v>57</v>
      </c>
      <c r="K9" s="168"/>
      <c r="L9" s="168"/>
      <c r="N9" s="151" t="s">
        <v>146</v>
      </c>
      <c r="P9" s="150" t="s">
        <v>147</v>
      </c>
      <c r="R9" s="150" t="s">
        <v>123</v>
      </c>
    </row>
    <row r="10" spans="1:20" s="150" customFormat="1" ht="18.75" customHeight="1" x14ac:dyDescent="0.2">
      <c r="F10" s="150" t="s">
        <v>124</v>
      </c>
      <c r="J10" s="150" t="s">
        <v>125</v>
      </c>
      <c r="N10" s="150" t="s">
        <v>148</v>
      </c>
      <c r="P10" s="150" t="s">
        <v>130</v>
      </c>
      <c r="R10" s="150" t="s">
        <v>130</v>
      </c>
    </row>
    <row r="11" spans="1:20" s="150" customFormat="1" ht="18.75" customHeight="1" x14ac:dyDescent="0.2">
      <c r="F11" s="151" t="s">
        <v>133</v>
      </c>
      <c r="H11" s="151" t="s">
        <v>55</v>
      </c>
      <c r="J11" s="151" t="s">
        <v>134</v>
      </c>
      <c r="L11" s="151" t="s">
        <v>135</v>
      </c>
      <c r="N11" s="152" t="s">
        <v>149</v>
      </c>
      <c r="P11" s="151" t="s">
        <v>140</v>
      </c>
      <c r="R11" s="151" t="s">
        <v>140</v>
      </c>
    </row>
    <row r="12" spans="1:20" s="153" customFormat="1" ht="18.75" customHeight="1" x14ac:dyDescent="0.2">
      <c r="A12" s="144" t="s">
        <v>218</v>
      </c>
      <c r="F12" s="91">
        <v>1666827</v>
      </c>
      <c r="G12" s="90"/>
      <c r="H12" s="91">
        <v>2062461</v>
      </c>
      <c r="I12" s="90"/>
      <c r="J12" s="91">
        <v>211675</v>
      </c>
      <c r="K12" s="90"/>
      <c r="L12" s="91">
        <v>229864</v>
      </c>
      <c r="M12" s="90"/>
      <c r="N12" s="91">
        <v>144052</v>
      </c>
      <c r="O12" s="90"/>
      <c r="P12" s="91">
        <f>SUM(N12:O12)</f>
        <v>144052</v>
      </c>
      <c r="Q12" s="90"/>
      <c r="R12" s="91">
        <f>SUM(F12:L12,P12)</f>
        <v>4314879</v>
      </c>
    </row>
    <row r="13" spans="1:20" s="153" customFormat="1" ht="18.75" customHeight="1" x14ac:dyDescent="0.2">
      <c r="A13" s="153" t="s">
        <v>88</v>
      </c>
      <c r="F13" s="89">
        <v>0</v>
      </c>
      <c r="G13" s="90"/>
      <c r="H13" s="89">
        <v>0</v>
      </c>
      <c r="I13" s="90"/>
      <c r="J13" s="89">
        <v>0</v>
      </c>
      <c r="K13" s="90"/>
      <c r="L13" s="89">
        <f>SUM('PL&amp;OCI'!J27)</f>
        <v>-27320</v>
      </c>
      <c r="M13" s="90"/>
      <c r="N13" s="89">
        <v>0</v>
      </c>
      <c r="O13" s="91"/>
      <c r="P13" s="89">
        <f>SUM(N13:O13)</f>
        <v>0</v>
      </c>
      <c r="Q13" s="90"/>
      <c r="R13" s="89">
        <f>SUM(F13:L13,P13)</f>
        <v>-27320</v>
      </c>
    </row>
    <row r="14" spans="1:20" s="153" customFormat="1" ht="18.75" customHeight="1" x14ac:dyDescent="0.2">
      <c r="A14" s="153" t="s">
        <v>236</v>
      </c>
      <c r="F14" s="92">
        <v>0</v>
      </c>
      <c r="G14" s="90"/>
      <c r="H14" s="92">
        <v>0</v>
      </c>
      <c r="I14" s="90"/>
      <c r="J14" s="92">
        <v>0</v>
      </c>
      <c r="K14" s="90"/>
      <c r="L14" s="92">
        <v>0</v>
      </c>
      <c r="M14" s="90"/>
      <c r="N14" s="92">
        <v>0</v>
      </c>
      <c r="O14" s="93"/>
      <c r="P14" s="94">
        <v>0</v>
      </c>
      <c r="Q14" s="90"/>
      <c r="R14" s="94">
        <v>0</v>
      </c>
    </row>
    <row r="15" spans="1:20" s="153" customFormat="1" ht="18.75" customHeight="1" x14ac:dyDescent="0.2">
      <c r="A15" s="153" t="s">
        <v>150</v>
      </c>
      <c r="F15" s="154">
        <f>F14+F13</f>
        <v>0</v>
      </c>
      <c r="G15" s="90"/>
      <c r="H15" s="154">
        <f>H14+H13</f>
        <v>0</v>
      </c>
      <c r="I15" s="90"/>
      <c r="J15" s="154">
        <f>J14+J13</f>
        <v>0</v>
      </c>
      <c r="K15" s="90"/>
      <c r="L15" s="154">
        <f>L14+L13</f>
        <v>-27320</v>
      </c>
      <c r="M15" s="90"/>
      <c r="N15" s="154">
        <f>N14+N13</f>
        <v>0</v>
      </c>
      <c r="O15" s="93"/>
      <c r="P15" s="154">
        <f>P14+P13</f>
        <v>0</v>
      </c>
      <c r="Q15" s="90"/>
      <c r="R15" s="154">
        <f>R14+R13</f>
        <v>-27320</v>
      </c>
    </row>
    <row r="16" spans="1:20" ht="18.75" customHeight="1" thickBot="1" x14ac:dyDescent="0.25">
      <c r="A16" s="144" t="s">
        <v>216</v>
      </c>
      <c r="F16" s="155">
        <f>SUM(F12,F15)</f>
        <v>1666827</v>
      </c>
      <c r="G16" s="90"/>
      <c r="H16" s="155">
        <f>SUM(H12,H15)</f>
        <v>2062461</v>
      </c>
      <c r="I16" s="90"/>
      <c r="J16" s="155">
        <f>SUM(J12,J15)</f>
        <v>211675</v>
      </c>
      <c r="K16" s="90"/>
      <c r="L16" s="155">
        <f>SUM(L12,L15)</f>
        <v>202544</v>
      </c>
      <c r="M16" s="90"/>
      <c r="N16" s="155">
        <f>SUM(N12,N15)</f>
        <v>144052</v>
      </c>
      <c r="O16" s="91"/>
      <c r="P16" s="155">
        <f>SUM(P12,P15)</f>
        <v>144052</v>
      </c>
      <c r="Q16" s="90"/>
      <c r="R16" s="155">
        <f>SUM(R12,R15)</f>
        <v>4287559</v>
      </c>
    </row>
    <row r="17" spans="1:19" ht="18.75" customHeight="1" thickTop="1" x14ac:dyDescent="0.2">
      <c r="R17" s="156"/>
    </row>
    <row r="18" spans="1:19" s="153" customFormat="1" ht="18.75" customHeight="1" x14ac:dyDescent="0.2">
      <c r="A18" s="144" t="s">
        <v>229</v>
      </c>
      <c r="F18" s="91">
        <v>1666827</v>
      </c>
      <c r="G18" s="90"/>
      <c r="H18" s="91">
        <v>2062461</v>
      </c>
      <c r="I18" s="90"/>
      <c r="J18" s="91">
        <v>211675</v>
      </c>
      <c r="K18" s="90"/>
      <c r="L18" s="91">
        <v>773453</v>
      </c>
      <c r="M18" s="90"/>
      <c r="N18" s="91">
        <v>144052</v>
      </c>
      <c r="O18" s="90"/>
      <c r="P18" s="91">
        <f>SUM(N18:O18)</f>
        <v>144052</v>
      </c>
      <c r="Q18" s="90"/>
      <c r="R18" s="91">
        <f>SUM(F18:L18,P18)</f>
        <v>4858468</v>
      </c>
    </row>
    <row r="19" spans="1:19" s="153" customFormat="1" ht="18.75" customHeight="1" x14ac:dyDescent="0.2">
      <c r="A19" s="153" t="s">
        <v>88</v>
      </c>
      <c r="F19" s="89">
        <v>0</v>
      </c>
      <c r="G19" s="90"/>
      <c r="H19" s="89">
        <v>0</v>
      </c>
      <c r="I19" s="90"/>
      <c r="J19" s="89">
        <v>0</v>
      </c>
      <c r="K19" s="90"/>
      <c r="L19" s="89">
        <f>SUM('PL&amp;OCI'!H27)</f>
        <v>-25785</v>
      </c>
      <c r="M19" s="90"/>
      <c r="N19" s="89">
        <v>0</v>
      </c>
      <c r="O19" s="91"/>
      <c r="P19" s="89">
        <f>SUM(N19:O19)</f>
        <v>0</v>
      </c>
      <c r="Q19" s="90"/>
      <c r="R19" s="89">
        <f>SUM(F19:L19,P19)</f>
        <v>-25785</v>
      </c>
    </row>
    <row r="20" spans="1:19" s="153" customFormat="1" ht="18.75" customHeight="1" x14ac:dyDescent="0.2">
      <c r="A20" s="153" t="s">
        <v>236</v>
      </c>
      <c r="F20" s="92">
        <v>0</v>
      </c>
      <c r="G20" s="90"/>
      <c r="H20" s="92">
        <v>0</v>
      </c>
      <c r="I20" s="90"/>
      <c r="J20" s="92">
        <v>0</v>
      </c>
      <c r="K20" s="90"/>
      <c r="L20" s="92">
        <v>0</v>
      </c>
      <c r="M20" s="90"/>
      <c r="N20" s="92">
        <v>0</v>
      </c>
      <c r="O20" s="93"/>
      <c r="P20" s="94">
        <v>0</v>
      </c>
      <c r="Q20" s="90"/>
      <c r="R20" s="94">
        <v>0</v>
      </c>
    </row>
    <row r="21" spans="1:19" s="153" customFormat="1" ht="18.75" customHeight="1" x14ac:dyDescent="0.2">
      <c r="A21" s="153" t="s">
        <v>150</v>
      </c>
      <c r="F21" s="154">
        <f>F20+F19</f>
        <v>0</v>
      </c>
      <c r="G21" s="90"/>
      <c r="H21" s="154">
        <f>H20+H19</f>
        <v>0</v>
      </c>
      <c r="I21" s="90"/>
      <c r="J21" s="154">
        <f>J20+J19</f>
        <v>0</v>
      </c>
      <c r="K21" s="90"/>
      <c r="L21" s="154">
        <f>L20+L19</f>
        <v>-25785</v>
      </c>
      <c r="M21" s="90"/>
      <c r="N21" s="154">
        <f>N20+N19</f>
        <v>0</v>
      </c>
      <c r="O21" s="93"/>
      <c r="P21" s="154">
        <f>P20+P19</f>
        <v>0</v>
      </c>
      <c r="Q21" s="90"/>
      <c r="R21" s="154">
        <f>R20+R19</f>
        <v>-25785</v>
      </c>
    </row>
    <row r="22" spans="1:19" ht="18.75" customHeight="1" thickBot="1" x14ac:dyDescent="0.25">
      <c r="A22" s="144" t="s">
        <v>230</v>
      </c>
      <c r="F22" s="155">
        <f>SUM(F18,F21)</f>
        <v>1666827</v>
      </c>
      <c r="G22" s="90"/>
      <c r="H22" s="155">
        <f>SUM(H18,H21)</f>
        <v>2062461</v>
      </c>
      <c r="I22" s="90"/>
      <c r="J22" s="155">
        <f>SUM(J18,J21)</f>
        <v>211675</v>
      </c>
      <c r="K22" s="90"/>
      <c r="L22" s="155">
        <f>SUM(L18,L21)</f>
        <v>747668</v>
      </c>
      <c r="M22" s="90"/>
      <c r="N22" s="155">
        <f>SUM(N18,N21)</f>
        <v>144052</v>
      </c>
      <c r="O22" s="91"/>
      <c r="P22" s="155">
        <f>SUM(P18,P21)</f>
        <v>144052</v>
      </c>
      <c r="Q22" s="90"/>
      <c r="R22" s="155">
        <f>SUM(R18,R21)</f>
        <v>4832683</v>
      </c>
    </row>
    <row r="23" spans="1:19" ht="18.75" customHeight="1" thickTop="1" x14ac:dyDescent="0.2">
      <c r="A23" s="144"/>
      <c r="F23" s="157">
        <f>SUM(F18-'bs '!J81)</f>
        <v>0</v>
      </c>
      <c r="G23" s="157"/>
      <c r="H23" s="157">
        <f>SUM(H18-'bs '!J82)</f>
        <v>0</v>
      </c>
      <c r="I23" s="157"/>
      <c r="J23" s="157">
        <f>SUM(J18-'bs '!J87)</f>
        <v>0</v>
      </c>
      <c r="K23" s="157"/>
      <c r="L23" s="157">
        <f>SUM(L18-'bs '!J88)</f>
        <v>0</v>
      </c>
      <c r="M23" s="157"/>
      <c r="N23" s="157"/>
      <c r="O23" s="157"/>
      <c r="P23" s="157">
        <f>SUM(P18-'bs '!J89)</f>
        <v>0</v>
      </c>
      <c r="Q23" s="158"/>
      <c r="R23" s="157">
        <f>SUM(R18-'bs '!J93)</f>
        <v>0</v>
      </c>
      <c r="S23" s="159"/>
    </row>
    <row r="24" spans="1:19" ht="18.75" customHeight="1" x14ac:dyDescent="0.2">
      <c r="F24" s="157">
        <f>SUM(F22-'bs '!H81)</f>
        <v>0</v>
      </c>
      <c r="G24" s="157"/>
      <c r="H24" s="157">
        <f>SUM(H22-'bs '!H82)</f>
        <v>0</v>
      </c>
      <c r="I24" s="157"/>
      <c r="J24" s="157">
        <f>SUM(J22-'bs '!H87)</f>
        <v>0</v>
      </c>
      <c r="K24" s="157"/>
      <c r="L24" s="157">
        <f>SUM(L22-'bs '!H88)</f>
        <v>0</v>
      </c>
      <c r="M24" s="157"/>
      <c r="N24" s="157"/>
      <c r="O24" s="157"/>
      <c r="P24" s="157">
        <f>SUM(P22-'bs '!H89)</f>
        <v>0</v>
      </c>
      <c r="Q24" s="160"/>
      <c r="R24" s="157">
        <f>SUM(R22-'bs '!H93)</f>
        <v>0</v>
      </c>
      <c r="S24" s="161"/>
    </row>
    <row r="25" spans="1:19" ht="18.75" customHeight="1" x14ac:dyDescent="0.2">
      <c r="A25" s="162" t="s">
        <v>235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6"/>
  <sheetViews>
    <sheetView showGridLines="0" tabSelected="1" view="pageBreakPreview" topLeftCell="A28" zoomScaleNormal="55" zoomScaleSheetLayoutView="100" workbookViewId="0">
      <selection activeCell="A46" sqref="A46"/>
    </sheetView>
  </sheetViews>
  <sheetFormatPr defaultColWidth="9.42578125" defaultRowHeight="20.100000000000001" customHeight="1" x14ac:dyDescent="0.2"/>
  <cols>
    <col min="1" max="1" width="53.42578125" style="113" customWidth="1"/>
    <col min="2" max="2" width="4.5703125" style="113" customWidth="1"/>
    <col min="3" max="3" width="1.5703125" style="113" customWidth="1"/>
    <col min="4" max="4" width="14.5703125" style="114" customWidth="1"/>
    <col min="5" max="5" width="1.5703125" style="113" customWidth="1"/>
    <col min="6" max="6" width="14.5703125" style="114" customWidth="1"/>
    <col min="7" max="7" width="1.5703125" style="113" customWidth="1"/>
    <col min="8" max="8" width="14.5703125" style="114" customWidth="1"/>
    <col min="9" max="9" width="1.5703125" style="113" customWidth="1"/>
    <col min="10" max="10" width="14.5703125" style="114" customWidth="1"/>
    <col min="11" max="16384" width="9.42578125" style="113"/>
  </cols>
  <sheetData>
    <row r="1" spans="1:12" ht="19.7" customHeight="1" x14ac:dyDescent="0.2">
      <c r="J1" s="115" t="s">
        <v>67</v>
      </c>
    </row>
    <row r="2" spans="1:12" s="116" customFormat="1" ht="19.7" customHeight="1" x14ac:dyDescent="0.2">
      <c r="A2" s="116" t="s">
        <v>0</v>
      </c>
      <c r="D2" s="117"/>
      <c r="F2" s="117"/>
      <c r="H2" s="117"/>
    </row>
    <row r="3" spans="1:12" s="116" customFormat="1" ht="19.7" customHeight="1" x14ac:dyDescent="0.2">
      <c r="A3" s="116" t="s">
        <v>151</v>
      </c>
      <c r="D3" s="117"/>
      <c r="F3" s="117"/>
      <c r="H3" s="117"/>
      <c r="J3" s="117"/>
    </row>
    <row r="4" spans="1:12" s="116" customFormat="1" ht="19.7" customHeight="1" x14ac:dyDescent="0.2">
      <c r="A4" s="116" t="s">
        <v>228</v>
      </c>
      <c r="D4" s="117"/>
      <c r="F4" s="117"/>
      <c r="H4" s="117"/>
      <c r="J4" s="117"/>
    </row>
    <row r="5" spans="1:12" s="118" customFormat="1" ht="19.7" customHeight="1" x14ac:dyDescent="0.2">
      <c r="D5" s="114"/>
      <c r="E5" s="113"/>
      <c r="F5" s="114"/>
      <c r="G5" s="113"/>
      <c r="H5" s="119"/>
      <c r="I5" s="113"/>
      <c r="J5" s="119" t="s">
        <v>2</v>
      </c>
    </row>
    <row r="6" spans="1:12" s="120" customFormat="1" ht="19.7" customHeight="1" x14ac:dyDescent="0.2">
      <c r="D6" s="121"/>
      <c r="E6" s="122" t="s">
        <v>3</v>
      </c>
      <c r="F6" s="121"/>
      <c r="H6" s="121"/>
      <c r="I6" s="122" t="s">
        <v>4</v>
      </c>
      <c r="J6" s="121"/>
    </row>
    <row r="7" spans="1:12" s="118" customFormat="1" ht="19.7" customHeight="1" x14ac:dyDescent="0.2">
      <c r="B7" s="123"/>
      <c r="D7" s="124" t="s">
        <v>231</v>
      </c>
      <c r="F7" s="124" t="s">
        <v>217</v>
      </c>
      <c r="G7" s="120"/>
      <c r="H7" s="124" t="s">
        <v>231</v>
      </c>
      <c r="J7" s="124" t="s">
        <v>217</v>
      </c>
      <c r="K7" s="113"/>
    </row>
    <row r="8" spans="1:12" ht="19.7" customHeight="1" x14ac:dyDescent="0.2">
      <c r="A8" s="116" t="s">
        <v>152</v>
      </c>
    </row>
    <row r="9" spans="1:12" ht="19.7" customHeight="1" x14ac:dyDescent="0.2">
      <c r="A9" s="113" t="s">
        <v>209</v>
      </c>
      <c r="D9" s="125">
        <f>SUM('PL&amp;OCI'!D25)</f>
        <v>881168</v>
      </c>
      <c r="E9" s="126"/>
      <c r="F9" s="125">
        <f>SUM('PL&amp;OCI'!F25)</f>
        <v>363079</v>
      </c>
      <c r="G9" s="125"/>
      <c r="H9" s="125">
        <f>SUM('PL&amp;OCI'!H25)</f>
        <v>-26510</v>
      </c>
      <c r="I9" s="126"/>
      <c r="J9" s="125">
        <f>SUM('PL&amp;OCI'!J25)</f>
        <v>-28156</v>
      </c>
      <c r="L9" s="127"/>
    </row>
    <row r="10" spans="1:12" ht="19.7" customHeight="1" x14ac:dyDescent="0.2">
      <c r="A10" s="113" t="s">
        <v>214</v>
      </c>
      <c r="D10" s="125"/>
      <c r="E10" s="125"/>
      <c r="F10" s="125"/>
      <c r="G10" s="125"/>
      <c r="H10" s="125"/>
      <c r="I10" s="125"/>
      <c r="J10" s="125"/>
      <c r="K10" s="125"/>
      <c r="L10" s="127"/>
    </row>
    <row r="11" spans="1:12" ht="19.7" customHeight="1" x14ac:dyDescent="0.2">
      <c r="A11" s="113" t="s">
        <v>153</v>
      </c>
      <c r="D11" s="125"/>
      <c r="E11" s="125"/>
      <c r="F11" s="125"/>
      <c r="G11" s="128"/>
      <c r="H11" s="125"/>
      <c r="I11" s="125"/>
      <c r="J11" s="125"/>
      <c r="K11" s="125"/>
      <c r="L11" s="127"/>
    </row>
    <row r="12" spans="1:12" ht="19.7" customHeight="1" x14ac:dyDescent="0.2">
      <c r="A12" s="113" t="s">
        <v>154</v>
      </c>
      <c r="D12" s="129">
        <v>117241</v>
      </c>
      <c r="E12" s="126"/>
      <c r="F12" s="129">
        <v>123090</v>
      </c>
      <c r="G12" s="130"/>
      <c r="H12" s="129">
        <v>3081</v>
      </c>
      <c r="I12" s="126"/>
      <c r="J12" s="129">
        <v>2257</v>
      </c>
      <c r="K12" s="125"/>
      <c r="L12" s="127"/>
    </row>
    <row r="13" spans="1:12" ht="19.7" customHeight="1" x14ac:dyDescent="0.2">
      <c r="A13" s="113" t="s">
        <v>200</v>
      </c>
      <c r="D13" s="129">
        <v>3090</v>
      </c>
      <c r="E13" s="126"/>
      <c r="F13" s="129">
        <v>-6873</v>
      </c>
      <c r="G13" s="130"/>
      <c r="H13" s="129">
        <v>-170</v>
      </c>
      <c r="I13" s="126"/>
      <c r="J13" s="129">
        <v>-59</v>
      </c>
      <c r="K13" s="125"/>
      <c r="L13" s="127"/>
    </row>
    <row r="14" spans="1:12" ht="19.7" customHeight="1" x14ac:dyDescent="0.2">
      <c r="A14" s="113" t="s">
        <v>201</v>
      </c>
      <c r="D14" s="129">
        <v>0</v>
      </c>
      <c r="E14" s="126"/>
      <c r="F14" s="129">
        <v>261</v>
      </c>
      <c r="G14" s="130"/>
      <c r="H14" s="125">
        <v>0</v>
      </c>
      <c r="I14" s="126"/>
      <c r="J14" s="125">
        <v>0</v>
      </c>
      <c r="K14" s="125"/>
      <c r="L14" s="127"/>
    </row>
    <row r="15" spans="1:12" ht="19.7" customHeight="1" x14ac:dyDescent="0.2">
      <c r="A15" s="113" t="s">
        <v>220</v>
      </c>
      <c r="D15" s="129"/>
      <c r="E15" s="126"/>
      <c r="F15" s="129"/>
      <c r="G15" s="130"/>
      <c r="H15" s="125"/>
      <c r="I15" s="126"/>
      <c r="J15" s="125"/>
      <c r="K15" s="125"/>
      <c r="L15" s="127"/>
    </row>
    <row r="16" spans="1:12" ht="19.7" customHeight="1" x14ac:dyDescent="0.2">
      <c r="A16" s="113" t="s">
        <v>221</v>
      </c>
      <c r="D16" s="129">
        <v>0</v>
      </c>
      <c r="E16" s="126"/>
      <c r="F16" s="129">
        <v>-11012</v>
      </c>
      <c r="G16" s="130"/>
      <c r="H16" s="125">
        <v>0</v>
      </c>
      <c r="I16" s="126"/>
      <c r="J16" s="125">
        <v>0</v>
      </c>
      <c r="K16" s="125"/>
      <c r="L16" s="127"/>
    </row>
    <row r="17" spans="1:12" ht="19.7" customHeight="1" x14ac:dyDescent="0.2">
      <c r="A17" s="113" t="s">
        <v>222</v>
      </c>
      <c r="D17" s="125">
        <v>-1252</v>
      </c>
      <c r="E17" s="126"/>
      <c r="F17" s="125">
        <v>-1104</v>
      </c>
      <c r="G17" s="130"/>
      <c r="H17" s="125">
        <v>0</v>
      </c>
      <c r="I17" s="126"/>
      <c r="J17" s="125">
        <v>0</v>
      </c>
      <c r="K17" s="125"/>
      <c r="L17" s="127"/>
    </row>
    <row r="18" spans="1:12" ht="19.7" customHeight="1" x14ac:dyDescent="0.2">
      <c r="A18" s="113" t="s">
        <v>247</v>
      </c>
      <c r="D18" s="125">
        <v>514</v>
      </c>
      <c r="E18" s="126"/>
      <c r="F18" s="125">
        <v>1975</v>
      </c>
      <c r="G18" s="130"/>
      <c r="H18" s="125">
        <v>0</v>
      </c>
      <c r="I18" s="126"/>
      <c r="J18" s="125">
        <v>0</v>
      </c>
      <c r="K18" s="125"/>
      <c r="L18" s="127"/>
    </row>
    <row r="19" spans="1:12" ht="19.7" customHeight="1" x14ac:dyDescent="0.2">
      <c r="A19" s="113" t="s">
        <v>262</v>
      </c>
      <c r="D19" s="129">
        <v>0</v>
      </c>
      <c r="E19" s="126"/>
      <c r="F19" s="129">
        <v>0</v>
      </c>
      <c r="G19" s="130"/>
      <c r="H19" s="125">
        <v>950</v>
      </c>
      <c r="I19" s="126"/>
      <c r="J19" s="125"/>
      <c r="K19" s="125"/>
      <c r="L19" s="127"/>
    </row>
    <row r="20" spans="1:12" ht="19.7" customHeight="1" x14ac:dyDescent="0.2">
      <c r="A20" s="113" t="s">
        <v>257</v>
      </c>
      <c r="D20" s="129">
        <v>-14960</v>
      </c>
      <c r="E20" s="126"/>
      <c r="F20" s="129">
        <v>0</v>
      </c>
      <c r="G20" s="130"/>
      <c r="H20" s="125">
        <v>0</v>
      </c>
      <c r="I20" s="126"/>
      <c r="J20" s="125">
        <v>0</v>
      </c>
      <c r="K20" s="125"/>
      <c r="L20" s="127"/>
    </row>
    <row r="21" spans="1:12" ht="19.7" customHeight="1" x14ac:dyDescent="0.2">
      <c r="A21" s="113" t="s">
        <v>155</v>
      </c>
      <c r="D21" s="129">
        <v>-106102</v>
      </c>
      <c r="E21" s="126"/>
      <c r="F21" s="129">
        <v>-15200</v>
      </c>
      <c r="G21" s="130"/>
      <c r="H21" s="125">
        <v>0</v>
      </c>
      <c r="I21" s="126"/>
      <c r="J21" s="125">
        <v>0</v>
      </c>
      <c r="K21" s="125"/>
      <c r="L21" s="127"/>
    </row>
    <row r="22" spans="1:12" ht="19.7" customHeight="1" x14ac:dyDescent="0.2">
      <c r="A22" s="113" t="s">
        <v>237</v>
      </c>
      <c r="D22" s="129">
        <v>-68644</v>
      </c>
      <c r="E22" s="126"/>
      <c r="F22" s="125">
        <v>0</v>
      </c>
      <c r="G22" s="130"/>
      <c r="H22" s="125">
        <v>0</v>
      </c>
      <c r="I22" s="126"/>
      <c r="J22" s="125">
        <v>0</v>
      </c>
      <c r="K22" s="125"/>
      <c r="L22" s="127"/>
    </row>
    <row r="23" spans="1:12" ht="19.7" customHeight="1" x14ac:dyDescent="0.2">
      <c r="A23" s="113" t="s">
        <v>219</v>
      </c>
      <c r="D23" s="125">
        <v>-155</v>
      </c>
      <c r="E23" s="126"/>
      <c r="F23" s="125">
        <v>526</v>
      </c>
      <c r="G23" s="130"/>
      <c r="H23" s="125">
        <v>-12</v>
      </c>
      <c r="I23" s="126"/>
      <c r="J23" s="125">
        <v>-5</v>
      </c>
      <c r="K23" s="125"/>
      <c r="L23" s="127"/>
    </row>
    <row r="24" spans="1:12" ht="19.7" customHeight="1" x14ac:dyDescent="0.2">
      <c r="A24" s="113" t="s">
        <v>156</v>
      </c>
      <c r="D24" s="129">
        <v>0</v>
      </c>
      <c r="E24" s="126"/>
      <c r="F24" s="129">
        <v>154</v>
      </c>
      <c r="G24" s="130"/>
      <c r="H24" s="125">
        <v>0</v>
      </c>
      <c r="I24" s="126"/>
      <c r="J24" s="125">
        <v>0</v>
      </c>
      <c r="K24" s="125"/>
      <c r="L24" s="127"/>
    </row>
    <row r="25" spans="1:12" ht="19.7" customHeight="1" x14ac:dyDescent="0.2">
      <c r="A25" s="113" t="s">
        <v>157</v>
      </c>
      <c r="D25" s="129">
        <v>0</v>
      </c>
      <c r="E25" s="126"/>
      <c r="F25" s="129">
        <v>463</v>
      </c>
      <c r="G25" s="130"/>
      <c r="H25" s="125">
        <v>0</v>
      </c>
      <c r="I25" s="126"/>
      <c r="J25" s="125">
        <v>0</v>
      </c>
      <c r="K25" s="125"/>
      <c r="L25" s="127"/>
    </row>
    <row r="26" spans="1:12" ht="19.7" customHeight="1" x14ac:dyDescent="0.2">
      <c r="A26" s="113" t="s">
        <v>248</v>
      </c>
      <c r="D26" s="129">
        <v>3181</v>
      </c>
      <c r="E26" s="126"/>
      <c r="F26" s="129">
        <v>2493</v>
      </c>
      <c r="G26" s="130"/>
      <c r="H26" s="129">
        <v>323</v>
      </c>
      <c r="I26" s="131"/>
      <c r="J26" s="129">
        <v>403</v>
      </c>
      <c r="K26" s="125"/>
      <c r="L26" s="127"/>
    </row>
    <row r="27" spans="1:12" ht="19.7" customHeight="1" x14ac:dyDescent="0.2">
      <c r="A27" s="113" t="s">
        <v>158</v>
      </c>
      <c r="D27" s="129">
        <v>-18901</v>
      </c>
      <c r="E27" s="125"/>
      <c r="F27" s="129">
        <v>-13983</v>
      </c>
      <c r="G27" s="125"/>
      <c r="H27" s="129">
        <v>-15043</v>
      </c>
      <c r="I27" s="125"/>
      <c r="J27" s="129">
        <v>-14318</v>
      </c>
      <c r="K27" s="125"/>
      <c r="L27" s="127"/>
    </row>
    <row r="28" spans="1:12" ht="19.7" customHeight="1" x14ac:dyDescent="0.2">
      <c r="A28" s="113" t="s">
        <v>159</v>
      </c>
      <c r="D28" s="132">
        <v>55494</v>
      </c>
      <c r="E28" s="126"/>
      <c r="F28" s="132">
        <v>59529</v>
      </c>
      <c r="G28" s="130"/>
      <c r="H28" s="132">
        <v>22408</v>
      </c>
      <c r="I28" s="126"/>
      <c r="J28" s="132">
        <v>28274</v>
      </c>
      <c r="K28" s="125"/>
      <c r="L28" s="127"/>
    </row>
    <row r="29" spans="1:12" ht="19.7" customHeight="1" x14ac:dyDescent="0.2">
      <c r="A29" s="113" t="s">
        <v>160</v>
      </c>
      <c r="D29" s="125"/>
      <c r="E29" s="126"/>
      <c r="F29" s="125"/>
      <c r="G29" s="128"/>
      <c r="H29" s="125"/>
      <c r="I29" s="126"/>
      <c r="J29" s="125"/>
      <c r="K29" s="125"/>
      <c r="L29" s="127"/>
    </row>
    <row r="30" spans="1:12" ht="19.7" customHeight="1" x14ac:dyDescent="0.2">
      <c r="A30" s="113" t="s">
        <v>161</v>
      </c>
      <c r="D30" s="129">
        <f>SUM(D9:D28)</f>
        <v>850674</v>
      </c>
      <c r="E30" s="126"/>
      <c r="F30" s="129">
        <f>SUM(F9:F28)</f>
        <v>503398</v>
      </c>
      <c r="G30" s="125"/>
      <c r="H30" s="129">
        <f>SUM(H9:H28)</f>
        <v>-14973</v>
      </c>
      <c r="I30" s="126"/>
      <c r="J30" s="129">
        <f>SUM(J9:J28)</f>
        <v>-11604</v>
      </c>
      <c r="K30" s="125"/>
      <c r="L30" s="127"/>
    </row>
    <row r="31" spans="1:12" s="116" customFormat="1" ht="19.7" customHeight="1" x14ac:dyDescent="0.2">
      <c r="A31" s="113" t="s">
        <v>162</v>
      </c>
      <c r="B31" s="113"/>
      <c r="C31" s="113"/>
      <c r="D31" s="125"/>
      <c r="E31" s="126"/>
      <c r="F31" s="125"/>
      <c r="G31" s="128"/>
      <c r="H31" s="125"/>
      <c r="I31" s="126"/>
      <c r="J31" s="125"/>
      <c r="K31" s="125"/>
      <c r="L31" s="127"/>
    </row>
    <row r="32" spans="1:12" ht="19.7" customHeight="1" x14ac:dyDescent="0.2">
      <c r="A32" s="113" t="s">
        <v>249</v>
      </c>
      <c r="D32" s="127">
        <v>-59025</v>
      </c>
      <c r="E32" s="126"/>
      <c r="F32" s="127">
        <v>-27687</v>
      </c>
      <c r="G32" s="128"/>
      <c r="H32" s="127">
        <v>-18835</v>
      </c>
      <c r="I32" s="126"/>
      <c r="J32" s="127">
        <v>-56514</v>
      </c>
      <c r="K32" s="125"/>
      <c r="L32" s="127"/>
    </row>
    <row r="33" spans="1:12" ht="19.7" customHeight="1" x14ac:dyDescent="0.2">
      <c r="A33" s="113" t="s">
        <v>163</v>
      </c>
      <c r="D33" s="127">
        <v>3503</v>
      </c>
      <c r="E33" s="126"/>
      <c r="F33" s="127">
        <v>2327</v>
      </c>
      <c r="G33" s="128"/>
      <c r="H33" s="125">
        <v>0</v>
      </c>
      <c r="I33" s="126"/>
      <c r="J33" s="125">
        <v>0</v>
      </c>
      <c r="K33" s="125"/>
      <c r="L33" s="127"/>
    </row>
    <row r="34" spans="1:12" ht="19.7" customHeight="1" x14ac:dyDescent="0.2">
      <c r="A34" s="113" t="s">
        <v>164</v>
      </c>
      <c r="D34" s="127">
        <v>521</v>
      </c>
      <c r="E34" s="126"/>
      <c r="F34" s="127">
        <v>-423220</v>
      </c>
      <c r="G34" s="126"/>
      <c r="H34" s="125">
        <v>0</v>
      </c>
      <c r="I34" s="126"/>
      <c r="J34" s="125">
        <v>0</v>
      </c>
      <c r="K34" s="125"/>
      <c r="L34" s="127"/>
    </row>
    <row r="35" spans="1:12" ht="19.7" customHeight="1" x14ac:dyDescent="0.2">
      <c r="A35" s="113" t="s">
        <v>165</v>
      </c>
      <c r="D35" s="125">
        <v>-116373</v>
      </c>
      <c r="E35" s="125"/>
      <c r="F35" s="125">
        <v>-81057</v>
      </c>
      <c r="G35" s="128"/>
      <c r="H35" s="125">
        <v>0</v>
      </c>
      <c r="I35" s="125"/>
      <c r="J35" s="125">
        <v>0</v>
      </c>
      <c r="K35" s="125"/>
      <c r="L35" s="127"/>
    </row>
    <row r="36" spans="1:12" ht="19.7" customHeight="1" x14ac:dyDescent="0.2">
      <c r="A36" s="113" t="s">
        <v>166</v>
      </c>
      <c r="D36" s="127">
        <v>-75691</v>
      </c>
      <c r="E36" s="126"/>
      <c r="F36" s="127">
        <v>-182250</v>
      </c>
      <c r="G36" s="128"/>
      <c r="H36" s="127">
        <v>-4291</v>
      </c>
      <c r="I36" s="126"/>
      <c r="J36" s="127">
        <v>-2295</v>
      </c>
      <c r="K36" s="125"/>
      <c r="L36" s="127"/>
    </row>
    <row r="37" spans="1:12" ht="19.7" customHeight="1" x14ac:dyDescent="0.2">
      <c r="A37" s="113" t="s">
        <v>167</v>
      </c>
      <c r="D37" s="125">
        <v>-134658</v>
      </c>
      <c r="E37" s="126"/>
      <c r="F37" s="125">
        <v>2435</v>
      </c>
      <c r="G37" s="128"/>
      <c r="H37" s="125">
        <v>0</v>
      </c>
      <c r="I37" s="126"/>
      <c r="J37" s="125">
        <v>0</v>
      </c>
      <c r="K37" s="125"/>
      <c r="L37" s="127"/>
    </row>
    <row r="38" spans="1:12" ht="19.7" customHeight="1" x14ac:dyDescent="0.2">
      <c r="A38" s="113" t="s">
        <v>168</v>
      </c>
      <c r="D38" s="125">
        <v>562</v>
      </c>
      <c r="E38" s="126"/>
      <c r="F38" s="125">
        <v>503</v>
      </c>
      <c r="G38" s="128"/>
      <c r="H38" s="125">
        <v>0</v>
      </c>
      <c r="I38" s="126"/>
      <c r="J38" s="125">
        <v>0</v>
      </c>
      <c r="K38" s="125"/>
      <c r="L38" s="127"/>
    </row>
    <row r="39" spans="1:12" ht="19.7" customHeight="1" x14ac:dyDescent="0.2">
      <c r="A39" s="113" t="s">
        <v>169</v>
      </c>
      <c r="D39" s="125"/>
      <c r="E39" s="126"/>
      <c r="F39" s="125"/>
      <c r="G39" s="128"/>
      <c r="H39" s="125"/>
      <c r="I39" s="126"/>
      <c r="J39" s="125"/>
      <c r="K39" s="125"/>
      <c r="L39" s="127"/>
    </row>
    <row r="40" spans="1:12" ht="19.7" customHeight="1" x14ac:dyDescent="0.2">
      <c r="A40" s="113" t="s">
        <v>250</v>
      </c>
      <c r="D40" s="127">
        <v>-68249</v>
      </c>
      <c r="E40" s="126"/>
      <c r="F40" s="127">
        <v>250490</v>
      </c>
      <c r="G40" s="125"/>
      <c r="H40" s="127">
        <v>-10235</v>
      </c>
      <c r="I40" s="126"/>
      <c r="J40" s="127">
        <v>-739</v>
      </c>
      <c r="K40" s="125"/>
      <c r="L40" s="127"/>
    </row>
    <row r="41" spans="1:12" ht="19.7" customHeight="1" x14ac:dyDescent="0.2">
      <c r="A41" s="113" t="s">
        <v>170</v>
      </c>
      <c r="D41" s="125">
        <v>138890</v>
      </c>
      <c r="E41" s="126"/>
      <c r="F41" s="125">
        <v>363660</v>
      </c>
      <c r="G41" s="128"/>
      <c r="H41" s="125">
        <v>0</v>
      </c>
      <c r="I41" s="126"/>
      <c r="J41" s="125">
        <v>0</v>
      </c>
      <c r="K41" s="125"/>
      <c r="L41" s="127"/>
    </row>
    <row r="42" spans="1:12" ht="19.7" customHeight="1" x14ac:dyDescent="0.2">
      <c r="A42" s="113" t="s">
        <v>171</v>
      </c>
      <c r="D42" s="127">
        <v>118629</v>
      </c>
      <c r="E42" s="126"/>
      <c r="F42" s="127">
        <v>150651</v>
      </c>
      <c r="G42" s="128"/>
      <c r="H42" s="127">
        <v>9324</v>
      </c>
      <c r="I42" s="126"/>
      <c r="J42" s="127">
        <v>15492</v>
      </c>
      <c r="K42" s="125"/>
      <c r="L42" s="127"/>
    </row>
    <row r="43" spans="1:12" ht="19.7" customHeight="1" x14ac:dyDescent="0.2">
      <c r="A43" s="113" t="s">
        <v>266</v>
      </c>
      <c r="D43" s="127">
        <v>-2173</v>
      </c>
      <c r="E43" s="126"/>
      <c r="F43" s="127">
        <v>-896</v>
      </c>
      <c r="G43" s="128"/>
      <c r="H43" s="127">
        <v>-1457</v>
      </c>
      <c r="I43" s="126"/>
      <c r="J43" s="127">
        <v>-896</v>
      </c>
      <c r="K43" s="125"/>
      <c r="L43" s="127"/>
    </row>
    <row r="44" spans="1:12" ht="19.7" customHeight="1" x14ac:dyDescent="0.2">
      <c r="A44" s="113" t="s">
        <v>172</v>
      </c>
      <c r="D44" s="132">
        <v>-4837</v>
      </c>
      <c r="E44" s="126"/>
      <c r="F44" s="132">
        <v>-3187</v>
      </c>
      <c r="G44" s="128"/>
      <c r="H44" s="132">
        <v>1644</v>
      </c>
      <c r="I44" s="126"/>
      <c r="J44" s="132">
        <v>991</v>
      </c>
      <c r="K44" s="125"/>
      <c r="L44" s="127"/>
    </row>
    <row r="45" spans="1:12" ht="19.7" customHeight="1" x14ac:dyDescent="0.2">
      <c r="A45" s="113" t="s">
        <v>173</v>
      </c>
      <c r="D45" s="125">
        <f>SUM(D30:D44)</f>
        <v>651773</v>
      </c>
      <c r="E45" s="126"/>
      <c r="F45" s="125">
        <f>SUM(F30:F44)</f>
        <v>555167</v>
      </c>
      <c r="G45" s="128"/>
      <c r="H45" s="125">
        <f>SUM(H30:H44)</f>
        <v>-38823</v>
      </c>
      <c r="I45" s="126"/>
      <c r="J45" s="125">
        <f>SUM(J30:J44)</f>
        <v>-55565</v>
      </c>
      <c r="K45" s="125"/>
      <c r="L45" s="127"/>
    </row>
    <row r="46" spans="1:12" ht="19.7" customHeight="1" x14ac:dyDescent="0.2">
      <c r="A46" s="113" t="s">
        <v>174</v>
      </c>
      <c r="D46" s="127">
        <v>18901</v>
      </c>
      <c r="E46" s="126"/>
      <c r="F46" s="127">
        <v>13983</v>
      </c>
      <c r="G46" s="128"/>
      <c r="H46" s="127">
        <v>14183</v>
      </c>
      <c r="I46" s="126"/>
      <c r="J46" s="127">
        <v>27428</v>
      </c>
      <c r="K46" s="125"/>
      <c r="L46" s="127"/>
    </row>
    <row r="47" spans="1:12" ht="19.7" customHeight="1" x14ac:dyDescent="0.2">
      <c r="A47" s="113" t="s">
        <v>175</v>
      </c>
      <c r="D47" s="125">
        <v>-54571</v>
      </c>
      <c r="E47" s="126"/>
      <c r="F47" s="125">
        <v>-68524</v>
      </c>
      <c r="G47" s="128"/>
      <c r="H47" s="125">
        <v>-21054</v>
      </c>
      <c r="I47" s="126"/>
      <c r="J47" s="125">
        <v>-19460</v>
      </c>
      <c r="K47" s="125"/>
      <c r="L47" s="127"/>
    </row>
    <row r="48" spans="1:12" ht="19.7" customHeight="1" x14ac:dyDescent="0.2">
      <c r="A48" s="113" t="s">
        <v>176</v>
      </c>
      <c r="D48" s="133">
        <v>-13986</v>
      </c>
      <c r="E48" s="126"/>
      <c r="F48" s="133">
        <v>-7602</v>
      </c>
      <c r="G48" s="128"/>
      <c r="H48" s="133">
        <v>-1772</v>
      </c>
      <c r="I48" s="126"/>
      <c r="J48" s="133">
        <v>-1132</v>
      </c>
      <c r="K48" s="125"/>
      <c r="L48" s="127"/>
    </row>
    <row r="49" spans="1:12" ht="19.7" customHeight="1" x14ac:dyDescent="0.2">
      <c r="A49" s="116" t="s">
        <v>177</v>
      </c>
      <c r="D49" s="132">
        <f>SUM(D45:D48)</f>
        <v>602117</v>
      </c>
      <c r="E49" s="126"/>
      <c r="F49" s="132">
        <f>SUM(F45:F48)</f>
        <v>493024</v>
      </c>
      <c r="G49" s="128"/>
      <c r="H49" s="132">
        <f>SUM(H45:H48)</f>
        <v>-47466</v>
      </c>
      <c r="I49" s="126"/>
      <c r="J49" s="132">
        <f>SUM(J45:J48)</f>
        <v>-48729</v>
      </c>
      <c r="K49" s="125"/>
      <c r="L49" s="127"/>
    </row>
    <row r="50" spans="1:12" s="116" customFormat="1" ht="19.7" customHeight="1" x14ac:dyDescent="0.2">
      <c r="A50" s="113"/>
      <c r="D50" s="114"/>
      <c r="E50" s="126"/>
      <c r="F50" s="114"/>
      <c r="G50" s="114"/>
      <c r="H50" s="114"/>
      <c r="I50" s="126"/>
      <c r="J50" s="114"/>
      <c r="K50" s="125"/>
      <c r="L50" s="127"/>
    </row>
    <row r="51" spans="1:12" s="116" customFormat="1" ht="19.7" customHeight="1" x14ac:dyDescent="0.2">
      <c r="A51" s="113" t="s">
        <v>235</v>
      </c>
      <c r="D51" s="117"/>
      <c r="E51" s="126"/>
      <c r="F51" s="117"/>
      <c r="G51" s="114"/>
      <c r="H51" s="117"/>
      <c r="I51" s="126"/>
      <c r="J51" s="115"/>
      <c r="K51" s="125"/>
      <c r="L51" s="127"/>
    </row>
    <row r="52" spans="1:12" s="116" customFormat="1" ht="20.100000000000001" customHeight="1" x14ac:dyDescent="0.2">
      <c r="A52" s="113"/>
      <c r="D52" s="117"/>
      <c r="E52" s="126"/>
      <c r="F52" s="117"/>
      <c r="G52" s="114"/>
      <c r="H52" s="117"/>
      <c r="I52" s="126"/>
      <c r="J52" s="115" t="s">
        <v>67</v>
      </c>
      <c r="K52" s="125"/>
      <c r="L52" s="127"/>
    </row>
    <row r="53" spans="1:12" s="116" customFormat="1" ht="20.100000000000001" customHeight="1" x14ac:dyDescent="0.2">
      <c r="A53" s="116" t="s">
        <v>0</v>
      </c>
      <c r="D53" s="117"/>
      <c r="F53" s="117"/>
      <c r="H53" s="117"/>
      <c r="J53" s="117"/>
      <c r="K53" s="125"/>
      <c r="L53" s="127"/>
    </row>
    <row r="54" spans="1:12" s="116" customFormat="1" ht="20.100000000000001" customHeight="1" x14ac:dyDescent="0.2">
      <c r="A54" s="116" t="s">
        <v>178</v>
      </c>
      <c r="D54" s="117"/>
      <c r="F54" s="117"/>
      <c r="H54" s="117"/>
      <c r="J54" s="117"/>
      <c r="K54" s="125"/>
      <c r="L54" s="127"/>
    </row>
    <row r="55" spans="1:12" s="116" customFormat="1" ht="20.100000000000001" customHeight="1" x14ac:dyDescent="0.2">
      <c r="A55" s="116" t="s">
        <v>228</v>
      </c>
      <c r="D55" s="117"/>
      <c r="F55" s="117"/>
      <c r="H55" s="117"/>
      <c r="J55" s="117"/>
      <c r="K55" s="125"/>
      <c r="L55" s="127"/>
    </row>
    <row r="56" spans="1:12" s="118" customFormat="1" ht="20.100000000000001" customHeight="1" x14ac:dyDescent="0.2">
      <c r="D56" s="114"/>
      <c r="E56" s="113"/>
      <c r="F56" s="114"/>
      <c r="G56" s="113"/>
      <c r="H56" s="119"/>
      <c r="I56" s="113"/>
      <c r="J56" s="119" t="s">
        <v>2</v>
      </c>
      <c r="K56" s="125"/>
      <c r="L56" s="127"/>
    </row>
    <row r="57" spans="1:12" s="120" customFormat="1" ht="20.100000000000001" customHeight="1" x14ac:dyDescent="0.2">
      <c r="D57" s="121"/>
      <c r="E57" s="122" t="s">
        <v>3</v>
      </c>
      <c r="F57" s="121"/>
      <c r="H57" s="121"/>
      <c r="I57" s="122" t="s">
        <v>4</v>
      </c>
      <c r="J57" s="121"/>
      <c r="K57" s="125"/>
      <c r="L57" s="127"/>
    </row>
    <row r="58" spans="1:12" ht="20.100000000000001" customHeight="1" x14ac:dyDescent="0.2">
      <c r="A58" s="118"/>
      <c r="D58" s="124" t="s">
        <v>231</v>
      </c>
      <c r="E58" s="118"/>
      <c r="F58" s="124" t="s">
        <v>217</v>
      </c>
      <c r="G58" s="134"/>
      <c r="H58" s="124" t="s">
        <v>231</v>
      </c>
      <c r="I58" s="118"/>
      <c r="J58" s="124" t="s">
        <v>217</v>
      </c>
      <c r="K58" s="125"/>
      <c r="L58" s="127"/>
    </row>
    <row r="59" spans="1:12" ht="20.100000000000001" customHeight="1" x14ac:dyDescent="0.2">
      <c r="A59" s="116" t="s">
        <v>179</v>
      </c>
      <c r="D59" s="125"/>
      <c r="E59" s="126"/>
      <c r="F59" s="125"/>
      <c r="G59" s="135"/>
      <c r="H59" s="125"/>
      <c r="I59" s="126"/>
      <c r="J59" s="125"/>
      <c r="K59" s="125"/>
      <c r="L59" s="127"/>
    </row>
    <row r="60" spans="1:12" ht="20.100000000000001" customHeight="1" x14ac:dyDescent="0.2">
      <c r="A60" s="113" t="s">
        <v>180</v>
      </c>
      <c r="D60" s="125">
        <v>0</v>
      </c>
      <c r="E60" s="126"/>
      <c r="F60" s="125">
        <v>0</v>
      </c>
      <c r="G60" s="125"/>
      <c r="H60" s="125">
        <v>403000</v>
      </c>
      <c r="I60" s="125"/>
      <c r="J60" s="125">
        <v>147000</v>
      </c>
      <c r="K60" s="125"/>
      <c r="L60" s="127"/>
    </row>
    <row r="61" spans="1:12" ht="20.100000000000001" customHeight="1" x14ac:dyDescent="0.2">
      <c r="A61" s="113" t="s">
        <v>181</v>
      </c>
      <c r="D61" s="125">
        <v>0</v>
      </c>
      <c r="E61" s="126"/>
      <c r="F61" s="125">
        <v>0</v>
      </c>
      <c r="G61" s="125"/>
      <c r="H61" s="125">
        <v>-99000</v>
      </c>
      <c r="I61" s="125"/>
      <c r="J61" s="125">
        <v>-95000</v>
      </c>
      <c r="K61" s="125"/>
      <c r="L61" s="127"/>
    </row>
    <row r="62" spans="1:12" ht="20.100000000000001" customHeight="1" x14ac:dyDescent="0.2">
      <c r="A62" s="113" t="s">
        <v>251</v>
      </c>
      <c r="D62" s="125">
        <v>-6310</v>
      </c>
      <c r="E62" s="126"/>
      <c r="F62" s="125">
        <v>0</v>
      </c>
      <c r="G62" s="125"/>
      <c r="H62" s="125">
        <v>0</v>
      </c>
      <c r="I62" s="125"/>
      <c r="J62" s="125">
        <v>0</v>
      </c>
      <c r="K62" s="125"/>
      <c r="L62" s="127"/>
    </row>
    <row r="63" spans="1:12" ht="20.100000000000001" customHeight="1" x14ac:dyDescent="0.2">
      <c r="A63" s="113" t="s">
        <v>238</v>
      </c>
      <c r="D63" s="125">
        <v>-112427</v>
      </c>
      <c r="E63" s="126"/>
      <c r="F63" s="125">
        <v>0</v>
      </c>
      <c r="G63" s="125"/>
      <c r="H63" s="125">
        <v>0</v>
      </c>
      <c r="I63" s="125"/>
      <c r="J63" s="125">
        <v>0</v>
      </c>
      <c r="K63" s="125"/>
      <c r="L63" s="127"/>
    </row>
    <row r="64" spans="1:12" ht="20.100000000000001" customHeight="1" x14ac:dyDescent="0.2">
      <c r="A64" s="113" t="s">
        <v>239</v>
      </c>
      <c r="D64" s="125">
        <v>-4400</v>
      </c>
      <c r="E64" s="126"/>
      <c r="F64" s="125">
        <v>0</v>
      </c>
      <c r="G64" s="125"/>
      <c r="H64" s="125">
        <v>-4400</v>
      </c>
      <c r="I64" s="125"/>
      <c r="J64" s="125">
        <v>0</v>
      </c>
      <c r="K64" s="125"/>
      <c r="L64" s="127"/>
    </row>
    <row r="65" spans="1:12" ht="20.100000000000001" customHeight="1" x14ac:dyDescent="0.2">
      <c r="A65" s="113" t="s">
        <v>182</v>
      </c>
      <c r="D65" s="127">
        <v>216</v>
      </c>
      <c r="E65" s="126"/>
      <c r="F65" s="127">
        <v>114</v>
      </c>
      <c r="G65" s="136"/>
      <c r="H65" s="127">
        <v>72</v>
      </c>
      <c r="I65" s="125"/>
      <c r="J65" s="127">
        <v>5</v>
      </c>
      <c r="K65" s="125"/>
      <c r="L65" s="127"/>
    </row>
    <row r="66" spans="1:12" ht="20.100000000000001" customHeight="1" x14ac:dyDescent="0.2">
      <c r="A66" s="113" t="s">
        <v>183</v>
      </c>
      <c r="D66" s="127">
        <v>-194303</v>
      </c>
      <c r="E66" s="126"/>
      <c r="F66" s="127">
        <v>-111350</v>
      </c>
      <c r="G66" s="136"/>
      <c r="H66" s="127">
        <v>-1072</v>
      </c>
      <c r="I66" s="125"/>
      <c r="J66" s="127">
        <v>-2737</v>
      </c>
      <c r="K66" s="125"/>
      <c r="L66" s="127"/>
    </row>
    <row r="67" spans="1:12" ht="20.100000000000001" customHeight="1" x14ac:dyDescent="0.2">
      <c r="A67" s="116" t="s">
        <v>252</v>
      </c>
      <c r="D67" s="137">
        <f>SUM(D60:D66)</f>
        <v>-317224</v>
      </c>
      <c r="E67" s="126"/>
      <c r="F67" s="137">
        <f>SUM(F60:F66)</f>
        <v>-111236</v>
      </c>
      <c r="G67" s="125"/>
      <c r="H67" s="137">
        <f>SUM(H60:H66)</f>
        <v>298600</v>
      </c>
      <c r="I67" s="126"/>
      <c r="J67" s="137">
        <f>SUM(J60:J66)</f>
        <v>49268</v>
      </c>
      <c r="K67" s="125"/>
      <c r="L67" s="127"/>
    </row>
    <row r="68" spans="1:12" ht="20.100000000000001" customHeight="1" x14ac:dyDescent="0.2">
      <c r="A68" s="116" t="s">
        <v>184</v>
      </c>
      <c r="D68" s="125"/>
      <c r="E68" s="126"/>
      <c r="F68" s="125"/>
      <c r="G68" s="128"/>
      <c r="H68" s="125"/>
      <c r="I68" s="126"/>
      <c r="J68" s="125"/>
      <c r="K68" s="125"/>
      <c r="L68" s="127"/>
    </row>
    <row r="69" spans="1:12" ht="20.100000000000001" customHeight="1" x14ac:dyDescent="0.2">
      <c r="A69" s="113" t="s">
        <v>224</v>
      </c>
      <c r="D69" s="125">
        <v>-240000</v>
      </c>
      <c r="E69" s="126"/>
      <c r="F69" s="125">
        <v>-460000</v>
      </c>
      <c r="G69" s="125"/>
      <c r="H69" s="125">
        <v>-240000</v>
      </c>
      <c r="I69" s="125"/>
      <c r="J69" s="125">
        <v>-360000</v>
      </c>
      <c r="K69" s="125"/>
      <c r="L69" s="127"/>
    </row>
    <row r="70" spans="1:12" ht="20.100000000000001" customHeight="1" x14ac:dyDescent="0.2">
      <c r="A70" s="113" t="s">
        <v>185</v>
      </c>
      <c r="D70" s="115">
        <v>0</v>
      </c>
      <c r="E70" s="126"/>
      <c r="F70" s="115">
        <v>0</v>
      </c>
      <c r="G70" s="125"/>
      <c r="H70" s="115">
        <v>312000</v>
      </c>
      <c r="I70" s="125"/>
      <c r="J70" s="115">
        <v>338000</v>
      </c>
      <c r="K70" s="125"/>
      <c r="L70" s="127"/>
    </row>
    <row r="71" spans="1:12" ht="20.100000000000001" customHeight="1" x14ac:dyDescent="0.2">
      <c r="A71" s="113" t="s">
        <v>186</v>
      </c>
      <c r="D71" s="115">
        <v>0</v>
      </c>
      <c r="E71" s="126"/>
      <c r="F71" s="115">
        <v>0</v>
      </c>
      <c r="G71" s="125"/>
      <c r="H71" s="115">
        <v>-360000</v>
      </c>
      <c r="I71" s="125"/>
      <c r="J71" s="115">
        <v>-126000</v>
      </c>
      <c r="K71" s="125"/>
      <c r="L71" s="127"/>
    </row>
    <row r="72" spans="1:12" ht="20.100000000000001" customHeight="1" x14ac:dyDescent="0.2">
      <c r="A72" s="113" t="s">
        <v>187</v>
      </c>
      <c r="D72" s="131">
        <v>251609</v>
      </c>
      <c r="E72" s="126"/>
      <c r="F72" s="131">
        <v>83870</v>
      </c>
      <c r="G72" s="125"/>
      <c r="H72" s="131">
        <v>0</v>
      </c>
      <c r="I72" s="125"/>
      <c r="J72" s="131">
        <v>0</v>
      </c>
      <c r="K72" s="125"/>
      <c r="L72" s="127"/>
    </row>
    <row r="73" spans="1:12" ht="20.100000000000001" customHeight="1" x14ac:dyDescent="0.2">
      <c r="A73" s="113" t="s">
        <v>188</v>
      </c>
      <c r="D73" s="131">
        <v>-50610</v>
      </c>
      <c r="E73" s="126"/>
      <c r="F73" s="131">
        <v>-126967</v>
      </c>
      <c r="G73" s="125"/>
      <c r="H73" s="131">
        <v>-13125</v>
      </c>
      <c r="I73" s="125"/>
      <c r="J73" s="131">
        <v>-32625</v>
      </c>
      <c r="K73" s="125"/>
      <c r="L73" s="127"/>
    </row>
    <row r="74" spans="1:12" ht="20.100000000000001" customHeight="1" x14ac:dyDescent="0.2">
      <c r="A74" s="113" t="s">
        <v>189</v>
      </c>
      <c r="D74" s="138">
        <v>-5716</v>
      </c>
      <c r="E74" s="126"/>
      <c r="F74" s="138">
        <v>-13459</v>
      </c>
      <c r="G74" s="125"/>
      <c r="H74" s="138">
        <v>-376</v>
      </c>
      <c r="I74" s="125"/>
      <c r="J74" s="138">
        <v>-3844</v>
      </c>
      <c r="K74" s="125"/>
      <c r="L74" s="127"/>
    </row>
    <row r="75" spans="1:12" ht="20.100000000000001" customHeight="1" x14ac:dyDescent="0.2">
      <c r="A75" s="116" t="s">
        <v>253</v>
      </c>
      <c r="D75" s="132">
        <f>SUM(D69:D74)</f>
        <v>-44717</v>
      </c>
      <c r="E75" s="126"/>
      <c r="F75" s="132">
        <f>SUM(F69:F74)</f>
        <v>-516556</v>
      </c>
      <c r="G75" s="128"/>
      <c r="H75" s="132">
        <f>SUM(H69:H74)</f>
        <v>-301501</v>
      </c>
      <c r="I75" s="126"/>
      <c r="J75" s="132">
        <f>SUM(J69:J74)</f>
        <v>-184469</v>
      </c>
      <c r="K75" s="125"/>
      <c r="L75" s="127"/>
    </row>
    <row r="76" spans="1:12" ht="20.100000000000001" customHeight="1" x14ac:dyDescent="0.2">
      <c r="A76" s="113" t="s">
        <v>190</v>
      </c>
      <c r="B76" s="139"/>
      <c r="D76" s="125"/>
      <c r="E76" s="126"/>
      <c r="F76" s="125"/>
      <c r="G76" s="125"/>
      <c r="H76" s="125"/>
      <c r="I76" s="126"/>
      <c r="J76" s="125"/>
      <c r="K76" s="125"/>
      <c r="L76" s="127"/>
    </row>
    <row r="77" spans="1:12" ht="20.100000000000001" customHeight="1" x14ac:dyDescent="0.2">
      <c r="A77" s="113" t="s">
        <v>191</v>
      </c>
      <c r="D77" s="132">
        <v>4928</v>
      </c>
      <c r="E77" s="126"/>
      <c r="F77" s="132">
        <v>-3379</v>
      </c>
      <c r="G77" s="125"/>
      <c r="H77" s="132">
        <v>0</v>
      </c>
      <c r="I77" s="125"/>
      <c r="J77" s="132">
        <v>0</v>
      </c>
      <c r="K77" s="125"/>
      <c r="L77" s="127"/>
    </row>
    <row r="78" spans="1:12" ht="20.100000000000001" customHeight="1" x14ac:dyDescent="0.2">
      <c r="A78" s="116" t="s">
        <v>192</v>
      </c>
      <c r="D78" s="125">
        <f>SUM(D49,D67,D75,D77)</f>
        <v>245104</v>
      </c>
      <c r="E78" s="126"/>
      <c r="F78" s="125">
        <f>SUM(F49,F67,F75,F77)</f>
        <v>-138147</v>
      </c>
      <c r="G78" s="128"/>
      <c r="H78" s="125">
        <f>SUM(H49,H67,H75,H77)</f>
        <v>-50367</v>
      </c>
      <c r="I78" s="126"/>
      <c r="J78" s="125">
        <f>SUM(J49,J67,J75,J77)</f>
        <v>-183930</v>
      </c>
      <c r="K78" s="125"/>
      <c r="L78" s="127"/>
    </row>
    <row r="79" spans="1:12" ht="20.100000000000001" customHeight="1" x14ac:dyDescent="0.2">
      <c r="A79" s="113" t="s">
        <v>193</v>
      </c>
      <c r="D79" s="132">
        <v>1553422</v>
      </c>
      <c r="E79" s="126"/>
      <c r="F79" s="132">
        <v>1453363</v>
      </c>
      <c r="G79" s="125"/>
      <c r="H79" s="132">
        <v>86961</v>
      </c>
      <c r="I79" s="125"/>
      <c r="J79" s="132">
        <v>419478</v>
      </c>
      <c r="K79" s="125"/>
      <c r="L79" s="127"/>
    </row>
    <row r="80" spans="1:12" ht="20.100000000000001" customHeight="1" thickBot="1" x14ac:dyDescent="0.25">
      <c r="A80" s="116" t="s">
        <v>194</v>
      </c>
      <c r="D80" s="140">
        <f>SUM(D78:D79)</f>
        <v>1798526</v>
      </c>
      <c r="E80" s="126"/>
      <c r="F80" s="140">
        <f>SUM(F78:F79)</f>
        <v>1315216</v>
      </c>
      <c r="G80" s="128"/>
      <c r="H80" s="140">
        <f>SUM(H78:H79)</f>
        <v>36594</v>
      </c>
      <c r="I80" s="126"/>
      <c r="J80" s="140">
        <f>SUM(J78:J79)</f>
        <v>235548</v>
      </c>
      <c r="K80" s="125"/>
      <c r="L80" s="127"/>
    </row>
    <row r="81" spans="1:12" ht="20.100000000000001" customHeight="1" thickTop="1" x14ac:dyDescent="0.2">
      <c r="D81" s="125">
        <f>+D80-'bs '!D11</f>
        <v>0</v>
      </c>
      <c r="E81" s="126"/>
      <c r="F81" s="125"/>
      <c r="G81" s="128"/>
      <c r="H81" s="125">
        <f>+H80-'bs '!H11</f>
        <v>0</v>
      </c>
      <c r="I81" s="126"/>
      <c r="J81" s="125"/>
      <c r="K81" s="125"/>
      <c r="L81" s="127"/>
    </row>
    <row r="82" spans="1:12" ht="20.100000000000001" customHeight="1" x14ac:dyDescent="0.2">
      <c r="A82" s="116" t="s">
        <v>195</v>
      </c>
      <c r="D82" s="125"/>
      <c r="E82" s="125"/>
      <c r="F82" s="125"/>
      <c r="G82" s="136"/>
      <c r="H82" s="125"/>
      <c r="I82" s="136"/>
      <c r="J82" s="125"/>
      <c r="K82" s="125"/>
      <c r="L82" s="127"/>
    </row>
    <row r="83" spans="1:12" ht="20.100000000000001" customHeight="1" x14ac:dyDescent="0.2">
      <c r="A83" s="113" t="s">
        <v>196</v>
      </c>
      <c r="D83" s="125"/>
      <c r="E83" s="125"/>
      <c r="F83" s="125"/>
      <c r="G83" s="136"/>
      <c r="H83" s="125"/>
      <c r="I83" s="136"/>
      <c r="J83" s="125"/>
      <c r="K83" s="125"/>
      <c r="L83" s="127"/>
    </row>
    <row r="84" spans="1:12" ht="20.100000000000001" customHeight="1" x14ac:dyDescent="0.2">
      <c r="A84" s="113" t="s">
        <v>254</v>
      </c>
      <c r="D84" s="125">
        <v>-5817</v>
      </c>
      <c r="E84" s="125"/>
      <c r="F84" s="125">
        <v>6696</v>
      </c>
      <c r="G84" s="136"/>
      <c r="H84" s="125">
        <v>0</v>
      </c>
      <c r="I84" s="136"/>
      <c r="J84" s="125">
        <v>0</v>
      </c>
      <c r="K84" s="125"/>
      <c r="L84" s="127"/>
    </row>
    <row r="85" spans="1:12" ht="20.100000000000001" customHeight="1" x14ac:dyDescent="0.2">
      <c r="A85" s="113" t="s">
        <v>197</v>
      </c>
      <c r="D85" s="125">
        <v>5051</v>
      </c>
      <c r="E85" s="125"/>
      <c r="F85" s="125">
        <v>4703</v>
      </c>
      <c r="G85" s="136"/>
      <c r="H85" s="125">
        <v>0</v>
      </c>
      <c r="I85" s="136"/>
      <c r="J85" s="125">
        <v>0</v>
      </c>
      <c r="K85" s="125"/>
      <c r="L85" s="127"/>
    </row>
    <row r="86" spans="1:12" ht="20.100000000000001" customHeight="1" x14ac:dyDescent="0.2">
      <c r="A86" s="113" t="s">
        <v>198</v>
      </c>
      <c r="D86" s="125">
        <v>2448</v>
      </c>
      <c r="E86" s="125"/>
      <c r="F86" s="125">
        <v>2741</v>
      </c>
      <c r="G86" s="136"/>
      <c r="H86" s="125">
        <v>0</v>
      </c>
      <c r="I86" s="136"/>
      <c r="J86" s="125">
        <v>0</v>
      </c>
      <c r="K86" s="125"/>
      <c r="L86" s="127"/>
    </row>
    <row r="87" spans="1:12" ht="20.100000000000001" customHeight="1" x14ac:dyDescent="0.2">
      <c r="A87" s="113" t="s">
        <v>199</v>
      </c>
      <c r="D87" s="125">
        <v>1414</v>
      </c>
      <c r="E87" s="125"/>
      <c r="F87" s="125">
        <v>920</v>
      </c>
      <c r="G87" s="136"/>
      <c r="H87" s="125">
        <v>0</v>
      </c>
      <c r="I87" s="136"/>
      <c r="J87" s="125">
        <v>0</v>
      </c>
      <c r="K87" s="125"/>
      <c r="L87" s="127"/>
    </row>
    <row r="88" spans="1:12" ht="20.100000000000001" customHeight="1" x14ac:dyDescent="0.2">
      <c r="A88" s="113" t="s">
        <v>255</v>
      </c>
      <c r="D88" s="125"/>
      <c r="E88" s="125"/>
      <c r="F88" s="125"/>
      <c r="G88" s="136"/>
      <c r="H88" s="125"/>
      <c r="I88" s="136"/>
      <c r="J88" s="125"/>
      <c r="K88" s="125"/>
      <c r="L88" s="127"/>
    </row>
    <row r="89" spans="1:12" ht="20.100000000000001" customHeight="1" x14ac:dyDescent="0.2">
      <c r="A89" s="141" t="s">
        <v>223</v>
      </c>
      <c r="B89" s="141"/>
      <c r="C89" s="141"/>
      <c r="D89" s="125">
        <v>0</v>
      </c>
      <c r="E89" s="142"/>
      <c r="F89" s="142">
        <v>3500</v>
      </c>
      <c r="G89" s="125"/>
      <c r="H89" s="125">
        <v>0</v>
      </c>
      <c r="I89" s="125"/>
      <c r="J89" s="125">
        <v>0</v>
      </c>
      <c r="K89" s="125"/>
      <c r="L89" s="127"/>
    </row>
    <row r="90" spans="1:12" ht="20.100000000000001" customHeight="1" x14ac:dyDescent="0.2">
      <c r="A90" s="113" t="s">
        <v>240</v>
      </c>
      <c r="D90" s="125"/>
      <c r="E90" s="125"/>
      <c r="F90" s="125"/>
      <c r="G90" s="125"/>
      <c r="H90" s="125"/>
      <c r="I90" s="125"/>
      <c r="J90" s="125"/>
      <c r="K90" s="125"/>
      <c r="L90" s="127"/>
    </row>
    <row r="91" spans="1:12" ht="20.100000000000001" customHeight="1" x14ac:dyDescent="0.2">
      <c r="A91" s="141" t="s">
        <v>241</v>
      </c>
      <c r="B91" s="141"/>
      <c r="C91" s="141"/>
      <c r="D91" s="125">
        <v>62706</v>
      </c>
      <c r="E91" s="142"/>
      <c r="F91" s="125">
        <v>0</v>
      </c>
      <c r="G91" s="125"/>
      <c r="H91" s="125">
        <v>0</v>
      </c>
      <c r="I91" s="125"/>
      <c r="J91" s="125">
        <v>0</v>
      </c>
      <c r="K91" s="125"/>
      <c r="L91" s="127"/>
    </row>
    <row r="92" spans="1:12" ht="20.100000000000001" customHeight="1" x14ac:dyDescent="0.2">
      <c r="A92" s="113" t="s">
        <v>242</v>
      </c>
      <c r="B92" s="141"/>
      <c r="C92" s="141"/>
      <c r="D92" s="125"/>
      <c r="E92" s="142"/>
      <c r="F92" s="125"/>
      <c r="G92" s="125"/>
      <c r="H92" s="125"/>
      <c r="I92" s="125"/>
      <c r="J92" s="125"/>
      <c r="K92" s="125"/>
      <c r="L92" s="127"/>
    </row>
    <row r="93" spans="1:12" ht="20.100000000000001" customHeight="1" x14ac:dyDescent="0.2">
      <c r="A93" s="141" t="s">
        <v>243</v>
      </c>
      <c r="B93" s="141"/>
      <c r="C93" s="141"/>
      <c r="D93" s="125">
        <v>786513</v>
      </c>
      <c r="E93" s="142"/>
      <c r="F93" s="125">
        <v>0</v>
      </c>
      <c r="G93" s="125"/>
      <c r="H93" s="125">
        <v>0</v>
      </c>
      <c r="I93" s="125"/>
      <c r="J93" s="125">
        <v>0</v>
      </c>
      <c r="K93" s="125"/>
      <c r="L93" s="127"/>
    </row>
    <row r="94" spans="1:12" ht="20.100000000000001" customHeight="1" x14ac:dyDescent="0.2">
      <c r="A94" s="141"/>
      <c r="B94" s="141"/>
      <c r="C94" s="141"/>
      <c r="D94" s="142"/>
      <c r="E94" s="142"/>
      <c r="F94" s="125"/>
      <c r="G94" s="125"/>
      <c r="H94" s="125"/>
      <c r="I94" s="125"/>
      <c r="J94" s="125"/>
      <c r="K94" s="125"/>
      <c r="L94" s="127"/>
    </row>
    <row r="95" spans="1:12" ht="20.100000000000001" customHeight="1" x14ac:dyDescent="0.2">
      <c r="A95" s="113" t="s">
        <v>235</v>
      </c>
      <c r="B95" s="141"/>
      <c r="C95" s="141"/>
      <c r="D95" s="142"/>
      <c r="E95" s="142"/>
      <c r="F95" s="142"/>
      <c r="G95" s="142"/>
      <c r="H95" s="142"/>
      <c r="I95" s="142"/>
      <c r="J95" s="142"/>
      <c r="L95" s="127"/>
    </row>
    <row r="96" spans="1:12" ht="20.100000000000001" customHeight="1" x14ac:dyDescent="0.2">
      <c r="E96" s="114"/>
      <c r="G96" s="114"/>
      <c r="I96" s="114"/>
      <c r="L96" s="127"/>
    </row>
    <row r="97" spans="1:15" ht="20.100000000000001" customHeight="1" x14ac:dyDescent="0.2">
      <c r="E97" s="114"/>
      <c r="G97" s="114"/>
      <c r="I97" s="114"/>
    </row>
    <row r="98" spans="1:15" s="114" customFormat="1" ht="20.100000000000001" customHeight="1" x14ac:dyDescent="0.2">
      <c r="A98" s="116"/>
      <c r="B98" s="113"/>
      <c r="C98" s="113"/>
      <c r="K98" s="113"/>
      <c r="L98" s="113"/>
      <c r="M98" s="113"/>
      <c r="N98" s="113"/>
      <c r="O98" s="113"/>
    </row>
    <row r="99" spans="1:15" s="114" customFormat="1" ht="20.100000000000001" customHeight="1" x14ac:dyDescent="0.2">
      <c r="A99" s="113"/>
      <c r="B99" s="113"/>
      <c r="C99" s="113"/>
      <c r="K99" s="113"/>
      <c r="L99" s="113"/>
      <c r="M99" s="113"/>
      <c r="N99" s="113"/>
      <c r="O99" s="113"/>
    </row>
    <row r="100" spans="1:15" s="114" customFormat="1" ht="20.100000000000001" customHeight="1" x14ac:dyDescent="0.2">
      <c r="A100" s="113"/>
      <c r="B100" s="113"/>
      <c r="C100" s="113"/>
      <c r="K100" s="113"/>
      <c r="L100" s="113"/>
      <c r="M100" s="113"/>
      <c r="N100" s="113"/>
      <c r="O100" s="113"/>
    </row>
    <row r="101" spans="1:15" s="114" customFormat="1" ht="20.100000000000001" customHeight="1" x14ac:dyDescent="0.2">
      <c r="A101" s="113"/>
      <c r="B101" s="113"/>
      <c r="C101" s="113"/>
      <c r="E101" s="113"/>
      <c r="G101" s="113"/>
      <c r="I101" s="113"/>
      <c r="K101" s="113"/>
      <c r="L101" s="113"/>
      <c r="M101" s="113"/>
      <c r="N101" s="113"/>
      <c r="O101" s="113"/>
    </row>
    <row r="105" spans="1:15" s="114" customFormat="1" ht="20.100000000000001" customHeight="1" x14ac:dyDescent="0.2">
      <c r="A105" s="113"/>
      <c r="B105" s="113"/>
      <c r="C105" s="113"/>
      <c r="E105" s="113"/>
      <c r="G105" s="113"/>
      <c r="I105" s="113"/>
      <c r="K105" s="113"/>
      <c r="L105" s="113"/>
      <c r="M105" s="113"/>
      <c r="N105" s="113"/>
      <c r="O105" s="113"/>
    </row>
    <row r="106" spans="1:15" s="114" customFormat="1" ht="20.100000000000001" customHeight="1" x14ac:dyDescent="0.2">
      <c r="A106" s="113"/>
      <c r="B106" s="143"/>
      <c r="C106" s="113"/>
      <c r="E106" s="113"/>
      <c r="G106" s="113"/>
      <c r="I106" s="113"/>
      <c r="K106" s="113"/>
      <c r="L106" s="113"/>
      <c r="M106" s="113"/>
      <c r="N106" s="113"/>
      <c r="O106" s="113"/>
    </row>
  </sheetData>
  <pageMargins left="0.78740157480314965" right="0.39370078740157483" top="0.78740157480314965" bottom="0.39370078740157483" header="0.19685039370078741" footer="0.19685039370078741"/>
  <pageSetup paperSize="9" scale="74" fitToWidth="0" fitToHeight="0" orientation="portrait" r:id="rId1"/>
  <rowBreaks count="1" manualBreakCount="1">
    <brk id="5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588759A673DFF4AABA5241ABEE69105" ma:contentTypeVersion="4" ma:contentTypeDescription="สร้างเอกสารใหม่" ma:contentTypeScope="" ma:versionID="1af27ae916a0d8ddf3fe391dc643f2a5">
  <xsd:schema xmlns:xsd="http://www.w3.org/2001/XMLSchema" xmlns:xs="http://www.w3.org/2001/XMLSchema" xmlns:p="http://schemas.microsoft.com/office/2006/metadata/properties" xmlns:ns2="e245043a-d17a-4a87-8302-350ffcb02748" targetNamespace="http://schemas.microsoft.com/office/2006/metadata/properties" ma:root="true" ma:fieldsID="09cbd6418be38107bfe2b77ff119476a" ns2:_="">
    <xsd:import namespace="e245043a-d17a-4a87-8302-350ffcb02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45043a-d17a-4a87-8302-350ffcb027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A9492C-12E1-4204-A2C1-349883AC1D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45043a-d17a-4a87-8302-350ffcb02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AD6D17-C2A6-44E3-8C71-C73924E51701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e245043a-d17a-4a87-8302-350ffcb02748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Darika Tongprapai</cp:lastModifiedBy>
  <cp:lastPrinted>2025-05-09T11:06:59Z</cp:lastPrinted>
  <dcterms:created xsi:type="dcterms:W3CDTF">2022-07-25T13:26:09Z</dcterms:created>
  <dcterms:modified xsi:type="dcterms:W3CDTF">2025-05-09T11:07:04Z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0x0101008588759A673DFF4AABA5241ABEE69105</vt:lpwstr>
  </property>
  <property fmtid="{D5CDD505-2E9C-101B-9397-08002B2CF9AE}" pid="3" name="MediaServiceImageTags">
    <vt:lpwstr/>
  </property>
</Properties>
</file>