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24\Q1'24\"/>
    </mc:Choice>
  </mc:AlternateContent>
  <xr:revisionPtr revIDLastSave="0" documentId="13_ncr:1_{200705F7-FA6C-409F-BB21-4E8ED5AC9A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S" sheetId="13" r:id="rId1"/>
    <sheet name="PL&amp;OCI" sheetId="1" r:id="rId2"/>
    <sheet name="ce-conso" sheetId="5" r:id="rId3"/>
    <sheet name="ce-company" sheetId="3" r:id="rId4"/>
    <sheet name="Cash Flow" sheetId="9" r:id="rId5"/>
  </sheets>
  <externalReferences>
    <externalReference r:id="rId6"/>
  </externalReferences>
  <definedNames>
    <definedName name="_xlnm.Print_Area" localSheetId="0">BS!$A$1:$K$99</definedName>
    <definedName name="_xlnm.Print_Area" localSheetId="4">'Cash Flow'!$A$1:$K$85</definedName>
    <definedName name="_xlnm.Print_Area" localSheetId="2">'ce-conso'!$A$1:$AC$30</definedName>
    <definedName name="_xlnm.Print_Area" localSheetId="1">'PL&amp;OCI'!$A$1:$K$71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2" i="9" l="1"/>
  <c r="O27" i="5"/>
  <c r="H42" i="9"/>
  <c r="D39" i="9"/>
  <c r="D31" i="9"/>
  <c r="D17" i="9"/>
  <c r="AA24" i="5"/>
  <c r="AA28" i="5"/>
  <c r="M26" i="5"/>
  <c r="H20" i="1"/>
  <c r="H21" i="1" s="1"/>
  <c r="H25" i="1" s="1"/>
  <c r="H27" i="1" s="1"/>
  <c r="F20" i="1"/>
  <c r="F21" i="1" s="1"/>
  <c r="F25" i="1" s="1"/>
  <c r="F27" i="1" s="1"/>
  <c r="D20" i="1"/>
  <c r="D21" i="1" s="1"/>
  <c r="D25" i="1" s="1"/>
  <c r="D27" i="1" s="1"/>
  <c r="H19" i="1"/>
  <c r="F89" i="13"/>
  <c r="F91" i="13" s="1"/>
  <c r="D89" i="13"/>
  <c r="D91" i="13" s="1"/>
  <c r="H88" i="13"/>
  <c r="H89" i="13" s="1"/>
  <c r="H91" i="13" s="1"/>
  <c r="F63" i="13"/>
  <c r="D63" i="13"/>
  <c r="H62" i="13"/>
  <c r="H63" i="13" s="1"/>
  <c r="H53" i="13"/>
  <c r="F53" i="13"/>
  <c r="D53" i="13"/>
  <c r="J32" i="13"/>
  <c r="J31" i="13"/>
  <c r="J18" i="13"/>
  <c r="H31" i="13"/>
  <c r="F31" i="13"/>
  <c r="D31" i="13"/>
  <c r="H18" i="13"/>
  <c r="F18" i="13"/>
  <c r="F32" i="13" s="1"/>
  <c r="D18" i="13"/>
  <c r="D32" i="13" s="1"/>
  <c r="Y22" i="5"/>
  <c r="W22" i="5"/>
  <c r="H64" i="13" l="1"/>
  <c r="H92" i="13" s="1"/>
  <c r="D64" i="13"/>
  <c r="D92" i="13" s="1"/>
  <c r="D93" i="13" s="1"/>
  <c r="F64" i="13"/>
  <c r="F92" i="13" s="1"/>
  <c r="F93" i="13" s="1"/>
  <c r="H32" i="13"/>
  <c r="G28" i="5"/>
  <c r="A4" i="3"/>
  <c r="A4" i="9" s="1"/>
  <c r="A53" i="9" s="1"/>
  <c r="A42" i="1"/>
  <c r="G20" i="5"/>
  <c r="H93" i="13" l="1"/>
  <c r="H40" i="13"/>
  <c r="H72" i="13" s="1"/>
  <c r="D40" i="13"/>
  <c r="D72" i="13" s="1"/>
  <c r="A37" i="13"/>
  <c r="A69" i="13" s="1"/>
  <c r="D62" i="9" l="1"/>
  <c r="U24" i="5"/>
  <c r="S24" i="5"/>
  <c r="W24" i="5" s="1"/>
  <c r="Q26" i="5"/>
  <c r="J62" i="9"/>
  <c r="F62" i="9"/>
  <c r="I28" i="5"/>
  <c r="D71" i="9"/>
  <c r="F71" i="9"/>
  <c r="H71" i="9"/>
  <c r="W28" i="5"/>
  <c r="M28" i="5"/>
  <c r="K28" i="5"/>
  <c r="H13" i="1"/>
  <c r="F13" i="1"/>
  <c r="D13" i="1"/>
  <c r="H62" i="9" l="1"/>
  <c r="Y28" i="5"/>
  <c r="D32" i="1" l="1"/>
  <c r="D9" i="9"/>
  <c r="D28" i="9" s="1"/>
  <c r="D43" i="9" s="1"/>
  <c r="D47" i="9" s="1"/>
  <c r="F9" i="9"/>
  <c r="F28" i="9" s="1"/>
  <c r="F43" i="9" s="1"/>
  <c r="F47" i="9" s="1"/>
  <c r="H9" i="9"/>
  <c r="H28" i="9" s="1"/>
  <c r="H43" i="9" s="1"/>
  <c r="H47" i="9" s="1"/>
  <c r="G25" i="5"/>
  <c r="G27" i="5" s="1"/>
  <c r="G29" i="5" s="1"/>
  <c r="O18" i="5" l="1"/>
  <c r="O20" i="5" s="1"/>
  <c r="M16" i="3"/>
  <c r="O16" i="3" s="1"/>
  <c r="AC22" i="5"/>
  <c r="AC28" i="5" s="1"/>
  <c r="J71" i="9"/>
  <c r="F73" i="9"/>
  <c r="F75" i="9" s="1"/>
  <c r="J61" i="1"/>
  <c r="J54" i="1"/>
  <c r="F61" i="1"/>
  <c r="F54" i="1"/>
  <c r="J20" i="1"/>
  <c r="J13" i="1"/>
  <c r="F30" i="1"/>
  <c r="J63" i="13"/>
  <c r="J53" i="13"/>
  <c r="J64" i="13" s="1"/>
  <c r="J89" i="13"/>
  <c r="J91" i="13" s="1"/>
  <c r="F62" i="1" l="1"/>
  <c r="J21" i="1"/>
  <c r="J25" i="1" s="1"/>
  <c r="J9" i="9" s="1"/>
  <c r="J62" i="1"/>
  <c r="F35" i="1"/>
  <c r="F32" i="1"/>
  <c r="F46" i="1" s="1"/>
  <c r="J92" i="13"/>
  <c r="J93" i="13" s="1"/>
  <c r="F64" i="1" l="1"/>
  <c r="F67" i="1" s="1"/>
  <c r="F69" i="1" s="1"/>
  <c r="J27" i="1"/>
  <c r="J30" i="1" s="1"/>
  <c r="J28" i="9"/>
  <c r="J43" i="9" s="1"/>
  <c r="J47" i="9" s="1"/>
  <c r="J73" i="9" s="1"/>
  <c r="J75" i="9" s="1"/>
  <c r="W26" i="5"/>
  <c r="Y26" i="5" s="1"/>
  <c r="AC26" i="5" s="1"/>
  <c r="AA16" i="5"/>
  <c r="J35" i="1" l="1"/>
  <c r="J46" i="1"/>
  <c r="J64" i="1" s="1"/>
  <c r="J67" i="1" s="1"/>
  <c r="M16" i="5"/>
  <c r="E28" i="5" l="1"/>
  <c r="C28" i="5"/>
  <c r="I12" i="3" l="1"/>
  <c r="H61" i="1"/>
  <c r="D61" i="1"/>
  <c r="AA23" i="5" l="1"/>
  <c r="M11" i="3" l="1"/>
  <c r="O11" i="3" s="1"/>
  <c r="I20" i="3"/>
  <c r="G20" i="3"/>
  <c r="E20" i="3"/>
  <c r="C20" i="3"/>
  <c r="M20" i="3" l="1"/>
  <c r="H54" i="1" l="1"/>
  <c r="D54" i="1"/>
  <c r="H62" i="1" l="1"/>
  <c r="D62" i="1"/>
  <c r="S25" i="5"/>
  <c r="S27" i="5" s="1"/>
  <c r="S18" i="5"/>
  <c r="S20" i="5" s="1"/>
  <c r="O20" i="3" l="1"/>
  <c r="H30" i="1" l="1"/>
  <c r="I17" i="3" l="1"/>
  <c r="H35" i="1"/>
  <c r="H46" i="1"/>
  <c r="H64" i="1" s="1"/>
  <c r="H67" i="1" s="1"/>
  <c r="AA25" i="5"/>
  <c r="AA27" i="5" s="1"/>
  <c r="AA29" i="5" s="1"/>
  <c r="AA18" i="5"/>
  <c r="AA20" i="5" s="1"/>
  <c r="W23" i="5"/>
  <c r="W19" i="5"/>
  <c r="Y19" i="5" s="1"/>
  <c r="W17" i="5"/>
  <c r="Y17" i="5" s="1"/>
  <c r="AC17" i="5" s="1"/>
  <c r="W16" i="5"/>
  <c r="C25" i="5"/>
  <c r="C27" i="5" s="1"/>
  <c r="C29" i="5" s="1"/>
  <c r="W18" i="5" l="1"/>
  <c r="W20" i="5" s="1"/>
  <c r="Y16" i="5"/>
  <c r="AC16" i="5" s="1"/>
  <c r="U18" i="5"/>
  <c r="U20" i="5" s="1"/>
  <c r="Q18" i="5"/>
  <c r="Q20" i="5" s="1"/>
  <c r="M18" i="5"/>
  <c r="M20" i="5" s="1"/>
  <c r="K18" i="5"/>
  <c r="K20" i="5" s="1"/>
  <c r="I18" i="5"/>
  <c r="I20" i="5" s="1"/>
  <c r="E18" i="5"/>
  <c r="E20" i="5" s="1"/>
  <c r="C18" i="5"/>
  <c r="C20" i="5" s="1"/>
  <c r="AC18" i="5" l="1"/>
  <c r="AC20" i="5" s="1"/>
  <c r="Y18" i="5"/>
  <c r="Y20" i="5" s="1"/>
  <c r="E25" i="5" l="1"/>
  <c r="E27" i="5" s="1"/>
  <c r="E29" i="5" s="1"/>
  <c r="I25" i="5"/>
  <c r="I27" i="5" s="1"/>
  <c r="I29" i="5" s="1"/>
  <c r="K25" i="5"/>
  <c r="K27" i="5" s="1"/>
  <c r="K29" i="5" s="1"/>
  <c r="Q25" i="5"/>
  <c r="Q27" i="5" s="1"/>
  <c r="K18" i="3" l="1"/>
  <c r="K19" i="3" s="1"/>
  <c r="I18" i="3"/>
  <c r="I19" i="3" s="1"/>
  <c r="I21" i="3" s="1"/>
  <c r="G18" i="3"/>
  <c r="E18" i="3"/>
  <c r="C18" i="3"/>
  <c r="M17" i="3"/>
  <c r="O17" i="3" s="1"/>
  <c r="U25" i="5"/>
  <c r="U27" i="5" s="1"/>
  <c r="O18" i="3" l="1"/>
  <c r="M18" i="3"/>
  <c r="D73" i="9" l="1"/>
  <c r="D75" i="9" s="1"/>
  <c r="D76" i="9" s="1"/>
  <c r="K13" i="3" l="1"/>
  <c r="K14" i="3" s="1"/>
  <c r="I13" i="3"/>
  <c r="I14" i="3" s="1"/>
  <c r="G13" i="3"/>
  <c r="G14" i="3" s="1"/>
  <c r="E13" i="3"/>
  <c r="E14" i="3" s="1"/>
  <c r="C13" i="3"/>
  <c r="C14" i="3" s="1"/>
  <c r="M12" i="3"/>
  <c r="M13" i="3" s="1"/>
  <c r="M14" i="3" s="1"/>
  <c r="E19" i="3" l="1"/>
  <c r="E21" i="3" s="1"/>
  <c r="G19" i="3"/>
  <c r="G21" i="3" s="1"/>
  <c r="C19" i="3"/>
  <c r="C21" i="3" s="1"/>
  <c r="O12" i="3"/>
  <c r="O13" i="3" s="1"/>
  <c r="O14" i="3" s="1"/>
  <c r="M19" i="3" l="1"/>
  <c r="M21" i="3" s="1"/>
  <c r="H73" i="9" l="1"/>
  <c r="H75" i="9" s="1"/>
  <c r="H76" i="9" s="1"/>
  <c r="O19" i="3"/>
  <c r="O21" i="3" s="1"/>
  <c r="D46" i="1" l="1"/>
  <c r="D64" i="1" s="1"/>
  <c r="D69" i="1" s="1"/>
  <c r="D30" i="1"/>
  <c r="D35" i="1" s="1"/>
  <c r="M23" i="5" l="1"/>
  <c r="M25" i="5" s="1"/>
  <c r="M27" i="5" s="1"/>
  <c r="M29" i="5" s="1"/>
  <c r="Y23" i="5" l="1"/>
  <c r="AC23" i="5" s="1"/>
  <c r="D67" i="1"/>
  <c r="O25" i="5"/>
  <c r="Y24" i="5"/>
  <c r="AC24" i="5" s="1"/>
  <c r="AC25" i="5" l="1"/>
  <c r="AC27" i="5" s="1"/>
  <c r="AC29" i="5" s="1"/>
  <c r="W25" i="5"/>
  <c r="W27" i="5" s="1"/>
  <c r="W29" i="5" s="1"/>
  <c r="Y25" i="5"/>
  <c r="Y27" i="5" s="1"/>
  <c r="Y29" i="5" s="1"/>
</calcChain>
</file>

<file path=xl/sharedStrings.xml><?xml version="1.0" encoding="utf-8"?>
<sst xmlns="http://schemas.openxmlformats.org/spreadsheetml/2006/main" count="349" uniqueCount="242">
  <si>
    <t>บริษัท ลากูน่า รีสอร์ท แอนด์ โฮเท็ล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</si>
  <si>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</si>
  <si>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</si>
  <si>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</si>
  <si>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</si>
  <si>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</si>
  <si>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</si>
  <si>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</si>
  <si>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</si>
  <si>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</si>
  <si>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ลูกหนี้การค้าระยะยาว</t>
  </si>
  <si>
    <t>เงินลงทุนในบริษัทย่อย</t>
  </si>
  <si>
    <t>เงินให้กู้ยืมระยะยาวแก่บริษัทย่อย</t>
  </si>
  <si>
    <t>ค่าความนิยม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</si>
  <si>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</si>
  <si>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</si>
  <si>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</si>
  <si>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</si>
  <si>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</si>
  <si>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เงินกู้ยืมระยะยาวจากสถาบันการเงินที่ถึงกำหนด</t>
  </si>
  <si>
    <t xml:space="preserve">   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</si>
  <si>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</si>
  <si>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</si>
  <si>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</si>
  <si>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เงินกู้ยืมระยะยาวจากบริษัทย่อย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</si>
  <si>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</si>
  <si>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</si>
  <si>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</si>
  <si>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</si>
  <si>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</si>
  <si>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 </t>
  </si>
  <si>
    <t xml:space="preserve">      หุ้นสามัญ 211,675,358 หุ้น มูลค่าหุ้นละ 10 บาท</t>
  </si>
  <si>
    <t xml:space="preserve">   ทุนที่ออกและชำระเต็มมูลค่าแล้ว</t>
  </si>
  <si>
    <t xml:space="preserve">      หุ้นสามัญ 166,682,701 หุ้น มูลค่าหุ้นละ 10 บาท</t>
  </si>
  <si>
    <t>ส่วนเกินมูลค่าหุ้นสามัญ</t>
  </si>
  <si>
    <t>ทุนสำรอง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</si>
  <si>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</si>
  <si>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</si>
  <si>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</si>
  <si>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ส่วนของผู้ถือหุ้นของบริษัทฯ</t>
  </si>
  <si>
    <t>รวมส่วนของผู้ถือหุ้น</t>
  </si>
  <si>
    <t>รวมหนี้สินและส่วนของผู้ถือหุ้น</t>
  </si>
  <si>
    <t>กรรมการ</t>
  </si>
  <si>
    <t>งบกำไรขาดทุน</t>
  </si>
  <si>
    <t>รายได้</t>
  </si>
  <si>
    <t>รายได้จากกิจการโรงแรม</t>
  </si>
  <si>
    <t>รายได้จากกิจการพัฒนาอสังหาริมทรัพย์</t>
  </si>
  <si>
    <t>รายได้จากกิจการให้เช่าพื้นที่อาคารสำนักงาน</t>
  </si>
  <si>
    <t>รายได้อื่น</t>
  </si>
  <si>
    <t>รวมรายได้</t>
  </si>
  <si>
    <t>ค่าใช้จ่าย</t>
  </si>
  <si>
    <t>ต้นทุนของกิจการโรงแรม</t>
  </si>
  <si>
    <t>ต้นทุนของกิจการพัฒนาอสังหาริมทรัพย์</t>
  </si>
  <si>
    <t>ต้นทุนของกิจการให้เช่าพื้นที่อาคารสำนักงาน</t>
  </si>
  <si>
    <t>ค่าใช้จ่ายในการขาย</t>
  </si>
  <si>
    <t>ค่าใช้จ่ายในการบริหาร</t>
  </si>
  <si>
    <t>รวมค่าใช้จ่าย</t>
  </si>
  <si>
    <t>กำไรต่อหุ้นขั้นพื้นฐาน</t>
  </si>
  <si>
    <t>งบกระแสเงินสด</t>
  </si>
  <si>
    <t>กระแสเงินสดจากกิจกรรมดำเนินงาน</t>
  </si>
  <si>
    <t xml:space="preserve">   ค่าเสื่อมราคา</t>
  </si>
  <si>
    <t>กำไร (ขาดทุน) จากการดำเนินงานก่อนการเปลี่ยนแปลงในสินทรัพย์</t>
  </si>
  <si>
    <t xml:space="preserve">   และหนี้สินดำเนินงาน</t>
  </si>
  <si>
    <t>สินทรัพย์ดำเนินงาน (เพิ่มขึ้น) ลดลง</t>
  </si>
  <si>
    <t xml:space="preserve">   สินค้าคงเหลือ</t>
  </si>
  <si>
    <t xml:space="preserve">   ต้นทุนการพัฒนาอสังหาริมทรัพย์</t>
  </si>
  <si>
    <t xml:space="preserve">   สินทรัพย์หมุนเวียนอื่น</t>
  </si>
  <si>
    <t xml:space="preserve">   ลูกหนี้การค้าระยะยาว</t>
  </si>
  <si>
    <t xml:space="preserve">   สินทรัพย์ไม่หมุนเวียนอื่น</t>
  </si>
  <si>
    <t>งบกระแสเงินสด (ต่อ)</t>
  </si>
  <si>
    <t>หนี้สินดำเนินงานเพิ่มขึ้น (ลดลง)</t>
  </si>
  <si>
    <t xml:space="preserve">   หนี้สินหมุนเวียนอื่น</t>
  </si>
  <si>
    <t xml:space="preserve">   หนี้สินไม่หมุนเวียนอื่น</t>
  </si>
  <si>
    <t xml:space="preserve">   รับดอกเบี้ย</t>
  </si>
  <si>
    <t xml:space="preserve">   จ่ายดอกเบี้ย</t>
  </si>
  <si>
    <t>กระแสเงินสดจากกิจกรรมลงทุน</t>
  </si>
  <si>
    <t>เงินสดจ่ายซื้อที่ดิน อาคารและอุปกรณ์</t>
  </si>
  <si>
    <t>เงินสดรับจากการขายที่ดิน อาคารและอุปกรณ์</t>
  </si>
  <si>
    <t>กระแสเงินสดจากกิจกรรมจัดหาเงิน</t>
  </si>
  <si>
    <t>รับเงินกู้ยืมระยะยาวจากบริษัทย่อย</t>
  </si>
  <si>
    <t>ชำระคืนเงินกู้ยืมระยะยาวจากบริษัทย่อย</t>
  </si>
  <si>
    <t>รับเงินกู้ยืมระยะยาวจากสถาบันการเงิน</t>
  </si>
  <si>
    <t>ชำระคืนเงินกู้ยืมระยะยาวจากสถาบันการเงิน</t>
  </si>
  <si>
    <t>ข้อมูลกระแสเงินสดเปิดเผยเพิ่มเติม</t>
  </si>
  <si>
    <t>ส่วนเกินทุน</t>
  </si>
  <si>
    <t>ทุนเรือนหุ้นที่ออก</t>
  </si>
  <si>
    <t>ส่วนเกิน</t>
  </si>
  <si>
    <t>จากการ</t>
  </si>
  <si>
    <t>จัดสรรแล้ว -</t>
  </si>
  <si>
    <t>มูลค่าหุ้นสามัญ</t>
  </si>
  <si>
    <t>ตีราคาสินทรัพย์</t>
  </si>
  <si>
    <t>สำรองตามกฎหมาย</t>
  </si>
  <si>
    <t>ยังไม่ได้จัดสรร</t>
  </si>
  <si>
    <t>รวม</t>
  </si>
  <si>
    <t>แปลงค่างบการเงิน</t>
  </si>
  <si>
    <t>ที่เป็นเงินตรา</t>
  </si>
  <si>
    <t>รวมส่วนของ</t>
  </si>
  <si>
    <t>ต่างประเทศ</t>
  </si>
  <si>
    <t>ลูกหนี้การค้าและลูกหนี้อื่น</t>
  </si>
  <si>
    <t xml:space="preserve">สินค้าคงเหลือ </t>
  </si>
  <si>
    <t xml:space="preserve">ต้นทุนการพัฒนาอสังหาริมทรัพย์ </t>
  </si>
  <si>
    <t xml:space="preserve">เงินลงทุนในบริษัทร่วม </t>
  </si>
  <si>
    <t xml:space="preserve">ที่ดิน อาคารและอุปกรณ์ </t>
  </si>
  <si>
    <t>อสังหาริมทรัพย์เพื่อการลงทุน</t>
  </si>
  <si>
    <t>เจ้าหนี้การค้าและเจ้าหนี้อื่น</t>
  </si>
  <si>
    <t>สำรองผลประโยชน์ระยะยาวของพนักงาน</t>
  </si>
  <si>
    <t>องค์ประกอบอื่นของส่วนของผู้ถือหุ้น</t>
  </si>
  <si>
    <t>ส่วนของผู้มีส่วนได้เสียที่ไม่มีอำนาจควบคุมของบริษัทย่อย</t>
  </si>
  <si>
    <t>งบกำไรขาดทุนเบ็ดเสร็จ</t>
  </si>
  <si>
    <t xml:space="preserve">กำไรขาดทุนเบ็ดเสร็จอื่น </t>
  </si>
  <si>
    <t>ผลต่างของอัตราแลกเปลี่ยนจากการแปลงค่างบการเงิน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</si>
  <si>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</si>
  <si>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</si>
  <si>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 xml:space="preserve">   ลูกหนี้การค้าและลูกหนี้อื่น</t>
  </si>
  <si>
    <t xml:space="preserve">   เจ้าหนี้การค้าและเจ้าหนี้อื่น</t>
  </si>
  <si>
    <t>กำไรขาดทุนเบ็ดเสร็จอื่น</t>
  </si>
  <si>
    <t>ส่วนของผู้มี</t>
  </si>
  <si>
    <t>ส่วนได้เสียที่</t>
  </si>
  <si>
    <t>ไม่มีอำนาจ</t>
  </si>
  <si>
    <t>องค์ประกอบอื่น</t>
  </si>
  <si>
    <t>ควบคุม</t>
  </si>
  <si>
    <t>ส่วนของ</t>
  </si>
  <si>
    <t>ของส่วนของผู้ถือหุ้น</t>
  </si>
  <si>
    <t>ของบริษัทฯ</t>
  </si>
  <si>
    <t>ของบริษัทย่อย</t>
  </si>
  <si>
    <t>ผู้ถือหุ้น</t>
  </si>
  <si>
    <t>ส่วนเกินทุนจากการ</t>
  </si>
  <si>
    <t>และชำระเต็มมูลค่าแล้ว</t>
  </si>
  <si>
    <t>เงินกู้ยืมระยะยาวจากสถาบันการเงิน - สุทธิจาก</t>
  </si>
  <si>
    <t xml:space="preserve">   ส่วนที่ถึงกำหนดชำระภายในหนึ่งปี</t>
  </si>
  <si>
    <t>เงินสดจาก (ใช้ไปใน) กิจกรรมดำเนินงาน</t>
  </si>
  <si>
    <t>ผลต่างจากการ</t>
  </si>
  <si>
    <t>(ยังไม่ได้ตรวจสอบ แต่สอบทานแล้ว)</t>
  </si>
  <si>
    <t>(หน่วย: พันบาท)</t>
  </si>
  <si>
    <t>กำไรขาดทุนเบ็ดเสร็จรวมสำหรับงวด</t>
  </si>
  <si>
    <t>เงินรับล่วงหน้าจากลูกค้า</t>
  </si>
  <si>
    <t>เงินสดสุทธิจาก (ใช้ไปใน) กิจกรรมจัดหาเงิน</t>
  </si>
  <si>
    <t>เงินสดและรายการเทียบเท่าเงินสด ณ วันต้นงวด</t>
  </si>
  <si>
    <t>ภาษีเงินได้ค้างจ่าย</t>
  </si>
  <si>
    <t>สินทรัพย์ภาษีเงินได้รอการตัดบัญชี</t>
  </si>
  <si>
    <t>หนี้สินภาษีเงินได้รอการตัดบัญชี</t>
  </si>
  <si>
    <t>ผลต่างจากการแปลงค่างบการเงินที่เป็นเงินตราต่างประเทศสุทธิ</t>
  </si>
  <si>
    <t xml:space="preserve">    ที่เป็นเงินตราต่างประเทศ</t>
  </si>
  <si>
    <t>กำไรขาดทุนเบ็ดเสร็จอื่นสำหรับงวด</t>
  </si>
  <si>
    <t>การแบ่งปันกำไรขาดทุนเบ็ดเสร็จรวม</t>
  </si>
  <si>
    <t xml:space="preserve">   เงินรับล่วงหน้าจากลูกค้า</t>
  </si>
  <si>
    <t xml:space="preserve">   จ่ายภาษีเงินได้</t>
  </si>
  <si>
    <t>เงินสดรับจากเงินให้กู้ยืมระยะยาวแก่บริษัทย่อย</t>
  </si>
  <si>
    <t xml:space="preserve">   เงินสดรับ (จ่าย) จากกิจกรรมดำเนินงาน</t>
  </si>
  <si>
    <t>เงินสดจ่ายสำหรับเงินให้กู้ยืมระยะยาวแก่บริษัทย่อย</t>
  </si>
  <si>
    <t>รายการที่ไม่ใช่เงินสด</t>
  </si>
  <si>
    <t xml:space="preserve">กำไรขาดทุนเบ็ดเสร็จรวมสำหรับงวด </t>
  </si>
  <si>
    <t>รวมองค์ประกอบอื่น</t>
  </si>
  <si>
    <t xml:space="preserve">   ตัดจำหน่ายที่ดิน อาคารและอุปกรณ์</t>
  </si>
  <si>
    <t>รายการที่จะถูกบันทึกในส่วนของกำไรหรือขาดทุนในภายหลัง</t>
  </si>
  <si>
    <t>(หน่วย: พันบาท ยกเว้นกำไรต่อหุ้นแสดงเป็นบาท)</t>
  </si>
  <si>
    <t>(ยังไม่ได้ตรวจสอบ</t>
  </si>
  <si>
    <t>แต่สอบทานแล้ว)</t>
  </si>
  <si>
    <t>(ตรวจสอบแล้ว)</t>
  </si>
  <si>
    <t xml:space="preserve">   โอนกลับส่วนเกินทุนจากการตีราคาสำหรับการขายสินทรัพย์</t>
  </si>
  <si>
    <t xml:space="preserve">   ดอกเบี้ยจ่ายที่บันทึกเป็นต้นทุนการพัฒนาอสังหาริมทรัพย์</t>
  </si>
  <si>
    <t>ส่วนแบ่งกำไรขาดทุนเบ็ดเสร็จอื่นจากบริษัทร่วม</t>
  </si>
  <si>
    <t>ส่วนแบ่งกำไร</t>
  </si>
  <si>
    <t>ขาดทุนเบ็ดเสร็จอื่น</t>
  </si>
  <si>
    <t>โอนกลับส่วนเกินทุนจากการตีราคาสำหรับการขายสินทรัพย์</t>
  </si>
  <si>
    <t xml:space="preserve">   ส่วนแบ่งกำไรจากเงินลงทุนในบริษัทร่วม</t>
  </si>
  <si>
    <t>ส่วนแบ่งกำไรจากเงินลงทุนในบริษัทร่วม</t>
  </si>
  <si>
    <t xml:space="preserve">   ต้นทุนในการได้มาซึ่งสัญญาที่ทำกับลูกค้า </t>
  </si>
  <si>
    <t xml:space="preserve">ต้นทุนในการได้มาซึ่งสัญญาที่ทำกับลูกค้า </t>
  </si>
  <si>
    <t>สินทรัพย์ทางการเงินไม่หมุนเวียนอื่น</t>
  </si>
  <si>
    <t>สินทรัพย์สิทธิการใช้</t>
  </si>
  <si>
    <t>หนี้สินตามสัญญาเช่า - สุทธิจากส่วนที่</t>
  </si>
  <si>
    <t xml:space="preserve">   ถึงกำหนดชำระภายในหนึ่งปี</t>
  </si>
  <si>
    <t>รายการที่จะไม่ถูกบันทึกในส่วนของกำไรหรือขาดทุนในภายหลัง</t>
  </si>
  <si>
    <t xml:space="preserve">   จ่ายผลประโยชน์ระยะยาวของพนักงาน</t>
  </si>
  <si>
    <t>ผ่านกำไรขาดทุน</t>
  </si>
  <si>
    <t>เบ็ดเสร็จอื่น</t>
  </si>
  <si>
    <t>หมายเหตุประกอบงบการเงินรวมระหว่างกาลเป็นส่วนหนึ่งของงบการเงินนี้</t>
  </si>
  <si>
    <t xml:space="preserve">   - สุทธิจากภาษีเงินได้</t>
  </si>
  <si>
    <t>สินทรัพย์ทางการเงินหมุนเวียนอื่น</t>
  </si>
  <si>
    <t>รายได้ทางการเงิน</t>
  </si>
  <si>
    <t>กำไร (ขาดทุน) ส่วนที่เป็นของผู้ถือหุ้นของบริษัทฯ</t>
  </si>
  <si>
    <t>การแบ่งปันกำไร (ขาดทุน)</t>
  </si>
  <si>
    <t>กำไร (ขาดทุน) สำหรับงวด</t>
  </si>
  <si>
    <t>กำไร (ขาดทุน) ก่อนค่าใช้จ่ายภาษีเงินได้</t>
  </si>
  <si>
    <t>กำไร (ขาดทุน) จากกิจกรรมดำเนินงาน</t>
  </si>
  <si>
    <t>รายการปรับกระทบยอดกำไร (ขาดทุน) ก่อนค่าใช้จ่ายภาษีเงินได้เป็น</t>
  </si>
  <si>
    <t xml:space="preserve">   รายได้ทางการเงิน</t>
  </si>
  <si>
    <t xml:space="preserve">   ต้นทุนทางการเงิน</t>
  </si>
  <si>
    <t>ขาดทุนสำหรับงวด</t>
  </si>
  <si>
    <t xml:space="preserve">   สินทรัพย์สิทธิการใช้และหนี้สินตามสัญญาเช่าเพิ่มขึ้น</t>
  </si>
  <si>
    <t>รายได้ (ค่าใช้จ่าย) ภาษีเงินได้</t>
  </si>
  <si>
    <t>กำไรต่อหุ้น</t>
  </si>
  <si>
    <t>จากบริษัทร่วม</t>
  </si>
  <si>
    <t>หนี้สินตามสัญญาเช่าที่ถึงกำหนดชำระภายในหนึ่งปี</t>
  </si>
  <si>
    <t xml:space="preserve">เงินสดและรายการเทียบเท่าเงินสด ณ วันสิ้นงวด </t>
  </si>
  <si>
    <t xml:space="preserve">   กำไรรอการรับรู้จากสินทรัพย์สิทธิการใช้</t>
  </si>
  <si>
    <t>ชำระคืนเงินกู้ยืมระยะยาวจากกิจการที่เกี่ยวข้องกัน</t>
  </si>
  <si>
    <t>จ่ายชำระหนี้สินตามสัญญาเช่า</t>
  </si>
  <si>
    <t xml:space="preserve">   การปรับลดสินค้าคงเหลือให้เป็นมูลค่าสุทธิที่จะได้รับ</t>
  </si>
  <si>
    <t>เงินสดสุทธิจาก (ใช้ไปใน) กิจกรรมดำเนินงาน</t>
  </si>
  <si>
    <t>เงินสดและรายการเทียบเท่าเงินสดเพิ่มขึ้น (ลดลง) สุทธิ</t>
  </si>
  <si>
    <t xml:space="preserve">   ส่วนแบ่งกำไรขาดทุนเบ็ดเสร็จอื่นในบริษัทร่วม</t>
  </si>
  <si>
    <t>การวัดมูลค่าเงิน</t>
  </si>
  <si>
    <t>ลงทุนในตราสารทุน</t>
  </si>
  <si>
    <t>ต้นทุนทางการเงิน</t>
  </si>
  <si>
    <t>ยอดคงเหลือ ณ วันที่ 1 มกราคม 2566</t>
  </si>
  <si>
    <t>ส่วนต่ำกว่าทุนจาก</t>
  </si>
  <si>
    <t>การเปลี่ยนแปลง</t>
  </si>
  <si>
    <t>สัดส่วนเงินลงทุน</t>
  </si>
  <si>
    <t>ในบริษัทย่อย</t>
  </si>
  <si>
    <t>เงินกู้ยืมระยะสั้นจากสถาบันการเงิน</t>
  </si>
  <si>
    <t>กำไรสำหรับงวด</t>
  </si>
  <si>
    <t xml:space="preserve">   สำรองผลประโยชน์ระยะยาวของพนักงาน</t>
  </si>
  <si>
    <t xml:space="preserve">   ประมาณการหนี้สินที่เกี่ยวกับคดีฟ้องร้อง</t>
  </si>
  <si>
    <t xml:space="preserve">   ที่กำหนดให้วัดมูลค่าด้วยมูลค่ายุติธรรมผ่านกำไรขาดทุนเบ็ดเสร็จอื่น</t>
  </si>
  <si>
    <t xml:space="preserve">   ค่าเผื่อผลขาดทุนด้านเครดิตที่คาดว่าจะเกิดขึ้น (โอนกลับ) </t>
  </si>
  <si>
    <t>การลงทุนในบริษัทย่อย</t>
  </si>
  <si>
    <t>ส่วนต่ำกว่าทุนจากการเปลี่ยนแปลงสัดส่วน</t>
  </si>
  <si>
    <t>กำไรจากการเปลี่ยนแปลงมูลค่าของเงินลงทุนในตราสารทุน</t>
  </si>
  <si>
    <t>กำไรจาก</t>
  </si>
  <si>
    <t>ณ วันที่ 31 มีนาคม 2567</t>
  </si>
  <si>
    <t>31 มีนาคม 2567</t>
  </si>
  <si>
    <t>ยอดคงเหลือ ณ วันที่ 31 มีนาคม 2567</t>
  </si>
  <si>
    <t xml:space="preserve">ยอดคงเหลือ ณ วันที่ 31 มีนาคม 2567 </t>
  </si>
  <si>
    <t>สำหรับงวดสามเดือนสิ้นสุดวันที่ 31 มีนาคม 2567</t>
  </si>
  <si>
    <t>31 ธันวาคม 2566</t>
  </si>
  <si>
    <t>ยอดคงเหลือ ณ วันที่ 31 มีนาคม 2566</t>
  </si>
  <si>
    <t>ยอดคงเหลือ ณ วันที่ 1 มกราคม 2567</t>
  </si>
  <si>
    <t>งบฐานะการเงิน</t>
  </si>
  <si>
    <t>งบการเปลี่ยนแปลงส่วนของผู้ถือหุ้น</t>
  </si>
  <si>
    <t>งบการเปลี่ยนแปลงส่วนของผู้ถือหุ้น (ต่อ)</t>
  </si>
  <si>
    <t>งบฐานะการเงิน (ต่อ)</t>
  </si>
  <si>
    <t xml:space="preserve">   (กำไร) ขาดทุนจากการขายที่ดิน อาคารและอุปกรณ์</t>
  </si>
  <si>
    <t xml:space="preserve">   ประมาณการหนี้สินสำหรับสมาชิกใช้สิทธิการพักในที่พักตากอากาศ</t>
  </si>
  <si>
    <t xml:space="preserve">   โอนกลับการปรับลดต้นทุนการพัฒนาอสังหาริมทรัพย์ให้เป็น</t>
  </si>
  <si>
    <t xml:space="preserve">       มูลค่าสุทธิที่จะได้รับ</t>
  </si>
  <si>
    <t>เงินสดสุทธิจาก (ใช้ไปใน) กิจกรรมลงทุน</t>
  </si>
  <si>
    <t xml:space="preserve">   โอนกลับประมาณการหนี้สินสำหรับผลตอบแทนแก่ผู้เช่าในอัตราคงที่</t>
  </si>
  <si>
    <t xml:space="preserve">กำไรสำหรับงวด </t>
  </si>
  <si>
    <t xml:space="preserve">   โอนเงินมัดจำค่าซื้อที่ดินไปเป็นที่ดิน อาคารและอุปกรณ์</t>
  </si>
  <si>
    <t>เงินกู้ยืมระยะสั้นจากสถาบันการเงินลดลง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</si>
</sst>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2"/>
      <name val="Angsana New"/>
      <family val="1"/>
    </font>
    <font>
      <sz val="12"/>
      <name val="Angsana New"/>
      <family val="1"/>
    </font>
    <font>
      <sz val="14"/>
      <name val="CordiaUPC"/>
      <family val="2"/>
      <charset val="222"/>
    </font>
    <font>
      <sz val="8"/>
      <name val="Arial"/>
      <family val="2"/>
    </font>
    <font>
      <sz val="14"/>
      <name val="Angsana New"/>
      <family val="1"/>
    </font>
    <font>
      <b/>
      <sz val="14"/>
      <name val="Angsana New"/>
      <family val="1"/>
    </font>
    <font>
      <u/>
      <sz val="14"/>
      <name val="Angsana New"/>
      <family val="1"/>
    </font>
    <font>
      <b/>
      <sz val="12"/>
      <color theme="9"/>
      <name val="Angsana New"/>
      <family val="1"/>
    </font>
    <font>
      <sz val="12"/>
      <color theme="9"/>
      <name val="Angsana New"/>
      <family val="1"/>
    </font>
    <font>
      <b/>
      <sz val="14"/>
      <color theme="9"/>
      <name val="Angsana New"/>
      <family val="1"/>
    </font>
    <font>
      <sz val="14"/>
      <color theme="9"/>
      <name val="Angsana New"/>
      <family val="1"/>
    </font>
    <font>
      <i/>
      <sz val="14"/>
      <name val="Angsana New"/>
      <family val="1"/>
    </font>
    <font>
      <u/>
      <sz val="14"/>
      <color theme="9"/>
      <name val="Angsana New"/>
      <family val="1"/>
    </font>
    <font>
      <i/>
      <sz val="14"/>
      <color theme="9"/>
      <name val="Angsana New"/>
      <family val="1"/>
    </font>
    <font>
      <sz val="10"/>
      <color theme="1"/>
      <name val="Arial"/>
      <family val="2"/>
    </font>
    <font>
      <sz val="14"/>
      <color theme="1"/>
      <name val="Angsana New"/>
      <family val="1"/>
    </font>
    <font>
      <i/>
      <sz val="14"/>
      <color theme="1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9" fontId="1" fillId="0" borderId="0" applyFont="0" applyFill="0" applyBorder="0" applyAlignment="0" applyProtection="0"/>
    <xf numFmtId="0" fontId="16" fillId="0" borderId="0"/>
  </cellStyleXfs>
  <cellXfs count="204">
    <xf numFmtId="0" fontId="0" fillId="0" borderId="0" xfId="0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1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Alignment="1">
      <alignment vertical="center"/>
    </xf>
    <xf numFmtId="41" fontId="3" fillId="0" borderId="1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left" vertical="center"/>
    </xf>
    <xf numFmtId="41" fontId="3" fillId="0" borderId="5" xfId="0" applyNumberFormat="1" applyFont="1" applyFill="1" applyBorder="1" applyAlignment="1">
      <alignment horizontal="right" vertical="center"/>
    </xf>
    <xf numFmtId="41" fontId="3" fillId="0" borderId="6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41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41" fontId="6" fillId="0" borderId="1" xfId="0" applyNumberFormat="1" applyFont="1" applyFill="1" applyBorder="1" applyAlignment="1">
      <alignment horizontal="left" vertical="center"/>
    </xf>
    <xf numFmtId="41" fontId="6" fillId="0" borderId="1" xfId="0" applyNumberFormat="1" applyFont="1" applyFill="1" applyBorder="1" applyAlignment="1">
      <alignment horizontal="right" vertical="center"/>
    </xf>
    <xf numFmtId="41" fontId="6" fillId="0" borderId="5" xfId="0" applyNumberFormat="1" applyFont="1" applyFill="1" applyBorder="1" applyAlignment="1">
      <alignment horizontal="right" vertical="center"/>
    </xf>
    <xf numFmtId="0" fontId="6" fillId="0" borderId="0" xfId="3" applyFont="1" applyFill="1" applyAlignment="1">
      <alignment vertical="center"/>
    </xf>
    <xf numFmtId="41" fontId="6" fillId="2" borderId="0" xfId="0" applyNumberFormat="1" applyFont="1" applyFill="1" applyBorder="1" applyAlignment="1">
      <alignment horizontal="right" vertical="center"/>
    </xf>
    <xf numFmtId="41" fontId="6" fillId="2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1" fontId="10" fillId="0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41" fontId="12" fillId="0" borderId="0" xfId="0" applyNumberFormat="1" applyFont="1" applyFill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Border="1" applyAlignment="1">
      <alignment horizontal="center" vertical="center"/>
    </xf>
    <xf numFmtId="41" fontId="12" fillId="2" borderId="0" xfId="0" applyNumberFormat="1" applyFont="1" applyFill="1" applyBorder="1" applyAlignment="1">
      <alignment vertical="center"/>
    </xf>
    <xf numFmtId="0" fontId="11" fillId="0" borderId="0" xfId="0" applyFont="1" applyAlignment="1">
      <alignment horizontal="center" vertical="center"/>
    </xf>
    <xf numFmtId="41" fontId="12" fillId="0" borderId="0" xfId="0" applyNumberFormat="1" applyFont="1" applyFill="1" applyBorder="1" applyAlignment="1">
      <alignment horizontal="center" vertical="center"/>
    </xf>
    <xf numFmtId="0" fontId="12" fillId="0" borderId="0" xfId="3" applyFont="1" applyFill="1" applyBorder="1" applyAlignment="1">
      <alignment horizontal="center" vertical="center"/>
    </xf>
    <xf numFmtId="41" fontId="12" fillId="2" borderId="0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0" borderId="0" xfId="3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2" fillId="0" borderId="0" xfId="3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1" fontId="3" fillId="0" borderId="0" xfId="0" applyNumberFormat="1" applyFont="1" applyFill="1" applyAlignment="1">
      <alignment horizontal="right" vertical="center"/>
    </xf>
    <xf numFmtId="41" fontId="3" fillId="0" borderId="1" xfId="0" applyNumberFormat="1" applyFont="1" applyBorder="1" applyAlignment="1">
      <alignment vertical="center"/>
    </xf>
    <xf numFmtId="41" fontId="6" fillId="0" borderId="0" xfId="0" applyNumberFormat="1" applyFont="1" applyFill="1" applyAlignment="1">
      <alignment horizontal="left" vertical="center"/>
    </xf>
    <xf numFmtId="41" fontId="12" fillId="0" borderId="0" xfId="0" applyNumberFormat="1" applyFont="1" applyFill="1" applyAlignment="1">
      <alignment horizontal="center" vertical="center"/>
    </xf>
    <xf numFmtId="41" fontId="6" fillId="0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7" fillId="0" borderId="1" xfId="0" applyFont="1" applyFill="1" applyBorder="1" applyAlignment="1">
      <alignment horizontal="centerContinuous" vertical="center"/>
    </xf>
    <xf numFmtId="0" fontId="6" fillId="0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37" fontId="6" fillId="0" borderId="0" xfId="0" applyNumberFormat="1" applyFont="1" applyAlignment="1">
      <alignment vertical="center"/>
    </xf>
    <xf numFmtId="41" fontId="6" fillId="0" borderId="0" xfId="0" applyNumberFormat="1" applyFont="1" applyAlignment="1">
      <alignment vertical="center"/>
    </xf>
    <xf numFmtId="41" fontId="6" fillId="0" borderId="0" xfId="0" applyNumberFormat="1" applyFont="1" applyAlignment="1">
      <alignment horizontal="center" vertical="center"/>
    </xf>
    <xf numFmtId="41" fontId="6" fillId="0" borderId="0" xfId="0" applyNumberFormat="1" applyFont="1" applyFill="1" applyAlignment="1">
      <alignment vertical="center"/>
    </xf>
    <xf numFmtId="41" fontId="6" fillId="0" borderId="0" xfId="0" quotePrefix="1" applyNumberFormat="1" applyFont="1" applyAlignment="1">
      <alignment horizontal="right" vertical="center"/>
    </xf>
    <xf numFmtId="41" fontId="6" fillId="0" borderId="1" xfId="0" applyNumberFormat="1" applyFont="1" applyBorder="1" applyAlignment="1">
      <alignment vertical="center"/>
    </xf>
    <xf numFmtId="41" fontId="6" fillId="0" borderId="0" xfId="0" applyNumberFormat="1" applyFont="1" applyFill="1" applyBorder="1" applyAlignment="1">
      <alignment vertical="center"/>
    </xf>
    <xf numFmtId="37" fontId="6" fillId="0" borderId="0" xfId="0" applyNumberFormat="1" applyFont="1" applyFill="1" applyAlignment="1">
      <alignment vertical="center"/>
    </xf>
    <xf numFmtId="37" fontId="6" fillId="0" borderId="1" xfId="0" applyNumberFormat="1" applyFont="1" applyBorder="1" applyAlignment="1">
      <alignment vertical="center"/>
    </xf>
    <xf numFmtId="41" fontId="6" fillId="0" borderId="2" xfId="0" applyNumberFormat="1" applyFont="1" applyBorder="1" applyAlignment="1">
      <alignment vertical="center"/>
    </xf>
    <xf numFmtId="37" fontId="6" fillId="0" borderId="2" xfId="0" applyNumberFormat="1" applyFont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41" fontId="6" fillId="0" borderId="5" xfId="0" applyNumberFormat="1" applyFont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37" fontId="6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Alignment="1">
      <alignment vertical="center"/>
    </xf>
    <xf numFmtId="0" fontId="6" fillId="0" borderId="0" xfId="0" applyNumberFormat="1" applyFont="1" applyFill="1" applyAlignment="1">
      <alignment vertical="center"/>
    </xf>
    <xf numFmtId="37" fontId="12" fillId="0" borderId="0" xfId="0" applyNumberFormat="1" applyFont="1" applyFill="1" applyAlignment="1">
      <alignment horizontal="center" vertical="center"/>
    </xf>
    <xf numFmtId="164" fontId="6" fillId="0" borderId="3" xfId="2" applyNumberFormat="1" applyFont="1" applyFill="1" applyBorder="1" applyAlignment="1">
      <alignment vertical="center"/>
    </xf>
    <xf numFmtId="37" fontId="6" fillId="0" borderId="3" xfId="0" applyNumberFormat="1" applyFont="1" applyFill="1" applyBorder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6" fillId="0" borderId="0" xfId="0" applyNumberFormat="1" applyFont="1" applyFill="1" applyAlignment="1">
      <alignment horizontal="left" vertical="center"/>
    </xf>
    <xf numFmtId="43" fontId="6" fillId="0" borderId="3" xfId="2" applyNumberFormat="1" applyFont="1" applyBorder="1" applyAlignment="1">
      <alignment vertical="center"/>
    </xf>
    <xf numFmtId="39" fontId="6" fillId="0" borderId="0" xfId="0" applyNumberFormat="1" applyFont="1" applyFill="1" applyAlignment="1">
      <alignment vertical="center"/>
    </xf>
    <xf numFmtId="39" fontId="12" fillId="0" borderId="0" xfId="0" applyNumberFormat="1" applyFont="1" applyFill="1" applyAlignment="1">
      <alignment horizontal="center" vertical="center"/>
    </xf>
    <xf numFmtId="39" fontId="6" fillId="0" borderId="0" xfId="0" applyNumberFormat="1" applyFont="1" applyFill="1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11" fillId="0" borderId="0" xfId="0" applyNumberFormat="1" applyFont="1" applyFill="1" applyAlignment="1">
      <alignment horizontal="center" vertical="center"/>
    </xf>
    <xf numFmtId="37" fontId="7" fillId="0" borderId="0" xfId="0" applyNumberFormat="1" applyFont="1" applyFill="1" applyAlignment="1">
      <alignment vertical="center"/>
    </xf>
    <xf numFmtId="0" fontId="6" fillId="0" borderId="0" xfId="0" applyNumberFormat="1" applyFont="1" applyFill="1" applyAlignment="1">
      <alignment horizontal="centerContinuous" vertical="center"/>
    </xf>
    <xf numFmtId="0" fontId="12" fillId="0" borderId="0" xfId="0" applyNumberFormat="1" applyFont="1" applyFill="1" applyAlignment="1">
      <alignment horizontal="center" vertical="center"/>
    </xf>
    <xf numFmtId="37" fontId="6" fillId="0" borderId="0" xfId="0" applyNumberFormat="1" applyFont="1" applyFill="1" applyAlignment="1">
      <alignment horizontal="centerContinuous" vertical="center"/>
    </xf>
    <xf numFmtId="37" fontId="7" fillId="0" borderId="1" xfId="0" applyNumberFormat="1" applyFont="1" applyFill="1" applyBorder="1" applyAlignment="1">
      <alignment horizontal="centerContinuous" vertical="center"/>
    </xf>
    <xf numFmtId="0" fontId="7" fillId="0" borderId="1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/>
    </xf>
    <xf numFmtId="41" fontId="6" fillId="0" borderId="3" xfId="0" applyNumberFormat="1" applyFont="1" applyFill="1" applyBorder="1" applyAlignment="1">
      <alignment vertical="center"/>
    </xf>
    <xf numFmtId="37" fontId="12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41" fontId="6" fillId="0" borderId="0" xfId="0" applyNumberFormat="1" applyFont="1" applyAlignment="1">
      <alignment horizontal="right" vertical="center"/>
    </xf>
    <xf numFmtId="43" fontId="6" fillId="0" borderId="0" xfId="0" applyNumberFormat="1" applyFont="1" applyFill="1" applyBorder="1" applyAlignment="1">
      <alignment vertical="center"/>
    </xf>
    <xf numFmtId="0" fontId="13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43" fontId="12" fillId="0" borderId="0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41" fontId="6" fillId="0" borderId="2" xfId="0" applyNumberFormat="1" applyFont="1" applyFill="1" applyBorder="1" applyAlignment="1">
      <alignment vertical="center"/>
    </xf>
    <xf numFmtId="39" fontId="12" fillId="0" borderId="0" xfId="0" applyNumberFormat="1" applyFont="1" applyFill="1" applyBorder="1" applyAlignment="1">
      <alignment horizontal="center" vertical="center"/>
    </xf>
    <xf numFmtId="41" fontId="6" fillId="0" borderId="1" xfId="2" applyNumberFormat="1" applyFont="1" applyFill="1" applyBorder="1" applyAlignment="1">
      <alignment vertical="center"/>
    </xf>
    <xf numFmtId="49" fontId="12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Alignment="1">
      <alignment vertical="center"/>
    </xf>
    <xf numFmtId="49" fontId="8" fillId="0" borderId="0" xfId="0" applyNumberFormat="1" applyFont="1" applyFill="1" applyAlignment="1">
      <alignment horizontal="center" vertical="center"/>
    </xf>
    <xf numFmtId="49" fontId="12" fillId="0" borderId="0" xfId="0" applyNumberFormat="1" applyFont="1" applyFill="1" applyAlignment="1">
      <alignment horizontal="center" vertical="center"/>
    </xf>
    <xf numFmtId="41" fontId="6" fillId="0" borderId="1" xfId="0" applyNumberFormat="1" applyFont="1" applyFill="1" applyBorder="1" applyAlignment="1">
      <alignment vertical="center"/>
    </xf>
    <xf numFmtId="41" fontId="3" fillId="0" borderId="1" xfId="0" applyNumberFormat="1" applyFont="1" applyBorder="1" applyAlignment="1">
      <alignment horizontal="right" vertical="center"/>
    </xf>
    <xf numFmtId="41" fontId="3" fillId="0" borderId="0" xfId="0" applyNumberFormat="1" applyFont="1" applyAlignment="1">
      <alignment horizontal="left" vertical="center"/>
    </xf>
    <xf numFmtId="0" fontId="12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1" fontId="6" fillId="0" borderId="0" xfId="0" quotePrefix="1" applyNumberFormat="1" applyFont="1" applyFill="1" applyAlignment="1">
      <alignment horizontal="right" vertical="center"/>
    </xf>
    <xf numFmtId="0" fontId="6" fillId="0" borderId="0" xfId="0" applyNumberFormat="1" applyFont="1" applyFill="1" applyAlignment="1">
      <alignment vertical="top"/>
    </xf>
    <xf numFmtId="41" fontId="12" fillId="0" borderId="0" xfId="0" quotePrefix="1" applyNumberFormat="1" applyFont="1" applyFill="1" applyAlignment="1">
      <alignment horizontal="center" vertical="center"/>
    </xf>
    <xf numFmtId="41" fontId="6" fillId="0" borderId="0" xfId="2" applyNumberFormat="1" applyFont="1" applyFill="1" applyAlignment="1">
      <alignment vertical="center"/>
    </xf>
    <xf numFmtId="41" fontId="6" fillId="0" borderId="0" xfId="2" applyNumberFormat="1" applyFont="1" applyFill="1" applyBorder="1" applyAlignment="1">
      <alignment vertical="center"/>
    </xf>
    <xf numFmtId="0" fontId="6" fillId="0" borderId="0" xfId="0" applyNumberFormat="1" applyFont="1" applyFill="1" applyAlignment="1">
      <alignment horizontal="left" vertical="top"/>
    </xf>
    <xf numFmtId="37" fontId="6" fillId="0" borderId="0" xfId="0" applyNumberFormat="1" applyFont="1" applyFill="1" applyAlignment="1">
      <alignment horizontal="right" vertical="center"/>
    </xf>
    <xf numFmtId="37" fontId="7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49" fontId="6" fillId="0" borderId="0" xfId="3" applyNumberFormat="1" applyFont="1" applyFill="1" applyAlignment="1">
      <alignment vertical="top"/>
    </xf>
    <xf numFmtId="41" fontId="3" fillId="0" borderId="0" xfId="0" applyNumberFormat="1" applyFont="1" applyBorder="1" applyAlignment="1">
      <alignment horizontal="right" vertical="center"/>
    </xf>
    <xf numFmtId="164" fontId="17" fillId="0" borderId="0" xfId="2" applyNumberFormat="1" applyFont="1" applyFill="1" applyAlignment="1">
      <alignment vertical="center"/>
    </xf>
    <xf numFmtId="41" fontId="17" fillId="0" borderId="0" xfId="4" applyNumberFormat="1" applyFont="1" applyFill="1" applyAlignment="1">
      <alignment horizontal="center" vertical="center"/>
    </xf>
    <xf numFmtId="41" fontId="17" fillId="0" borderId="0" xfId="0" applyNumberFormat="1" applyFont="1" applyFill="1" applyAlignment="1">
      <alignment vertical="center"/>
    </xf>
    <xf numFmtId="41" fontId="17" fillId="0" borderId="0" xfId="0" quotePrefix="1" applyNumberFormat="1" applyFont="1" applyFill="1" applyAlignment="1">
      <alignment horizontal="right" vertical="center"/>
    </xf>
    <xf numFmtId="41" fontId="17" fillId="0" borderId="1" xfId="0" applyNumberFormat="1" applyFont="1" applyFill="1" applyBorder="1" applyAlignment="1">
      <alignment vertical="center"/>
    </xf>
    <xf numFmtId="41" fontId="17" fillId="0" borderId="1" xfId="0" applyNumberFormat="1" applyFont="1" applyFill="1" applyBorder="1" applyAlignment="1">
      <alignment horizontal="right" vertical="center"/>
    </xf>
    <xf numFmtId="41" fontId="17" fillId="0" borderId="0" xfId="0" applyNumberFormat="1" applyFont="1" applyFill="1" applyAlignment="1">
      <alignment horizontal="center" vertical="center"/>
    </xf>
    <xf numFmtId="41" fontId="17" fillId="0" borderId="0" xfId="0" applyNumberFormat="1" applyFont="1" applyFill="1" applyAlignment="1">
      <alignment horizontal="right" vertical="center"/>
    </xf>
    <xf numFmtId="41" fontId="17" fillId="0" borderId="1" xfId="0" quotePrefix="1" applyNumberFormat="1" applyFont="1" applyFill="1" applyBorder="1" applyAlignment="1">
      <alignment horizontal="right" vertical="center"/>
    </xf>
    <xf numFmtId="0" fontId="17" fillId="0" borderId="0" xfId="6" applyFont="1" applyFill="1" applyAlignment="1">
      <alignment vertical="center"/>
    </xf>
    <xf numFmtId="41" fontId="17" fillId="0" borderId="0" xfId="0" applyNumberFormat="1" applyFont="1" applyAlignment="1">
      <alignment vertical="center"/>
    </xf>
    <xf numFmtId="41" fontId="17" fillId="0" borderId="1" xfId="0" applyNumberFormat="1" applyFont="1" applyBorder="1" applyAlignment="1">
      <alignment vertical="center"/>
    </xf>
    <xf numFmtId="37" fontId="17" fillId="0" borderId="0" xfId="0" applyNumberFormat="1" applyFont="1" applyAlignment="1">
      <alignment vertical="center"/>
    </xf>
    <xf numFmtId="43" fontId="17" fillId="0" borderId="0" xfId="0" applyNumberFormat="1" applyFont="1" applyAlignment="1">
      <alignment vertical="center"/>
    </xf>
    <xf numFmtId="41" fontId="17" fillId="0" borderId="1" xfId="0" applyNumberFormat="1" applyFont="1" applyBorder="1" applyAlignment="1">
      <alignment horizontal="right" vertical="center"/>
    </xf>
    <xf numFmtId="164" fontId="17" fillId="0" borderId="0" xfId="2" applyNumberFormat="1" applyFont="1" applyFill="1" applyBorder="1" applyAlignment="1">
      <alignment vertical="center"/>
    </xf>
    <xf numFmtId="41" fontId="17" fillId="0" borderId="1" xfId="2" applyNumberFormat="1" applyFont="1" applyFill="1" applyBorder="1" applyAlignment="1">
      <alignment vertical="center"/>
    </xf>
    <xf numFmtId="41" fontId="17" fillId="0" borderId="0" xfId="0" quotePrefix="1" applyNumberFormat="1" applyFont="1" applyAlignment="1">
      <alignment horizontal="right" vertical="center"/>
    </xf>
    <xf numFmtId="41" fontId="17" fillId="0" borderId="0" xfId="0" applyNumberFormat="1" applyFont="1" applyAlignment="1">
      <alignment horizontal="center" vertical="center"/>
    </xf>
    <xf numFmtId="37" fontId="17" fillId="0" borderId="0" xfId="0" applyNumberFormat="1" applyFont="1" applyAlignment="1">
      <alignment horizontal="right" vertical="center"/>
    </xf>
    <xf numFmtId="37" fontId="17" fillId="0" borderId="1" xfId="0" applyNumberFormat="1" applyFont="1" applyBorder="1" applyAlignment="1">
      <alignment horizontal="right" vertical="center"/>
    </xf>
    <xf numFmtId="41" fontId="17" fillId="0" borderId="0" xfId="0" applyNumberFormat="1" applyFont="1" applyAlignment="1">
      <alignment horizontal="right" vertical="center"/>
    </xf>
    <xf numFmtId="0" fontId="11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41" fontId="12" fillId="0" borderId="0" xfId="0" applyNumberFormat="1" applyFont="1" applyAlignment="1">
      <alignment horizontal="center" vertical="center"/>
    </xf>
    <xf numFmtId="41" fontId="12" fillId="0" borderId="0" xfId="1" applyNumberFormat="1" applyFont="1" applyFill="1" applyBorder="1" applyAlignment="1">
      <alignment horizontal="center" vertical="center"/>
    </xf>
    <xf numFmtId="41" fontId="12" fillId="0" borderId="0" xfId="1" applyNumberFormat="1" applyFont="1" applyFill="1" applyAlignment="1">
      <alignment horizontal="center" vertical="center"/>
    </xf>
    <xf numFmtId="41" fontId="6" fillId="0" borderId="3" xfId="0" applyNumberFormat="1" applyFont="1" applyBorder="1" applyAlignment="1">
      <alignment vertical="center"/>
    </xf>
    <xf numFmtId="0" fontId="7" fillId="0" borderId="0" xfId="0" applyFont="1" applyFill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3" borderId="0" xfId="0" applyNumberFormat="1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41" fontId="12" fillId="2" borderId="0" xfId="0" applyNumberFormat="1" applyFont="1" applyFill="1" applyAlignment="1">
      <alignment horizontal="center" vertical="center"/>
    </xf>
    <xf numFmtId="14" fontId="6" fillId="0" borderId="0" xfId="0" applyNumberFormat="1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Alignment="1">
      <alignment horizontal="left" vertical="center" indent="1"/>
    </xf>
    <xf numFmtId="0" fontId="6" fillId="0" borderId="0" xfId="0" applyNumberFormat="1" applyFont="1" applyFill="1" applyBorder="1" applyAlignment="1">
      <alignment horizontal="left" vertical="center"/>
    </xf>
    <xf numFmtId="41" fontId="12" fillId="0" borderId="0" xfId="2" applyNumberFormat="1" applyFont="1" applyFill="1" applyAlignment="1">
      <alignment horizontal="center" vertical="center"/>
    </xf>
    <xf numFmtId="43" fontId="12" fillId="0" borderId="0" xfId="2" applyFont="1" applyFill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41" fontId="17" fillId="0" borderId="0" xfId="2" applyNumberFormat="1" applyFont="1" applyFill="1" applyAlignment="1">
      <alignment vertical="center"/>
    </xf>
    <xf numFmtId="41" fontId="17" fillId="0" borderId="2" xfId="2" applyNumberFormat="1" applyFont="1" applyFill="1" applyBorder="1" applyAlignment="1">
      <alignment vertical="center"/>
    </xf>
    <xf numFmtId="0" fontId="17" fillId="0" borderId="0" xfId="0" applyFont="1" applyAlignment="1">
      <alignment horizontal="center" vertical="center"/>
    </xf>
    <xf numFmtId="41" fontId="17" fillId="0" borderId="3" xfId="2" applyNumberFormat="1" applyFont="1" applyFill="1" applyBorder="1" applyAlignment="1">
      <alignment vertical="center"/>
    </xf>
    <xf numFmtId="41" fontId="17" fillId="0" borderId="2" xfId="0" applyNumberFormat="1" applyFont="1" applyBorder="1" applyAlignment="1">
      <alignment vertical="center"/>
    </xf>
    <xf numFmtId="41" fontId="17" fillId="0" borderId="0" xfId="2" applyNumberFormat="1" applyFont="1" applyFill="1" applyAlignment="1">
      <alignment horizontal="right" vertical="center"/>
    </xf>
    <xf numFmtId="41" fontId="17" fillId="0" borderId="0" xfId="2" quotePrefix="1" applyNumberFormat="1" applyFont="1" applyFill="1" applyAlignment="1">
      <alignment horizontal="right" vertical="center"/>
    </xf>
    <xf numFmtId="41" fontId="17" fillId="0" borderId="0" xfId="2" applyNumberFormat="1" applyFont="1" applyFill="1" applyBorder="1" applyAlignment="1">
      <alignment vertical="center"/>
    </xf>
    <xf numFmtId="41" fontId="17" fillId="0" borderId="5" xfId="0" applyNumberFormat="1" applyFont="1" applyBorder="1" applyAlignment="1">
      <alignment vertical="center"/>
    </xf>
    <xf numFmtId="41" fontId="17" fillId="0" borderId="0" xfId="4" applyNumberFormat="1" applyFont="1" applyAlignment="1">
      <alignment horizontal="center" vertical="center"/>
    </xf>
    <xf numFmtId="0" fontId="17" fillId="0" borderId="0" xfId="0" applyFont="1" applyAlignment="1">
      <alignment horizontal="left"/>
    </xf>
    <xf numFmtId="41" fontId="17" fillId="0" borderId="1" xfId="0" quotePrefix="1" applyNumberFormat="1" applyFont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7">
    <cellStyle name="Comma 2" xfId="2" xr:uid="{00000000-0005-0000-0000-000000000000}"/>
    <cellStyle name="Normal" xfId="0" builtinId="0"/>
    <cellStyle name="Normal 102" xfId="6" xr:uid="{29B14BA2-68E3-49EE-9F56-D1144B71FAFF}"/>
    <cellStyle name="Normal 2" xfId="3" xr:uid="{00000000-0005-0000-0000-000002000000}"/>
    <cellStyle name="Normal 3" xfId="4" xr:uid="{751C81F1-ABFE-4C07-95D0-530A07962500}"/>
    <cellStyle name="Percent" xfId="1" builtinId="5"/>
    <cellStyle name="Percent 2" xfId="5" xr:uid="{AE02BD4E-84CE-424D-BC6E-C2881FDE2BCB}"/>
  </cellStyles>
  <dxfs count="0"/>
  <tableStyles count="0" defaultTableStyle="TableStyleMedium9" defaultPivotStyle="PivotStyleLight16"/>
  <colors>
    <mruColors>
      <color rgb="FF7BEBBE"/>
      <color rgb="FF80BF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L\L_Laguna%20Resorts%20&amp;%20Hotels\2024\Q1'24\L048%20-%20bsple%20Qtr1'2024.xlsx" TargetMode="External"/><Relationship Id="rId1" Type="http://schemas.openxmlformats.org/officeDocument/2006/relationships/externalLinkPath" Target="L048%20-%20bsple%20Qtr1'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s "/>
      <sheetName val="PL&amp;OCI"/>
      <sheetName val="ce-conso"/>
      <sheetName val="ce-company"/>
      <sheetName val="Cash Flow"/>
    </sheetNames>
    <sheetDataSet>
      <sheetData sheetId="0"/>
      <sheetData sheetId="1">
        <row r="22">
          <cell r="D22">
            <v>15200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147EB-E09D-43BD-9838-D26C449FF16A}">
  <dimension ref="A1:O130"/>
  <sheetViews>
    <sheetView showGridLines="0" tabSelected="1" view="pageBreakPreview" topLeftCell="A43" zoomScaleNormal="100" zoomScaleSheetLayoutView="100" workbookViewId="0">
      <selection activeCell="A54" sqref="A54"/>
    </sheetView>
  </sheetViews>
  <sheetFormatPr defaultColWidth="9.140625" defaultRowHeight="21.75" customHeight="1" x14ac:dyDescent="0.2"/>
  <cols>
    <col min="1" max="1" width="46.5703125" style="24" customWidth="1"/>
    <col min="2" max="2" width="6.85546875" style="24" customWidth="1"/>
    <col min="3" max="3" width="1.42578125" style="45" customWidth="1"/>
    <col min="4" max="4" width="13.5703125" style="24" customWidth="1"/>
    <col min="5" max="5" width="0.85546875" style="24" customWidth="1"/>
    <col min="6" max="6" width="13.5703125" style="24" customWidth="1"/>
    <col min="7" max="7" width="1.140625" style="65" customWidth="1"/>
    <col min="8" max="8" width="13.5703125" style="24" customWidth="1"/>
    <col min="9" max="9" width="0.85546875" style="65" customWidth="1"/>
    <col min="10" max="10" width="13.5703125" style="24" customWidth="1"/>
    <col min="11" max="11" width="2" style="65" customWidth="1"/>
    <col min="12" max="12" width="13.42578125" style="24" customWidth="1"/>
    <col min="13" max="16384" width="9.140625" style="24"/>
  </cols>
  <sheetData>
    <row r="1" spans="1:11" s="63" customFormat="1" ht="21.75" customHeight="1" x14ac:dyDescent="0.2">
      <c r="A1" s="63" t="s">
        <v>0</v>
      </c>
      <c r="C1" s="45"/>
      <c r="G1" s="65"/>
      <c r="I1" s="64"/>
      <c r="K1" s="65"/>
    </row>
    <row r="2" spans="1:11" s="63" customFormat="1" ht="21.75" customHeight="1" x14ac:dyDescent="0.2">
      <c r="A2" s="63" t="s">
        <v>229</v>
      </c>
      <c r="C2" s="45"/>
      <c r="G2" s="65"/>
      <c r="I2" s="64"/>
      <c r="K2" s="65"/>
    </row>
    <row r="3" spans="1:11" s="63" customFormat="1" ht="21.75" customHeight="1" x14ac:dyDescent="0.2">
      <c r="A3" s="63" t="s">
        <v>221</v>
      </c>
      <c r="C3" s="45"/>
      <c r="G3" s="65"/>
      <c r="I3" s="64"/>
      <c r="K3" s="65"/>
    </row>
    <row r="4" spans="1:11" ht="21.75" customHeight="1" x14ac:dyDescent="0.2">
      <c r="A4" s="66"/>
      <c r="B4" s="66"/>
      <c r="C4" s="125"/>
      <c r="D4" s="66"/>
      <c r="E4" s="66"/>
      <c r="F4" s="66"/>
      <c r="H4" s="66"/>
      <c r="J4" s="17" t="s">
        <v>133</v>
      </c>
    </row>
    <row r="5" spans="1:11" s="63" customFormat="1" ht="21.75" customHeight="1" x14ac:dyDescent="0.2">
      <c r="A5" s="67"/>
      <c r="B5" s="67"/>
      <c r="C5" s="161"/>
      <c r="D5" s="197" t="s">
        <v>1</v>
      </c>
      <c r="E5" s="197"/>
      <c r="F5" s="197"/>
      <c r="G5" s="65"/>
      <c r="H5" s="197" t="s">
        <v>2</v>
      </c>
      <c r="I5" s="197"/>
      <c r="J5" s="197"/>
      <c r="K5" s="65"/>
    </row>
    <row r="6" spans="1:11" ht="21.75" customHeight="1" x14ac:dyDescent="0.2">
      <c r="B6" s="69" t="s">
        <v>3</v>
      </c>
      <c r="D6" s="69" t="s">
        <v>222</v>
      </c>
      <c r="F6" s="69" t="s">
        <v>226</v>
      </c>
      <c r="H6" s="69" t="s">
        <v>222</v>
      </c>
      <c r="J6" s="69" t="s">
        <v>226</v>
      </c>
    </row>
    <row r="7" spans="1:11" ht="21.75" customHeight="1" x14ac:dyDescent="0.2">
      <c r="B7" s="162"/>
      <c r="D7" s="84" t="s">
        <v>156</v>
      </c>
      <c r="F7" s="84" t="s">
        <v>158</v>
      </c>
      <c r="H7" s="84" t="s">
        <v>156</v>
      </c>
      <c r="J7" s="84" t="s">
        <v>158</v>
      </c>
    </row>
    <row r="8" spans="1:11" ht="21.75" customHeight="1" x14ac:dyDescent="0.2">
      <c r="B8" s="162"/>
      <c r="D8" s="84" t="s">
        <v>157</v>
      </c>
      <c r="F8" s="84"/>
      <c r="H8" s="84" t="s">
        <v>157</v>
      </c>
      <c r="J8" s="84"/>
    </row>
    <row r="9" spans="1:11" ht="21.75" customHeight="1" x14ac:dyDescent="0.2">
      <c r="A9" s="63" t="s">
        <v>4</v>
      </c>
    </row>
    <row r="10" spans="1:11" ht="21.75" customHeight="1" x14ac:dyDescent="0.2">
      <c r="A10" s="63" t="s">
        <v>5</v>
      </c>
    </row>
    <row r="11" spans="1:11" ht="21.75" customHeight="1" x14ac:dyDescent="0.2">
      <c r="A11" s="24" t="s">
        <v>6</v>
      </c>
      <c r="B11" s="183"/>
      <c r="C11" s="184"/>
      <c r="D11" s="185">
        <v>1315216</v>
      </c>
      <c r="E11" s="149"/>
      <c r="F11" s="185">
        <v>1453363</v>
      </c>
      <c r="G11" s="149"/>
      <c r="H11" s="185">
        <v>235548</v>
      </c>
      <c r="I11" s="164"/>
      <c r="J11" s="185">
        <v>419478</v>
      </c>
      <c r="K11" s="61"/>
    </row>
    <row r="12" spans="1:11" ht="21.75" customHeight="1" x14ac:dyDescent="0.2">
      <c r="A12" s="24" t="s">
        <v>98</v>
      </c>
      <c r="B12" s="183">
        <v>2</v>
      </c>
      <c r="C12" s="184"/>
      <c r="D12" s="185">
        <v>1039368</v>
      </c>
      <c r="E12" s="149"/>
      <c r="F12" s="185">
        <v>1004808</v>
      </c>
      <c r="G12" s="149"/>
      <c r="H12" s="185">
        <v>206803</v>
      </c>
      <c r="I12" s="164"/>
      <c r="J12" s="185">
        <v>163340</v>
      </c>
      <c r="K12" s="61"/>
    </row>
    <row r="13" spans="1:11" ht="21.75" customHeight="1" x14ac:dyDescent="0.2">
      <c r="A13" s="24" t="s">
        <v>99</v>
      </c>
      <c r="B13" s="183"/>
      <c r="C13" s="184"/>
      <c r="D13" s="185">
        <v>157493</v>
      </c>
      <c r="E13" s="149"/>
      <c r="F13" s="185">
        <v>160081</v>
      </c>
      <c r="G13" s="149"/>
      <c r="H13" s="185">
        <v>0</v>
      </c>
      <c r="I13" s="164"/>
      <c r="J13" s="185">
        <v>0</v>
      </c>
      <c r="K13" s="61"/>
    </row>
    <row r="14" spans="1:11" ht="21.75" customHeight="1" x14ac:dyDescent="0.2">
      <c r="A14" s="24" t="s">
        <v>100</v>
      </c>
      <c r="B14" s="183">
        <v>4</v>
      </c>
      <c r="C14" s="184"/>
      <c r="D14" s="185">
        <v>3984240</v>
      </c>
      <c r="E14" s="149"/>
      <c r="F14" s="185">
        <v>3536579</v>
      </c>
      <c r="G14" s="149"/>
      <c r="H14" s="185">
        <v>111429</v>
      </c>
      <c r="I14" s="164"/>
      <c r="J14" s="185">
        <v>111429</v>
      </c>
      <c r="K14" s="61"/>
    </row>
    <row r="15" spans="1:11" ht="21.75" customHeight="1" x14ac:dyDescent="0.2">
      <c r="A15" s="24" t="s">
        <v>168</v>
      </c>
      <c r="B15" s="183"/>
      <c r="C15" s="184"/>
      <c r="D15" s="185">
        <v>399384</v>
      </c>
      <c r="E15" s="149"/>
      <c r="F15" s="185">
        <v>318327</v>
      </c>
      <c r="G15" s="149"/>
      <c r="H15" s="185">
        <v>0</v>
      </c>
      <c r="I15" s="41"/>
      <c r="J15" s="185">
        <v>0</v>
      </c>
    </row>
    <row r="16" spans="1:11" ht="21.75" customHeight="1" x14ac:dyDescent="0.2">
      <c r="A16" s="24" t="s">
        <v>179</v>
      </c>
      <c r="B16" s="183"/>
      <c r="C16" s="184"/>
      <c r="D16" s="185">
        <v>16768</v>
      </c>
      <c r="E16" s="149"/>
      <c r="F16" s="185">
        <v>16768</v>
      </c>
      <c r="G16" s="149"/>
      <c r="H16" s="185">
        <v>2386</v>
      </c>
      <c r="I16" s="164"/>
      <c r="J16" s="185">
        <v>2386</v>
      </c>
    </row>
    <row r="17" spans="1:11" ht="21.75" customHeight="1" x14ac:dyDescent="0.2">
      <c r="A17" s="24" t="s">
        <v>7</v>
      </c>
      <c r="B17" s="183"/>
      <c r="C17" s="184"/>
      <c r="D17" s="185">
        <v>520046</v>
      </c>
      <c r="E17" s="149"/>
      <c r="F17" s="185">
        <v>377614</v>
      </c>
      <c r="G17" s="149"/>
      <c r="H17" s="185">
        <v>15223</v>
      </c>
      <c r="I17" s="164"/>
      <c r="J17" s="185">
        <v>20652</v>
      </c>
      <c r="K17" s="61"/>
    </row>
    <row r="18" spans="1:11" ht="21.75" customHeight="1" x14ac:dyDescent="0.2">
      <c r="A18" s="63" t="s">
        <v>8</v>
      </c>
      <c r="B18" s="183"/>
      <c r="C18" s="184"/>
      <c r="D18" s="186">
        <f>SUM(D11:D17)</f>
        <v>7432515</v>
      </c>
      <c r="E18" s="149"/>
      <c r="F18" s="186">
        <f>SUM(F11:F17)</f>
        <v>6867540</v>
      </c>
      <c r="G18" s="149"/>
      <c r="H18" s="186">
        <f>SUM(H11:H17)</f>
        <v>571389</v>
      </c>
      <c r="I18" s="164"/>
      <c r="J18" s="186">
        <f>SUM(J11:J17)</f>
        <v>717285</v>
      </c>
      <c r="K18" s="61"/>
    </row>
    <row r="19" spans="1:11" ht="21.75" customHeight="1" x14ac:dyDescent="0.2">
      <c r="A19" s="63" t="s">
        <v>9</v>
      </c>
      <c r="B19" s="183"/>
      <c r="C19" s="184"/>
      <c r="D19" s="185"/>
      <c r="E19" s="149"/>
      <c r="F19" s="185"/>
      <c r="G19" s="149"/>
      <c r="H19" s="185"/>
      <c r="I19" s="164"/>
      <c r="J19" s="185"/>
    </row>
    <row r="20" spans="1:11" ht="21.75" customHeight="1" x14ac:dyDescent="0.2">
      <c r="A20" s="24" t="s">
        <v>169</v>
      </c>
      <c r="B20" s="183"/>
      <c r="C20" s="184"/>
      <c r="D20" s="185">
        <v>969624</v>
      </c>
      <c r="E20" s="149"/>
      <c r="F20" s="185">
        <v>867137</v>
      </c>
      <c r="G20" s="149"/>
      <c r="H20" s="185">
        <v>0</v>
      </c>
      <c r="I20" s="164"/>
      <c r="J20" s="185">
        <v>0</v>
      </c>
    </row>
    <row r="21" spans="1:11" ht="21.75" customHeight="1" x14ac:dyDescent="0.2">
      <c r="A21" s="24" t="s">
        <v>10</v>
      </c>
      <c r="B21" s="183">
        <v>5</v>
      </c>
      <c r="C21" s="184"/>
      <c r="D21" s="185">
        <v>496878</v>
      </c>
      <c r="E21" s="149"/>
      <c r="F21" s="185">
        <v>499313</v>
      </c>
      <c r="G21" s="149"/>
      <c r="H21" s="185">
        <v>0</v>
      </c>
      <c r="I21" s="164"/>
      <c r="J21" s="185">
        <v>0</v>
      </c>
    </row>
    <row r="22" spans="1:11" ht="21.75" customHeight="1" x14ac:dyDescent="0.2">
      <c r="A22" s="24" t="s">
        <v>11</v>
      </c>
      <c r="B22" s="183"/>
      <c r="C22" s="184"/>
      <c r="D22" s="185">
        <v>0</v>
      </c>
      <c r="E22" s="149"/>
      <c r="F22" s="185">
        <v>0</v>
      </c>
      <c r="G22" s="149"/>
      <c r="H22" s="185">
        <v>4242655</v>
      </c>
      <c r="I22" s="164"/>
      <c r="J22" s="185">
        <v>4242655</v>
      </c>
    </row>
    <row r="23" spans="1:11" ht="21.75" customHeight="1" x14ac:dyDescent="0.2">
      <c r="A23" s="24" t="s">
        <v>101</v>
      </c>
      <c r="B23" s="183">
        <v>6</v>
      </c>
      <c r="C23" s="184"/>
      <c r="D23" s="185">
        <v>1098539</v>
      </c>
      <c r="E23" s="149"/>
      <c r="F23" s="185">
        <v>1076643</v>
      </c>
      <c r="G23" s="149"/>
      <c r="H23" s="185">
        <v>777454</v>
      </c>
      <c r="I23" s="164"/>
      <c r="J23" s="185">
        <v>777454</v>
      </c>
    </row>
    <row r="24" spans="1:11" ht="21.75" customHeight="1" x14ac:dyDescent="0.2">
      <c r="A24" s="24" t="s">
        <v>12</v>
      </c>
      <c r="B24" s="183">
        <v>3</v>
      </c>
      <c r="C24" s="184"/>
      <c r="D24" s="185">
        <v>0</v>
      </c>
      <c r="E24" s="149"/>
      <c r="F24" s="185">
        <v>0</v>
      </c>
      <c r="G24" s="149"/>
      <c r="H24" s="185">
        <v>1283000</v>
      </c>
      <c r="I24" s="164"/>
      <c r="J24" s="185">
        <v>1335000</v>
      </c>
    </row>
    <row r="25" spans="1:11" ht="21.75" customHeight="1" x14ac:dyDescent="0.2">
      <c r="A25" s="24" t="s">
        <v>103</v>
      </c>
      <c r="B25" s="183">
        <v>7</v>
      </c>
      <c r="C25" s="184"/>
      <c r="D25" s="185">
        <v>1624202</v>
      </c>
      <c r="E25" s="149"/>
      <c r="F25" s="185">
        <v>1624202</v>
      </c>
      <c r="G25" s="149"/>
      <c r="H25" s="185">
        <v>226595</v>
      </c>
      <c r="I25" s="164"/>
      <c r="J25" s="185">
        <v>226595</v>
      </c>
      <c r="K25" s="130"/>
    </row>
    <row r="26" spans="1:11" ht="21.75" customHeight="1" x14ac:dyDescent="0.2">
      <c r="A26" s="24" t="s">
        <v>102</v>
      </c>
      <c r="B26" s="183">
        <v>8</v>
      </c>
      <c r="C26" s="184"/>
      <c r="D26" s="185">
        <v>18593771</v>
      </c>
      <c r="E26" s="149"/>
      <c r="F26" s="185">
        <v>18596447</v>
      </c>
      <c r="G26" s="149"/>
      <c r="H26" s="185">
        <v>33625</v>
      </c>
      <c r="I26" s="164"/>
      <c r="J26" s="185">
        <v>31744</v>
      </c>
    </row>
    <row r="27" spans="1:11" ht="21.75" customHeight="1" x14ac:dyDescent="0.2">
      <c r="A27" s="24" t="s">
        <v>170</v>
      </c>
      <c r="B27" s="183"/>
      <c r="C27" s="184"/>
      <c r="D27" s="185">
        <v>28442</v>
      </c>
      <c r="E27" s="149"/>
      <c r="F27" s="185">
        <v>34275</v>
      </c>
      <c r="G27" s="149"/>
      <c r="H27" s="185">
        <v>10629</v>
      </c>
      <c r="I27" s="164"/>
      <c r="J27" s="185">
        <v>12030</v>
      </c>
    </row>
    <row r="28" spans="1:11" ht="21.75" customHeight="1" x14ac:dyDescent="0.2">
      <c r="A28" s="24" t="s">
        <v>139</v>
      </c>
      <c r="B28" s="183"/>
      <c r="C28" s="184"/>
      <c r="D28" s="185">
        <v>16248</v>
      </c>
      <c r="E28" s="149"/>
      <c r="F28" s="185">
        <v>16479</v>
      </c>
      <c r="G28" s="149"/>
      <c r="H28" s="185">
        <v>0</v>
      </c>
      <c r="I28" s="164"/>
      <c r="J28" s="185">
        <v>0</v>
      </c>
      <c r="K28" s="165"/>
    </row>
    <row r="29" spans="1:11" ht="21.75" customHeight="1" x14ac:dyDescent="0.2">
      <c r="A29" s="24" t="s">
        <v>13</v>
      </c>
      <c r="B29" s="183"/>
      <c r="C29" s="184"/>
      <c r="D29" s="185">
        <v>407904</v>
      </c>
      <c r="E29" s="149"/>
      <c r="F29" s="185">
        <v>407904</v>
      </c>
      <c r="G29" s="149"/>
      <c r="H29" s="185">
        <v>0</v>
      </c>
      <c r="I29" s="164"/>
      <c r="J29" s="185">
        <v>0</v>
      </c>
      <c r="K29" s="165"/>
    </row>
    <row r="30" spans="1:11" ht="21.75" customHeight="1" x14ac:dyDescent="0.2">
      <c r="A30" s="24" t="s">
        <v>14</v>
      </c>
      <c r="B30" s="183"/>
      <c r="C30" s="184"/>
      <c r="D30" s="155">
        <v>92486</v>
      </c>
      <c r="E30" s="149"/>
      <c r="F30" s="155">
        <v>60637</v>
      </c>
      <c r="G30" s="149"/>
      <c r="H30" s="155">
        <v>23921</v>
      </c>
      <c r="I30" s="164"/>
      <c r="J30" s="155">
        <v>15065</v>
      </c>
      <c r="K30" s="82"/>
    </row>
    <row r="31" spans="1:11" ht="21.75" customHeight="1" x14ac:dyDescent="0.2">
      <c r="A31" s="63" t="s">
        <v>15</v>
      </c>
      <c r="B31" s="183"/>
      <c r="C31" s="184"/>
      <c r="D31" s="155">
        <f>SUM(D20:D30)</f>
        <v>23328094</v>
      </c>
      <c r="E31" s="149"/>
      <c r="F31" s="155">
        <f>SUM(F20:F30)</f>
        <v>23183037</v>
      </c>
      <c r="G31" s="149"/>
      <c r="H31" s="155">
        <f>SUM(H20:H30)</f>
        <v>6597879</v>
      </c>
      <c r="I31" s="164"/>
      <c r="J31" s="155">
        <f>SUM(J20:J30)</f>
        <v>6640543</v>
      </c>
      <c r="K31" s="166"/>
    </row>
    <row r="32" spans="1:11" ht="21.75" customHeight="1" thickBot="1" x14ac:dyDescent="0.25">
      <c r="A32" s="63" t="s">
        <v>16</v>
      </c>
      <c r="B32" s="187"/>
      <c r="C32" s="184"/>
      <c r="D32" s="188">
        <f>SUM(D18,D31)</f>
        <v>30760609</v>
      </c>
      <c r="E32" s="149"/>
      <c r="F32" s="188">
        <f>SUM(F18,F31)</f>
        <v>30050577</v>
      </c>
      <c r="G32" s="149"/>
      <c r="H32" s="188">
        <f>SUM(H18,H31)</f>
        <v>7169268</v>
      </c>
      <c r="I32" s="164"/>
      <c r="J32" s="188">
        <f>SUM(J18,J31)</f>
        <v>7357828</v>
      </c>
    </row>
    <row r="33" spans="1:11" ht="21.75" customHeight="1" thickTop="1" x14ac:dyDescent="0.2"/>
    <row r="34" spans="1:11" ht="21.75" customHeight="1" x14ac:dyDescent="0.2">
      <c r="A34" s="24" t="s">
        <v>177</v>
      </c>
      <c r="D34" s="45"/>
    </row>
    <row r="35" spans="1:11" s="63" customFormat="1" ht="21.75" customHeight="1" x14ac:dyDescent="0.2">
      <c r="A35" s="168" t="s">
        <v>0</v>
      </c>
      <c r="D35" s="45"/>
      <c r="G35" s="45"/>
    </row>
    <row r="36" spans="1:11" s="63" customFormat="1" ht="21.75" customHeight="1" x14ac:dyDescent="0.2">
      <c r="A36" s="168" t="s">
        <v>232</v>
      </c>
      <c r="D36" s="45"/>
      <c r="G36" s="45"/>
    </row>
    <row r="37" spans="1:11" s="63" customFormat="1" ht="21.75" customHeight="1" x14ac:dyDescent="0.2">
      <c r="A37" s="168" t="str">
        <f>A3</f>
        <v>ณ วันที่ 31 มีนาคม 2567</v>
      </c>
      <c r="C37" s="169"/>
      <c r="D37" s="45"/>
      <c r="G37" s="65"/>
      <c r="I37" s="64"/>
      <c r="K37" s="65"/>
    </row>
    <row r="38" spans="1:11" ht="21.75" customHeight="1" x14ac:dyDescent="0.2">
      <c r="A38" s="66"/>
      <c r="B38" s="66"/>
      <c r="C38" s="125"/>
      <c r="D38" s="66"/>
      <c r="E38" s="66"/>
      <c r="F38" s="66"/>
      <c r="H38" s="66"/>
      <c r="J38" s="17" t="s">
        <v>133</v>
      </c>
    </row>
    <row r="39" spans="1:11" s="63" customFormat="1" ht="21.75" customHeight="1" x14ac:dyDescent="0.2">
      <c r="A39" s="67"/>
      <c r="B39" s="67"/>
      <c r="C39" s="161"/>
      <c r="D39" s="197" t="s">
        <v>1</v>
      </c>
      <c r="E39" s="197"/>
      <c r="F39" s="197"/>
      <c r="G39" s="65"/>
      <c r="H39" s="197" t="s">
        <v>2</v>
      </c>
      <c r="I39" s="197"/>
      <c r="J39" s="197"/>
      <c r="K39" s="65"/>
    </row>
    <row r="40" spans="1:11" ht="21.75" customHeight="1" x14ac:dyDescent="0.2">
      <c r="B40" s="69" t="s">
        <v>3</v>
      </c>
      <c r="D40" s="69" t="str">
        <f>D6</f>
        <v>31 มีนาคม 2567</v>
      </c>
      <c r="F40" s="69" t="s">
        <v>226</v>
      </c>
      <c r="H40" s="69" t="str">
        <f>H6</f>
        <v>31 มีนาคม 2567</v>
      </c>
      <c r="J40" s="69" t="s">
        <v>226</v>
      </c>
    </row>
    <row r="41" spans="1:11" ht="21.75" customHeight="1" x14ac:dyDescent="0.2">
      <c r="B41" s="162"/>
      <c r="D41" s="84" t="s">
        <v>156</v>
      </c>
      <c r="F41" s="84" t="s">
        <v>158</v>
      </c>
      <c r="H41" s="84" t="s">
        <v>156</v>
      </c>
      <c r="J41" s="84" t="s">
        <v>158</v>
      </c>
    </row>
    <row r="42" spans="1:11" ht="21.75" customHeight="1" x14ac:dyDescent="0.2">
      <c r="B42" s="162"/>
      <c r="D42" s="84" t="s">
        <v>157</v>
      </c>
      <c r="F42" s="84"/>
      <c r="H42" s="84" t="s">
        <v>157</v>
      </c>
      <c r="J42" s="84"/>
    </row>
    <row r="43" spans="1:11" ht="21.75" customHeight="1" x14ac:dyDescent="0.2">
      <c r="A43" s="63" t="s">
        <v>17</v>
      </c>
    </row>
    <row r="44" spans="1:11" ht="21.75" customHeight="1" x14ac:dyDescent="0.2">
      <c r="A44" s="63" t="s">
        <v>18</v>
      </c>
      <c r="B44" s="170"/>
    </row>
    <row r="45" spans="1:11" ht="21.75" customHeight="1" x14ac:dyDescent="0.2">
      <c r="A45" s="24" t="s">
        <v>211</v>
      </c>
      <c r="B45" s="183">
        <v>9</v>
      </c>
      <c r="C45" s="184"/>
      <c r="D45" s="185">
        <v>150000</v>
      </c>
      <c r="E45" s="149"/>
      <c r="F45" s="185">
        <v>610000</v>
      </c>
      <c r="G45" s="149"/>
      <c r="H45" s="185">
        <v>150000</v>
      </c>
      <c r="I45" s="164"/>
      <c r="J45" s="72">
        <v>510000</v>
      </c>
      <c r="K45" s="88"/>
    </row>
    <row r="46" spans="1:11" ht="21.75" customHeight="1" x14ac:dyDescent="0.2">
      <c r="A46" s="24" t="s">
        <v>104</v>
      </c>
      <c r="B46" s="183"/>
      <c r="C46" s="184"/>
      <c r="D46" s="185">
        <v>1763550</v>
      </c>
      <c r="E46" s="149"/>
      <c r="F46" s="185">
        <v>1512269</v>
      </c>
      <c r="G46" s="149"/>
      <c r="H46" s="185">
        <v>90720</v>
      </c>
      <c r="I46" s="164"/>
      <c r="J46" s="72">
        <v>82909</v>
      </c>
      <c r="K46" s="88"/>
    </row>
    <row r="47" spans="1:11" ht="21.75" customHeight="1" x14ac:dyDescent="0.2">
      <c r="A47" s="24" t="s">
        <v>19</v>
      </c>
      <c r="B47" s="183"/>
      <c r="C47" s="184"/>
      <c r="D47" s="185"/>
      <c r="E47" s="149"/>
      <c r="F47" s="185"/>
      <c r="G47" s="149"/>
      <c r="H47" s="185"/>
      <c r="I47" s="164"/>
      <c r="J47" s="72"/>
      <c r="K47" s="88"/>
    </row>
    <row r="48" spans="1:11" ht="21.75" customHeight="1" x14ac:dyDescent="0.2">
      <c r="A48" s="24" t="s">
        <v>20</v>
      </c>
      <c r="B48" s="183">
        <v>10</v>
      </c>
      <c r="C48" s="184"/>
      <c r="D48" s="185">
        <v>435621</v>
      </c>
      <c r="E48" s="149"/>
      <c r="F48" s="185">
        <v>481406</v>
      </c>
      <c r="G48" s="149"/>
      <c r="H48" s="185">
        <v>51000</v>
      </c>
      <c r="I48" s="164"/>
      <c r="J48" s="72">
        <v>60000</v>
      </c>
      <c r="K48" s="88"/>
    </row>
    <row r="49" spans="1:11" ht="21.75" customHeight="1" x14ac:dyDescent="0.2">
      <c r="A49" s="24" t="s">
        <v>194</v>
      </c>
      <c r="B49" s="183"/>
      <c r="C49" s="184"/>
      <c r="D49" s="185">
        <v>34855</v>
      </c>
      <c r="E49" s="149"/>
      <c r="F49" s="185">
        <v>43262</v>
      </c>
      <c r="G49" s="149"/>
      <c r="H49" s="185">
        <v>1653</v>
      </c>
      <c r="I49" s="164"/>
      <c r="J49" s="72">
        <v>5059</v>
      </c>
      <c r="K49" s="88"/>
    </row>
    <row r="50" spans="1:11" ht="21.75" customHeight="1" x14ac:dyDescent="0.2">
      <c r="A50" s="24" t="s">
        <v>138</v>
      </c>
      <c r="B50" s="183"/>
      <c r="C50" s="184"/>
      <c r="D50" s="185">
        <v>59527</v>
      </c>
      <c r="E50" s="149"/>
      <c r="F50" s="185">
        <v>51545</v>
      </c>
      <c r="G50" s="149"/>
      <c r="H50" s="185">
        <v>0</v>
      </c>
      <c r="I50" s="164"/>
      <c r="J50" s="72">
        <v>0</v>
      </c>
      <c r="K50" s="88"/>
    </row>
    <row r="51" spans="1:11" ht="21.75" customHeight="1" x14ac:dyDescent="0.2">
      <c r="A51" s="24" t="s">
        <v>135</v>
      </c>
      <c r="B51" s="183"/>
      <c r="C51" s="184"/>
      <c r="D51" s="185">
        <v>2987136</v>
      </c>
      <c r="E51" s="149"/>
      <c r="F51" s="185">
        <v>2623476</v>
      </c>
      <c r="G51" s="149"/>
      <c r="H51" s="185">
        <v>0</v>
      </c>
      <c r="I51" s="164"/>
      <c r="J51" s="73">
        <v>0</v>
      </c>
      <c r="K51" s="88"/>
    </row>
    <row r="52" spans="1:11" ht="21.75" customHeight="1" x14ac:dyDescent="0.2">
      <c r="A52" s="24" t="s">
        <v>21</v>
      </c>
      <c r="B52" s="183"/>
      <c r="C52" s="184"/>
      <c r="D52" s="185">
        <v>512804</v>
      </c>
      <c r="E52" s="149"/>
      <c r="F52" s="185">
        <v>361402</v>
      </c>
      <c r="G52" s="149"/>
      <c r="H52" s="185">
        <v>31145</v>
      </c>
      <c r="I52" s="164"/>
      <c r="J52" s="76">
        <v>15653</v>
      </c>
      <c r="K52" s="88"/>
    </row>
    <row r="53" spans="1:11" ht="21.75" customHeight="1" x14ac:dyDescent="0.2">
      <c r="A53" s="63" t="s">
        <v>22</v>
      </c>
      <c r="B53" s="183"/>
      <c r="C53" s="184"/>
      <c r="D53" s="189">
        <f>SUM(D45:D52)</f>
        <v>5943493</v>
      </c>
      <c r="E53" s="149"/>
      <c r="F53" s="189">
        <f>SUM(F45:F52)</f>
        <v>5683360</v>
      </c>
      <c r="G53" s="149"/>
      <c r="H53" s="189">
        <f>SUM(H45:H52)</f>
        <v>324518</v>
      </c>
      <c r="I53" s="164"/>
      <c r="J53" s="80">
        <f>SUM(J45:J52)</f>
        <v>673621</v>
      </c>
      <c r="K53" s="88"/>
    </row>
    <row r="54" spans="1:11" ht="21.75" customHeight="1" x14ac:dyDescent="0.2">
      <c r="A54" s="63" t="s">
        <v>23</v>
      </c>
      <c r="B54" s="183"/>
      <c r="C54" s="184"/>
      <c r="D54" s="185"/>
      <c r="E54" s="149"/>
      <c r="F54" s="149"/>
      <c r="G54" s="149"/>
      <c r="H54" s="185"/>
      <c r="I54" s="164"/>
      <c r="J54" s="72"/>
      <c r="K54" s="88"/>
    </row>
    <row r="55" spans="1:11" ht="21.75" customHeight="1" x14ac:dyDescent="0.2">
      <c r="A55" s="24" t="s">
        <v>24</v>
      </c>
      <c r="B55" s="183">
        <v>3</v>
      </c>
      <c r="C55" s="184"/>
      <c r="D55" s="190">
        <v>0</v>
      </c>
      <c r="E55" s="149"/>
      <c r="F55" s="190">
        <v>0</v>
      </c>
      <c r="G55" s="149"/>
      <c r="H55" s="190">
        <v>967000</v>
      </c>
      <c r="I55" s="164"/>
      <c r="J55" s="109">
        <v>755000</v>
      </c>
      <c r="K55" s="88"/>
    </row>
    <row r="56" spans="1:11" ht="21.75" customHeight="1" x14ac:dyDescent="0.2">
      <c r="A56" s="24" t="s">
        <v>128</v>
      </c>
      <c r="B56" s="183"/>
      <c r="C56" s="184"/>
      <c r="D56" s="191"/>
      <c r="E56" s="149"/>
      <c r="F56" s="191"/>
      <c r="G56" s="149"/>
      <c r="H56" s="191"/>
      <c r="I56" s="164"/>
      <c r="J56" s="75"/>
      <c r="K56" s="88"/>
    </row>
    <row r="57" spans="1:11" ht="21.75" customHeight="1" x14ac:dyDescent="0.2">
      <c r="A57" s="24" t="s">
        <v>129</v>
      </c>
      <c r="B57" s="183">
        <v>10</v>
      </c>
      <c r="C57" s="184"/>
      <c r="D57" s="185">
        <v>4144623</v>
      </c>
      <c r="E57" s="149"/>
      <c r="F57" s="185">
        <v>4143678</v>
      </c>
      <c r="G57" s="149"/>
      <c r="H57" s="185">
        <v>1290774</v>
      </c>
      <c r="I57" s="164"/>
      <c r="J57" s="72">
        <v>1314284</v>
      </c>
      <c r="K57" s="88"/>
    </row>
    <row r="58" spans="1:11" ht="21.75" customHeight="1" x14ac:dyDescent="0.2">
      <c r="A58" s="171" t="s">
        <v>105</v>
      </c>
      <c r="B58" s="183"/>
      <c r="C58" s="184"/>
      <c r="D58" s="185">
        <v>153490</v>
      </c>
      <c r="E58" s="149"/>
      <c r="F58" s="185">
        <v>151893</v>
      </c>
      <c r="G58" s="149"/>
      <c r="H58" s="185">
        <v>37018</v>
      </c>
      <c r="I58" s="164"/>
      <c r="J58" s="72">
        <v>37511</v>
      </c>
      <c r="K58" s="88"/>
    </row>
    <row r="59" spans="1:11" ht="21.75" customHeight="1" x14ac:dyDescent="0.2">
      <c r="A59" s="87" t="s">
        <v>140</v>
      </c>
      <c r="B59" s="183"/>
      <c r="C59" s="184"/>
      <c r="D59" s="185">
        <v>4234729</v>
      </c>
      <c r="E59" s="149"/>
      <c r="F59" s="185">
        <v>4150161</v>
      </c>
      <c r="G59" s="149"/>
      <c r="H59" s="185">
        <v>112265</v>
      </c>
      <c r="I59" s="164"/>
      <c r="J59" s="72">
        <v>113101</v>
      </c>
      <c r="K59" s="88"/>
    </row>
    <row r="60" spans="1:11" ht="21.75" customHeight="1" x14ac:dyDescent="0.2">
      <c r="A60" s="87" t="s">
        <v>171</v>
      </c>
      <c r="B60" s="183"/>
      <c r="C60" s="184"/>
      <c r="I60" s="164"/>
      <c r="J60" s="72"/>
      <c r="K60" s="88"/>
    </row>
    <row r="61" spans="1:11" ht="21.75" customHeight="1" x14ac:dyDescent="0.2">
      <c r="A61" s="87" t="s">
        <v>172</v>
      </c>
      <c r="B61" s="183"/>
      <c r="C61" s="184"/>
      <c r="D61" s="185">
        <v>15512</v>
      </c>
      <c r="E61" s="149"/>
      <c r="F61" s="185">
        <v>18906</v>
      </c>
      <c r="G61" s="149"/>
      <c r="H61" s="185">
        <v>3901</v>
      </c>
      <c r="I61" s="164"/>
      <c r="J61" s="72">
        <v>4339</v>
      </c>
      <c r="K61" s="88"/>
    </row>
    <row r="62" spans="1:11" ht="21.75" customHeight="1" x14ac:dyDescent="0.2">
      <c r="A62" s="24" t="s">
        <v>25</v>
      </c>
      <c r="B62" s="163"/>
      <c r="C62" s="54"/>
      <c r="D62" s="155">
        <v>665191</v>
      </c>
      <c r="E62" s="149"/>
      <c r="F62" s="155">
        <v>674418</v>
      </c>
      <c r="G62" s="149"/>
      <c r="H62" s="155">
        <f>146234-1</f>
        <v>146233</v>
      </c>
      <c r="I62" s="164"/>
      <c r="J62" s="76">
        <v>145093</v>
      </c>
      <c r="K62" s="88"/>
    </row>
    <row r="63" spans="1:11" ht="21.75" customHeight="1" x14ac:dyDescent="0.2">
      <c r="A63" s="63" t="s">
        <v>26</v>
      </c>
      <c r="B63" s="163"/>
      <c r="C63" s="54"/>
      <c r="D63" s="150">
        <f>SUM(D55:D62)</f>
        <v>9213545</v>
      </c>
      <c r="E63" s="149"/>
      <c r="F63" s="150">
        <f>SUM(F55:F62)</f>
        <v>9139056</v>
      </c>
      <c r="G63" s="149"/>
      <c r="H63" s="150">
        <f>SUM(H55:H62)</f>
        <v>2557191</v>
      </c>
      <c r="I63" s="164"/>
      <c r="J63" s="76">
        <f>SUM(J55:J62)</f>
        <v>2369328</v>
      </c>
      <c r="K63" s="88"/>
    </row>
    <row r="64" spans="1:11" ht="21.75" customHeight="1" x14ac:dyDescent="0.2">
      <c r="A64" s="63" t="s">
        <v>27</v>
      </c>
      <c r="B64" s="163"/>
      <c r="C64" s="54"/>
      <c r="D64" s="150">
        <f>SUM(D53,D63)</f>
        <v>15157038</v>
      </c>
      <c r="E64" s="149"/>
      <c r="F64" s="150">
        <f>SUM(F53,F63)</f>
        <v>14822416</v>
      </c>
      <c r="G64" s="149"/>
      <c r="H64" s="150">
        <f>SUM(H53,H63)</f>
        <v>2881709</v>
      </c>
      <c r="I64" s="164"/>
      <c r="J64" s="76">
        <f>SUM(J53:J62)</f>
        <v>3042949</v>
      </c>
      <c r="K64" s="88"/>
    </row>
    <row r="66" spans="1:15" ht="21.75" customHeight="1" x14ac:dyDescent="0.2">
      <c r="A66" s="24" t="s">
        <v>177</v>
      </c>
      <c r="D66" s="45"/>
    </row>
    <row r="67" spans="1:15" s="63" customFormat="1" ht="21.75" customHeight="1" x14ac:dyDescent="0.2">
      <c r="A67" s="168" t="s">
        <v>0</v>
      </c>
      <c r="D67" s="45"/>
      <c r="G67" s="45"/>
    </row>
    <row r="68" spans="1:15" s="63" customFormat="1" ht="21.75" customHeight="1" x14ac:dyDescent="0.2">
      <c r="A68" s="168" t="s">
        <v>232</v>
      </c>
      <c r="D68" s="45"/>
      <c r="G68" s="45"/>
    </row>
    <row r="69" spans="1:15" s="63" customFormat="1" ht="21.75" customHeight="1" x14ac:dyDescent="0.2">
      <c r="A69" s="168" t="str">
        <f>A37</f>
        <v>ณ วันที่ 31 มีนาคม 2567</v>
      </c>
      <c r="C69" s="169"/>
      <c r="D69" s="45"/>
      <c r="G69" s="65"/>
      <c r="I69" s="64"/>
      <c r="K69" s="65"/>
    </row>
    <row r="70" spans="1:15" ht="21.75" customHeight="1" x14ac:dyDescent="0.2">
      <c r="A70" s="66"/>
      <c r="B70" s="66"/>
      <c r="C70" s="125"/>
      <c r="D70" s="66"/>
      <c r="E70" s="66"/>
      <c r="F70" s="66"/>
      <c r="H70" s="66"/>
      <c r="J70" s="17" t="s">
        <v>133</v>
      </c>
    </row>
    <row r="71" spans="1:15" s="63" customFormat="1" ht="21.75" customHeight="1" x14ac:dyDescent="0.2">
      <c r="A71" s="67"/>
      <c r="B71" s="67"/>
      <c r="C71" s="161"/>
      <c r="D71" s="197" t="s">
        <v>1</v>
      </c>
      <c r="E71" s="197"/>
      <c r="F71" s="197"/>
      <c r="G71" s="65"/>
      <c r="H71" s="197" t="s">
        <v>2</v>
      </c>
      <c r="I71" s="197"/>
      <c r="J71" s="197"/>
      <c r="K71" s="65"/>
    </row>
    <row r="72" spans="1:15" ht="21.75" customHeight="1" x14ac:dyDescent="0.2">
      <c r="B72" s="172"/>
      <c r="D72" s="69" t="str">
        <f>D40</f>
        <v>31 มีนาคม 2567</v>
      </c>
      <c r="F72" s="69" t="s">
        <v>226</v>
      </c>
      <c r="H72" s="69" t="str">
        <f>H40</f>
        <v>31 มีนาคม 2567</v>
      </c>
      <c r="J72" s="69" t="s">
        <v>226</v>
      </c>
    </row>
    <row r="73" spans="1:15" ht="21.75" customHeight="1" x14ac:dyDescent="0.2">
      <c r="B73" s="162"/>
      <c r="D73" s="84" t="s">
        <v>156</v>
      </c>
      <c r="F73" s="84" t="s">
        <v>158</v>
      </c>
      <c r="H73" s="84" t="s">
        <v>156</v>
      </c>
      <c r="J73" s="84" t="s">
        <v>158</v>
      </c>
    </row>
    <row r="74" spans="1:15" ht="21.75" customHeight="1" x14ac:dyDescent="0.2">
      <c r="B74" s="162"/>
      <c r="D74" s="84" t="s">
        <v>157</v>
      </c>
      <c r="F74" s="84"/>
      <c r="H74" s="84" t="s">
        <v>157</v>
      </c>
      <c r="J74" s="84"/>
    </row>
    <row r="75" spans="1:15" ht="21.75" customHeight="1" x14ac:dyDescent="0.2">
      <c r="A75" s="63" t="s">
        <v>28</v>
      </c>
      <c r="B75" s="163"/>
      <c r="C75" s="54"/>
      <c r="D75" s="131"/>
      <c r="E75" s="72"/>
      <c r="F75" s="131"/>
      <c r="G75" s="164"/>
      <c r="H75" s="131"/>
      <c r="I75" s="173"/>
      <c r="J75" s="30"/>
      <c r="K75" s="88"/>
    </row>
    <row r="76" spans="1:15" ht="21.75" customHeight="1" x14ac:dyDescent="0.2">
      <c r="A76" s="24" t="s">
        <v>29</v>
      </c>
      <c r="B76" s="163"/>
      <c r="C76" s="54"/>
      <c r="D76" s="131"/>
      <c r="E76" s="72"/>
      <c r="F76" s="131"/>
      <c r="G76" s="164"/>
      <c r="H76" s="131"/>
      <c r="I76" s="173"/>
      <c r="J76" s="30"/>
      <c r="K76" s="88"/>
    </row>
    <row r="77" spans="1:15" ht="21.75" customHeight="1" x14ac:dyDescent="0.2">
      <c r="A77" s="24" t="s">
        <v>30</v>
      </c>
      <c r="B77" s="163"/>
      <c r="C77" s="54"/>
      <c r="D77" s="131"/>
      <c r="E77" s="72"/>
      <c r="F77" s="131"/>
      <c r="G77" s="164"/>
      <c r="H77" s="131"/>
      <c r="I77" s="173"/>
      <c r="J77" s="30"/>
      <c r="K77" s="88"/>
    </row>
    <row r="78" spans="1:15" ht="21.75" customHeight="1" thickBot="1" x14ac:dyDescent="0.25">
      <c r="A78" s="24" t="s">
        <v>31</v>
      </c>
      <c r="B78" s="163"/>
      <c r="C78" s="54"/>
      <c r="D78" s="188">
        <v>2116754</v>
      </c>
      <c r="E78" s="149"/>
      <c r="F78" s="188">
        <v>2116754</v>
      </c>
      <c r="G78" s="149"/>
      <c r="H78" s="188">
        <v>2116754</v>
      </c>
      <c r="I78" s="164"/>
      <c r="J78" s="167">
        <v>2116754</v>
      </c>
      <c r="K78" s="88"/>
    </row>
    <row r="79" spans="1:15" ht="21.75" customHeight="1" thickTop="1" x14ac:dyDescent="0.2">
      <c r="A79" s="24" t="s">
        <v>32</v>
      </c>
      <c r="B79" s="163"/>
      <c r="C79" s="54"/>
      <c r="D79" s="185"/>
      <c r="E79" s="149"/>
      <c r="F79" s="185"/>
      <c r="G79" s="149"/>
      <c r="H79" s="185"/>
      <c r="I79" s="164"/>
      <c r="J79" s="72"/>
    </row>
    <row r="80" spans="1:15" ht="21.75" customHeight="1" x14ac:dyDescent="0.2">
      <c r="A80" s="24" t="s">
        <v>33</v>
      </c>
      <c r="B80" s="163"/>
      <c r="C80" s="54"/>
      <c r="D80" s="192">
        <v>1666827</v>
      </c>
      <c r="E80" s="149"/>
      <c r="F80" s="185">
        <v>1666827</v>
      </c>
      <c r="G80" s="149"/>
      <c r="H80" s="192">
        <v>1666827</v>
      </c>
      <c r="I80" s="164"/>
      <c r="J80" s="72">
        <v>1666827</v>
      </c>
      <c r="K80" s="88"/>
      <c r="N80" s="174"/>
      <c r="O80" s="175"/>
    </row>
    <row r="81" spans="1:15" ht="21.75" customHeight="1" x14ac:dyDescent="0.2">
      <c r="A81" s="24" t="s">
        <v>34</v>
      </c>
      <c r="B81" s="163"/>
      <c r="C81" s="54"/>
      <c r="D81" s="192">
        <v>2062461</v>
      </c>
      <c r="E81" s="149"/>
      <c r="F81" s="185">
        <v>2062461</v>
      </c>
      <c r="G81" s="149"/>
      <c r="H81" s="192">
        <v>2062461</v>
      </c>
      <c r="I81" s="164"/>
      <c r="J81" s="72">
        <v>2062461</v>
      </c>
      <c r="K81" s="88"/>
      <c r="N81" s="174"/>
      <c r="O81" s="175"/>
    </row>
    <row r="82" spans="1:15" ht="21.75" customHeight="1" x14ac:dyDescent="0.2">
      <c r="A82" s="15" t="s">
        <v>218</v>
      </c>
      <c r="B82" s="163"/>
      <c r="C82" s="54"/>
      <c r="D82" s="192"/>
      <c r="E82" s="149"/>
      <c r="F82" s="192"/>
      <c r="G82" s="149"/>
      <c r="H82" s="192"/>
      <c r="I82" s="164"/>
      <c r="J82" s="72"/>
      <c r="K82" s="88"/>
      <c r="N82" s="174"/>
      <c r="O82" s="175"/>
    </row>
    <row r="83" spans="1:15" ht="21.75" customHeight="1" x14ac:dyDescent="0.2">
      <c r="A83" s="176" t="s">
        <v>217</v>
      </c>
      <c r="B83" s="163"/>
      <c r="C83" s="54"/>
      <c r="D83" s="192">
        <v>-7372</v>
      </c>
      <c r="E83" s="149"/>
      <c r="F83" s="185">
        <v>-7372</v>
      </c>
      <c r="G83" s="149"/>
      <c r="H83" s="192">
        <v>0</v>
      </c>
      <c r="I83" s="164"/>
      <c r="J83" s="72">
        <v>0</v>
      </c>
      <c r="K83" s="88"/>
      <c r="N83" s="174"/>
      <c r="O83" s="175"/>
    </row>
    <row r="84" spans="1:15" ht="21.75" customHeight="1" x14ac:dyDescent="0.2">
      <c r="A84" s="24" t="s">
        <v>35</v>
      </c>
      <c r="B84" s="163"/>
      <c r="C84" s="54"/>
      <c r="D84" s="192">
        <v>568131</v>
      </c>
      <c r="E84" s="149"/>
      <c r="F84" s="185">
        <v>568131</v>
      </c>
      <c r="G84" s="149"/>
      <c r="H84" s="192">
        <v>0</v>
      </c>
      <c r="I84" s="164"/>
      <c r="J84" s="72">
        <v>0</v>
      </c>
      <c r="K84" s="88"/>
    </row>
    <row r="85" spans="1:15" ht="21.75" customHeight="1" x14ac:dyDescent="0.2">
      <c r="A85" s="24" t="s">
        <v>36</v>
      </c>
      <c r="B85" s="163"/>
      <c r="C85" s="54"/>
      <c r="D85" s="185"/>
      <c r="E85" s="149"/>
      <c r="F85" s="185"/>
      <c r="G85" s="149"/>
      <c r="H85" s="185"/>
      <c r="I85" s="164"/>
      <c r="J85" s="72"/>
      <c r="K85" s="88"/>
    </row>
    <row r="86" spans="1:15" ht="21.75" customHeight="1" x14ac:dyDescent="0.2">
      <c r="A86" s="24" t="s">
        <v>37</v>
      </c>
      <c r="B86" s="163"/>
      <c r="C86" s="54"/>
      <c r="D86" s="192">
        <v>211675</v>
      </c>
      <c r="E86" s="149"/>
      <c r="F86" s="185">
        <v>211675</v>
      </c>
      <c r="G86" s="149"/>
      <c r="H86" s="192">
        <v>211675</v>
      </c>
      <c r="I86" s="164"/>
      <c r="J86" s="72">
        <v>211675</v>
      </c>
      <c r="K86" s="107"/>
    </row>
    <row r="87" spans="1:15" ht="21.75" customHeight="1" x14ac:dyDescent="0.2">
      <c r="A87" s="24" t="s">
        <v>38</v>
      </c>
      <c r="B87" s="163"/>
      <c r="C87" s="54"/>
      <c r="D87" s="192">
        <v>175129</v>
      </c>
      <c r="E87" s="149"/>
      <c r="F87" s="185">
        <v>-105060</v>
      </c>
      <c r="G87" s="149"/>
      <c r="H87" s="192">
        <v>202544</v>
      </c>
      <c r="I87" s="164"/>
      <c r="J87" s="72">
        <v>229864</v>
      </c>
      <c r="K87" s="107"/>
    </row>
    <row r="88" spans="1:15" ht="21.75" customHeight="1" x14ac:dyDescent="0.2">
      <c r="A88" s="177" t="s">
        <v>106</v>
      </c>
      <c r="B88" s="163"/>
      <c r="C88" s="54"/>
      <c r="D88" s="155">
        <v>10778940</v>
      </c>
      <c r="E88" s="149"/>
      <c r="F88" s="155">
        <v>10698370</v>
      </c>
      <c r="G88" s="149"/>
      <c r="H88" s="155">
        <f>144051+1</f>
        <v>144052</v>
      </c>
      <c r="I88" s="164"/>
      <c r="J88" s="76">
        <v>144052</v>
      </c>
      <c r="K88" s="107"/>
    </row>
    <row r="89" spans="1:15" ht="21.75" customHeight="1" x14ac:dyDescent="0.2">
      <c r="A89" s="24" t="s">
        <v>39</v>
      </c>
      <c r="B89" s="163"/>
      <c r="C89" s="54"/>
      <c r="D89" s="185">
        <f>SUM(D80:D88)</f>
        <v>15455791</v>
      </c>
      <c r="E89" s="149"/>
      <c r="F89" s="185">
        <f>SUM(F80:F88)</f>
        <v>15095032</v>
      </c>
      <c r="G89" s="149"/>
      <c r="H89" s="185">
        <f>SUM(H80:H88)</f>
        <v>4287559</v>
      </c>
      <c r="I89" s="164"/>
      <c r="J89" s="72">
        <f>SUM(J80:J88)</f>
        <v>4314879</v>
      </c>
      <c r="K89" s="88"/>
    </row>
    <row r="90" spans="1:15" ht="21.75" customHeight="1" x14ac:dyDescent="0.2">
      <c r="A90" s="92" t="s">
        <v>107</v>
      </c>
      <c r="B90" s="163"/>
      <c r="C90" s="54"/>
      <c r="D90" s="155">
        <v>147780</v>
      </c>
      <c r="E90" s="149"/>
      <c r="F90" s="155">
        <v>133129</v>
      </c>
      <c r="G90" s="149"/>
      <c r="H90" s="155">
        <v>0</v>
      </c>
      <c r="I90" s="164"/>
      <c r="J90" s="76">
        <v>0</v>
      </c>
      <c r="K90" s="130"/>
    </row>
    <row r="91" spans="1:15" ht="21.75" customHeight="1" x14ac:dyDescent="0.2">
      <c r="A91" s="63" t="s">
        <v>40</v>
      </c>
      <c r="B91" s="163"/>
      <c r="C91" s="54"/>
      <c r="D91" s="150">
        <f>SUM(D89:D90)</f>
        <v>15603571</v>
      </c>
      <c r="E91" s="149"/>
      <c r="F91" s="150">
        <f>SUM(F89:F90)</f>
        <v>15228161</v>
      </c>
      <c r="G91" s="149"/>
      <c r="H91" s="150">
        <f>SUM(H89:H90)</f>
        <v>4287559</v>
      </c>
      <c r="I91" s="164"/>
      <c r="J91" s="117">
        <f>SUM(J89:J90)</f>
        <v>4314879</v>
      </c>
      <c r="K91" s="88"/>
    </row>
    <row r="92" spans="1:15" ht="21.75" customHeight="1" thickBot="1" x14ac:dyDescent="0.25">
      <c r="A92" s="63" t="s">
        <v>41</v>
      </c>
      <c r="B92" s="163"/>
      <c r="C92" s="54"/>
      <c r="D92" s="106">
        <f>SUM(D64,D91)</f>
        <v>30760609</v>
      </c>
      <c r="E92" s="149"/>
      <c r="F92" s="106">
        <f>SUM(F64,F91)</f>
        <v>30050577</v>
      </c>
      <c r="G92" s="149"/>
      <c r="H92" s="106">
        <f>SUM(H64,H91)</f>
        <v>7169268</v>
      </c>
      <c r="I92" s="164"/>
      <c r="J92" s="106">
        <f>SUM(J64,J91)</f>
        <v>7357828</v>
      </c>
      <c r="K92" s="88"/>
    </row>
    <row r="93" spans="1:15" ht="21.75" customHeight="1" thickTop="1" x14ac:dyDescent="0.2">
      <c r="D93" s="131">
        <f>D92-D32</f>
        <v>0</v>
      </c>
      <c r="F93" s="131">
        <f>F92-F32</f>
        <v>0</v>
      </c>
      <c r="H93" s="131">
        <f>H92-H32</f>
        <v>0</v>
      </c>
      <c r="I93" s="178"/>
      <c r="J93" s="131">
        <f>J92-J32</f>
        <v>0</v>
      </c>
      <c r="K93" s="179"/>
    </row>
    <row r="94" spans="1:15" ht="21.75" customHeight="1" x14ac:dyDescent="0.2">
      <c r="A94" s="24" t="s">
        <v>177</v>
      </c>
    </row>
    <row r="96" spans="1:15" ht="21.75" customHeight="1" x14ac:dyDescent="0.2">
      <c r="A96" s="180"/>
    </row>
    <row r="97" spans="1:11" ht="21.75" customHeight="1" x14ac:dyDescent="0.2">
      <c r="A97" s="22"/>
    </row>
    <row r="98" spans="1:11" ht="21.75" customHeight="1" x14ac:dyDescent="0.2">
      <c r="B98" s="24" t="s">
        <v>42</v>
      </c>
    </row>
    <row r="99" spans="1:11" ht="21.75" customHeight="1" x14ac:dyDescent="0.2">
      <c r="A99" s="180"/>
    </row>
    <row r="103" spans="1:11" ht="21.75" customHeight="1" x14ac:dyDescent="0.2">
      <c r="F103" s="78"/>
      <c r="G103" s="88"/>
      <c r="H103" s="78"/>
      <c r="I103" s="88"/>
      <c r="J103" s="78"/>
      <c r="K103" s="88"/>
    </row>
    <row r="104" spans="1:11" ht="21.75" customHeight="1" x14ac:dyDescent="0.2">
      <c r="F104" s="78"/>
      <c r="G104" s="88"/>
      <c r="H104" s="78"/>
      <c r="I104" s="88"/>
      <c r="J104" s="78"/>
      <c r="K104" s="88"/>
    </row>
    <row r="105" spans="1:11" ht="21.75" customHeight="1" x14ac:dyDescent="0.2">
      <c r="F105" s="78"/>
      <c r="G105" s="88"/>
      <c r="H105" s="78"/>
      <c r="I105" s="88"/>
      <c r="J105" s="78"/>
      <c r="K105" s="88"/>
    </row>
    <row r="106" spans="1:11" ht="21.75" customHeight="1" x14ac:dyDescent="0.2">
      <c r="F106" s="78"/>
      <c r="G106" s="88"/>
      <c r="H106" s="78"/>
      <c r="I106" s="88"/>
      <c r="J106" s="78"/>
      <c r="K106" s="88"/>
    </row>
    <row r="107" spans="1:11" ht="21.75" customHeight="1" x14ac:dyDescent="0.2">
      <c r="F107" s="78"/>
      <c r="G107" s="88"/>
      <c r="H107" s="78"/>
      <c r="I107" s="88"/>
      <c r="J107" s="78"/>
      <c r="K107" s="88"/>
    </row>
    <row r="108" spans="1:11" ht="21.75" customHeight="1" x14ac:dyDescent="0.2">
      <c r="F108" s="78"/>
      <c r="G108" s="88"/>
      <c r="H108" s="78"/>
      <c r="I108" s="88"/>
      <c r="J108" s="78"/>
      <c r="K108" s="88"/>
    </row>
    <row r="109" spans="1:11" ht="21.75" customHeight="1" x14ac:dyDescent="0.2">
      <c r="F109" s="78"/>
      <c r="G109" s="88"/>
      <c r="H109" s="78"/>
      <c r="I109" s="88"/>
      <c r="J109" s="78"/>
      <c r="K109" s="88"/>
    </row>
    <row r="110" spans="1:11" ht="21.75" customHeight="1" x14ac:dyDescent="0.2">
      <c r="F110" s="78"/>
      <c r="G110" s="88"/>
      <c r="H110" s="78"/>
      <c r="I110" s="88"/>
      <c r="J110" s="78"/>
      <c r="K110" s="88"/>
    </row>
    <row r="111" spans="1:11" ht="21.75" customHeight="1" x14ac:dyDescent="0.2">
      <c r="F111" s="78"/>
      <c r="G111" s="88"/>
      <c r="H111" s="78"/>
      <c r="I111" s="88"/>
      <c r="J111" s="78"/>
      <c r="K111" s="88"/>
    </row>
    <row r="112" spans="1:11" ht="21.75" customHeight="1" x14ac:dyDescent="0.2">
      <c r="F112" s="78"/>
      <c r="G112" s="88"/>
      <c r="H112" s="78"/>
      <c r="I112" s="88"/>
      <c r="J112" s="78"/>
      <c r="K112" s="88"/>
    </row>
    <row r="113" spans="6:11" ht="21.75" customHeight="1" x14ac:dyDescent="0.2">
      <c r="F113" s="78"/>
      <c r="G113" s="88"/>
      <c r="H113" s="78"/>
      <c r="I113" s="88"/>
      <c r="J113" s="78"/>
      <c r="K113" s="88"/>
    </row>
    <row r="114" spans="6:11" ht="21.75" customHeight="1" x14ac:dyDescent="0.2">
      <c r="F114" s="78"/>
      <c r="G114" s="88"/>
      <c r="H114" s="78"/>
      <c r="I114" s="88"/>
      <c r="J114" s="78"/>
      <c r="K114" s="88"/>
    </row>
    <row r="115" spans="6:11" ht="21.75" customHeight="1" x14ac:dyDescent="0.2">
      <c r="F115" s="78"/>
      <c r="G115" s="88"/>
      <c r="H115" s="78"/>
      <c r="I115" s="88"/>
      <c r="J115" s="78"/>
      <c r="K115" s="88"/>
    </row>
    <row r="116" spans="6:11" ht="21.75" customHeight="1" x14ac:dyDescent="0.2">
      <c r="F116" s="78"/>
      <c r="G116" s="88"/>
      <c r="H116" s="78"/>
      <c r="I116" s="88"/>
      <c r="J116" s="78"/>
      <c r="K116" s="88"/>
    </row>
    <row r="117" spans="6:11" ht="21.75" customHeight="1" x14ac:dyDescent="0.2">
      <c r="F117" s="78"/>
      <c r="G117" s="88"/>
      <c r="H117" s="78"/>
      <c r="I117" s="88"/>
      <c r="J117" s="78"/>
      <c r="K117" s="88"/>
    </row>
    <row r="118" spans="6:11" ht="21.75" customHeight="1" x14ac:dyDescent="0.2">
      <c r="F118" s="78"/>
      <c r="G118" s="88"/>
      <c r="H118" s="78"/>
      <c r="I118" s="88"/>
      <c r="J118" s="78"/>
      <c r="K118" s="88"/>
    </row>
    <row r="119" spans="6:11" ht="21.75" customHeight="1" x14ac:dyDescent="0.2">
      <c r="F119" s="78"/>
      <c r="G119" s="88"/>
      <c r="H119" s="78"/>
      <c r="I119" s="88"/>
      <c r="J119" s="78"/>
      <c r="K119" s="88"/>
    </row>
    <row r="120" spans="6:11" ht="21.75" customHeight="1" x14ac:dyDescent="0.2">
      <c r="F120" s="78"/>
      <c r="G120" s="88"/>
      <c r="H120" s="78"/>
      <c r="I120" s="88"/>
      <c r="J120" s="78"/>
      <c r="K120" s="88"/>
    </row>
    <row r="121" spans="6:11" ht="21.75" customHeight="1" x14ac:dyDescent="0.2">
      <c r="F121" s="78"/>
      <c r="G121" s="88"/>
      <c r="H121" s="78"/>
      <c r="I121" s="88"/>
      <c r="J121" s="78"/>
      <c r="K121" s="88"/>
    </row>
    <row r="122" spans="6:11" ht="21.75" customHeight="1" x14ac:dyDescent="0.2">
      <c r="F122" s="78"/>
      <c r="G122" s="88"/>
      <c r="H122" s="78"/>
      <c r="I122" s="88"/>
      <c r="J122" s="78"/>
      <c r="K122" s="88"/>
    </row>
    <row r="123" spans="6:11" ht="21.75" customHeight="1" x14ac:dyDescent="0.2">
      <c r="F123" s="78"/>
      <c r="G123" s="88"/>
      <c r="H123" s="78"/>
      <c r="I123" s="88"/>
      <c r="J123" s="78"/>
      <c r="K123" s="88"/>
    </row>
    <row r="124" spans="6:11" ht="21.75" customHeight="1" x14ac:dyDescent="0.2">
      <c r="F124" s="78"/>
      <c r="G124" s="88"/>
      <c r="H124" s="78"/>
      <c r="I124" s="88"/>
      <c r="J124" s="78"/>
      <c r="K124" s="88"/>
    </row>
    <row r="125" spans="6:11" ht="21.75" customHeight="1" x14ac:dyDescent="0.2">
      <c r="F125" s="78"/>
      <c r="G125" s="88"/>
      <c r="H125" s="78"/>
      <c r="I125" s="88"/>
      <c r="J125" s="78"/>
      <c r="K125" s="88"/>
    </row>
    <row r="126" spans="6:11" ht="21.75" customHeight="1" x14ac:dyDescent="0.2">
      <c r="F126" s="78"/>
      <c r="G126" s="88"/>
      <c r="H126" s="78"/>
      <c r="I126" s="88"/>
      <c r="J126" s="78"/>
      <c r="K126" s="88"/>
    </row>
    <row r="127" spans="6:11" ht="21.75" customHeight="1" x14ac:dyDescent="0.2">
      <c r="F127" s="78"/>
      <c r="G127" s="88"/>
      <c r="H127" s="78"/>
      <c r="I127" s="88"/>
      <c r="J127" s="78"/>
      <c r="K127" s="88"/>
    </row>
    <row r="128" spans="6:11" ht="21.75" customHeight="1" x14ac:dyDescent="0.2">
      <c r="F128" s="78"/>
      <c r="G128" s="88"/>
      <c r="H128" s="78"/>
      <c r="I128" s="88"/>
      <c r="J128" s="78"/>
      <c r="K128" s="88"/>
    </row>
    <row r="129" spans="6:11" ht="21.75" customHeight="1" x14ac:dyDescent="0.2">
      <c r="F129" s="78"/>
      <c r="G129" s="88"/>
      <c r="H129" s="78"/>
      <c r="I129" s="88"/>
      <c r="J129" s="78"/>
      <c r="K129" s="88"/>
    </row>
    <row r="130" spans="6:11" ht="21.75" customHeight="1" x14ac:dyDescent="0.2">
      <c r="F130" s="78"/>
      <c r="G130" s="88"/>
      <c r="H130" s="78"/>
      <c r="I130" s="88"/>
      <c r="J130" s="78"/>
      <c r="K130" s="88"/>
    </row>
  </sheetData>
  <mergeCells count="6">
    <mergeCell ref="H5:J5"/>
    <mergeCell ref="H39:J39"/>
    <mergeCell ref="D5:F5"/>
    <mergeCell ref="D39:F39"/>
    <mergeCell ref="D71:F71"/>
    <mergeCell ref="H71:J71"/>
  </mergeCells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2" manualBreakCount="2">
    <brk id="34" max="16383" man="1"/>
    <brk id="6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4"/>
  <sheetViews>
    <sheetView showGridLines="0" view="pageBreakPreview" zoomScale="115" zoomScaleNormal="85" zoomScaleSheetLayoutView="115" workbookViewId="0">
      <selection activeCell="F20" sqref="F20"/>
    </sheetView>
  </sheetViews>
  <sheetFormatPr defaultColWidth="9.140625" defaultRowHeight="22.5" customHeight="1" x14ac:dyDescent="0.2"/>
  <cols>
    <col min="1" max="1" width="46.5703125" style="24" customWidth="1"/>
    <col min="2" max="2" width="5.5703125" style="24" customWidth="1"/>
    <col min="3" max="3" width="1.42578125" style="65" customWidth="1"/>
    <col min="4" max="4" width="14.5703125" style="24" bestFit="1" customWidth="1"/>
    <col min="5" max="5" width="1.42578125" style="24" customWidth="1"/>
    <col min="6" max="6" width="14.5703125" style="24" bestFit="1" customWidth="1"/>
    <col min="7" max="7" width="1.42578125" style="65" customWidth="1"/>
    <col min="8" max="8" width="12.5703125" style="24" customWidth="1"/>
    <col min="9" max="9" width="1.42578125" style="24" customWidth="1"/>
    <col min="10" max="10" width="12.5703125" style="24" customWidth="1"/>
    <col min="11" max="11" width="2" style="65" customWidth="1"/>
    <col min="12" max="16384" width="9.140625" style="24"/>
  </cols>
  <sheetData>
    <row r="1" spans="1:12" s="63" customFormat="1" ht="21" x14ac:dyDescent="0.2">
      <c r="C1" s="64"/>
      <c r="G1" s="64"/>
      <c r="J1" s="17" t="s">
        <v>132</v>
      </c>
      <c r="K1" s="65"/>
    </row>
    <row r="2" spans="1:12" s="63" customFormat="1" ht="21" x14ac:dyDescent="0.2">
      <c r="A2" s="63" t="s">
        <v>0</v>
      </c>
      <c r="C2" s="64"/>
      <c r="G2" s="64"/>
      <c r="K2" s="65"/>
    </row>
    <row r="3" spans="1:12" s="63" customFormat="1" ht="21" x14ac:dyDescent="0.2">
      <c r="A3" s="63" t="s">
        <v>43</v>
      </c>
      <c r="C3" s="64"/>
      <c r="G3" s="64"/>
      <c r="K3" s="65"/>
    </row>
    <row r="4" spans="1:12" s="63" customFormat="1" ht="21" x14ac:dyDescent="0.2">
      <c r="A4" s="63" t="s">
        <v>225</v>
      </c>
      <c r="C4" s="64"/>
      <c r="G4" s="64"/>
      <c r="K4" s="65"/>
    </row>
    <row r="5" spans="1:12" ht="21" x14ac:dyDescent="0.2">
      <c r="A5" s="66"/>
      <c r="B5" s="66"/>
      <c r="D5" s="66"/>
      <c r="E5" s="66"/>
      <c r="F5" s="66"/>
      <c r="H5" s="17"/>
      <c r="I5" s="66"/>
      <c r="J5" s="17" t="s">
        <v>155</v>
      </c>
    </row>
    <row r="6" spans="1:12" s="63" customFormat="1" ht="21" x14ac:dyDescent="0.2">
      <c r="A6" s="67"/>
      <c r="B6" s="67"/>
      <c r="C6" s="64"/>
      <c r="D6" s="68"/>
      <c r="E6" s="181" t="s">
        <v>1</v>
      </c>
      <c r="F6" s="68"/>
      <c r="G6" s="64"/>
      <c r="H6" s="68"/>
      <c r="I6" s="181" t="s">
        <v>2</v>
      </c>
      <c r="J6" s="68"/>
      <c r="K6" s="65"/>
      <c r="L6" s="24"/>
    </row>
    <row r="7" spans="1:12" ht="21" x14ac:dyDescent="0.2">
      <c r="B7" s="69" t="s">
        <v>3</v>
      </c>
      <c r="D7" s="69">
        <v>2567</v>
      </c>
      <c r="F7" s="69">
        <v>2566</v>
      </c>
      <c r="H7" s="69">
        <v>2567</v>
      </c>
      <c r="J7" s="69">
        <v>2566</v>
      </c>
    </row>
    <row r="8" spans="1:12" ht="21" x14ac:dyDescent="0.2">
      <c r="A8" s="63" t="s">
        <v>44</v>
      </c>
      <c r="B8" s="70"/>
      <c r="C8" s="41"/>
      <c r="D8" s="71"/>
      <c r="E8" s="15"/>
      <c r="F8" s="71"/>
      <c r="G8" s="41"/>
      <c r="H8" s="71"/>
    </row>
    <row r="9" spans="1:12" ht="21" x14ac:dyDescent="0.2">
      <c r="A9" s="24" t="s">
        <v>45</v>
      </c>
      <c r="B9" s="19"/>
      <c r="C9" s="41"/>
      <c r="D9" s="149">
        <v>1387751</v>
      </c>
      <c r="E9" s="149"/>
      <c r="F9" s="149">
        <v>1130693</v>
      </c>
      <c r="G9" s="149"/>
      <c r="H9" s="156">
        <v>22873</v>
      </c>
      <c r="I9" s="149"/>
      <c r="J9" s="156">
        <v>18382</v>
      </c>
    </row>
    <row r="10" spans="1:12" ht="21" x14ac:dyDescent="0.2">
      <c r="A10" s="24" t="s">
        <v>46</v>
      </c>
      <c r="B10" s="70"/>
      <c r="C10" s="41"/>
      <c r="D10" s="149">
        <v>497581</v>
      </c>
      <c r="E10" s="149"/>
      <c r="F10" s="149">
        <v>225353</v>
      </c>
      <c r="G10" s="149"/>
      <c r="H10" s="156">
        <v>0</v>
      </c>
      <c r="I10" s="157"/>
      <c r="J10" s="156">
        <v>0</v>
      </c>
    </row>
    <row r="11" spans="1:12" ht="21" x14ac:dyDescent="0.2">
      <c r="A11" s="24" t="s">
        <v>47</v>
      </c>
      <c r="B11" s="70"/>
      <c r="C11" s="41"/>
      <c r="D11" s="149">
        <v>9243</v>
      </c>
      <c r="E11" s="149"/>
      <c r="F11" s="149">
        <v>8629</v>
      </c>
      <c r="G11" s="149"/>
      <c r="H11" s="158">
        <v>3855</v>
      </c>
      <c r="I11" s="157"/>
      <c r="J11" s="158">
        <v>3112</v>
      </c>
    </row>
    <row r="12" spans="1:12" ht="21" x14ac:dyDescent="0.2">
      <c r="A12" s="24" t="s">
        <v>48</v>
      </c>
      <c r="B12" s="70"/>
      <c r="C12" s="41"/>
      <c r="D12" s="150">
        <v>1172</v>
      </c>
      <c r="E12" s="149"/>
      <c r="F12" s="150">
        <v>1077</v>
      </c>
      <c r="G12" s="149"/>
      <c r="H12" s="159">
        <v>35949</v>
      </c>
      <c r="I12" s="149"/>
      <c r="J12" s="159">
        <v>21742</v>
      </c>
      <c r="L12" s="78"/>
    </row>
    <row r="13" spans="1:12" ht="21" x14ac:dyDescent="0.2">
      <c r="A13" s="63" t="s">
        <v>49</v>
      </c>
      <c r="B13" s="19"/>
      <c r="C13" s="41"/>
      <c r="D13" s="76">
        <f>SUM(D9:D12)</f>
        <v>1895747</v>
      </c>
      <c r="E13" s="72"/>
      <c r="F13" s="76">
        <f>SUM(F9:F12)</f>
        <v>1365752</v>
      </c>
      <c r="G13" s="73"/>
      <c r="H13" s="76">
        <f>SUM(H9:H12)</f>
        <v>62677</v>
      </c>
      <c r="I13" s="74"/>
      <c r="J13" s="79">
        <f>SUM(J9:J12)</f>
        <v>43236</v>
      </c>
      <c r="L13" s="78"/>
    </row>
    <row r="14" spans="1:12" ht="21" x14ac:dyDescent="0.2">
      <c r="A14" s="63" t="s">
        <v>50</v>
      </c>
      <c r="B14" s="19"/>
      <c r="C14" s="41"/>
      <c r="D14" s="72"/>
      <c r="E14" s="72"/>
      <c r="F14" s="72"/>
      <c r="G14" s="73"/>
      <c r="H14" s="71"/>
      <c r="I14" s="74"/>
      <c r="J14" s="71"/>
    </row>
    <row r="15" spans="1:12" ht="21" x14ac:dyDescent="0.2">
      <c r="A15" s="24" t="s">
        <v>51</v>
      </c>
      <c r="B15" s="19"/>
      <c r="C15" s="41"/>
      <c r="D15" s="149">
        <v>713507</v>
      </c>
      <c r="E15" s="149"/>
      <c r="F15" s="149">
        <v>592910</v>
      </c>
      <c r="G15" s="149"/>
      <c r="H15" s="156">
        <v>11843</v>
      </c>
      <c r="I15" s="149"/>
      <c r="J15" s="156">
        <v>9438</v>
      </c>
    </row>
    <row r="16" spans="1:12" ht="21" x14ac:dyDescent="0.2">
      <c r="A16" s="24" t="s">
        <v>52</v>
      </c>
      <c r="B16" s="70"/>
      <c r="C16" s="41"/>
      <c r="D16" s="149">
        <v>240887</v>
      </c>
      <c r="E16" s="149"/>
      <c r="F16" s="149">
        <v>110762</v>
      </c>
      <c r="G16" s="149"/>
      <c r="H16" s="156">
        <v>0</v>
      </c>
      <c r="I16" s="157"/>
      <c r="J16" s="156">
        <v>0</v>
      </c>
    </row>
    <row r="17" spans="1:12" ht="21" x14ac:dyDescent="0.2">
      <c r="A17" s="24" t="s">
        <v>53</v>
      </c>
      <c r="B17" s="70"/>
      <c r="C17" s="41"/>
      <c r="D17" s="149">
        <v>8690</v>
      </c>
      <c r="E17" s="149"/>
      <c r="F17" s="149">
        <v>6784</v>
      </c>
      <c r="G17" s="149"/>
      <c r="H17" s="151">
        <v>1413</v>
      </c>
      <c r="I17" s="157"/>
      <c r="J17" s="151">
        <v>1377</v>
      </c>
    </row>
    <row r="18" spans="1:12" ht="21" x14ac:dyDescent="0.2">
      <c r="A18" s="24" t="s">
        <v>54</v>
      </c>
      <c r="B18" s="70"/>
      <c r="C18" s="41"/>
      <c r="D18" s="149">
        <v>210058</v>
      </c>
      <c r="E18" s="149"/>
      <c r="F18" s="149">
        <v>154105</v>
      </c>
      <c r="G18" s="149"/>
      <c r="H18" s="151">
        <v>44</v>
      </c>
      <c r="I18" s="157"/>
      <c r="J18" s="151">
        <v>28</v>
      </c>
    </row>
    <row r="19" spans="1:12" ht="21" x14ac:dyDescent="0.2">
      <c r="A19" s="24" t="s">
        <v>55</v>
      </c>
      <c r="B19" s="70"/>
      <c r="C19" s="41"/>
      <c r="D19" s="149">
        <v>329180</v>
      </c>
      <c r="E19" s="149"/>
      <c r="F19" s="149">
        <v>388569</v>
      </c>
      <c r="G19" s="149"/>
      <c r="H19" s="151">
        <f>63576+1</f>
        <v>63577</v>
      </c>
      <c r="I19" s="149"/>
      <c r="J19" s="151">
        <v>55287</v>
      </c>
    </row>
    <row r="20" spans="1:12" ht="21" x14ac:dyDescent="0.2">
      <c r="A20" s="63" t="s">
        <v>56</v>
      </c>
      <c r="B20" s="70"/>
      <c r="C20" s="41"/>
      <c r="D20" s="189">
        <f>SUM(D15:D19)</f>
        <v>1502322</v>
      </c>
      <c r="E20" s="149"/>
      <c r="F20" s="189">
        <f>SUM(F15:F19)</f>
        <v>1253130</v>
      </c>
      <c r="G20" s="149"/>
      <c r="H20" s="189">
        <f>SUM(H15:H19)</f>
        <v>76877</v>
      </c>
      <c r="I20" s="74"/>
      <c r="J20" s="81">
        <f>SUM(J15:J19)</f>
        <v>66130</v>
      </c>
    </row>
    <row r="21" spans="1:12" ht="21" x14ac:dyDescent="0.2">
      <c r="A21" s="63" t="s">
        <v>185</v>
      </c>
      <c r="B21" s="70"/>
      <c r="C21" s="41"/>
      <c r="D21" s="149">
        <f>SUM(D13-D20)</f>
        <v>393425</v>
      </c>
      <c r="E21" s="149"/>
      <c r="F21" s="149">
        <f>SUM(F13-F20)</f>
        <v>112622</v>
      </c>
      <c r="G21" s="149"/>
      <c r="H21" s="149">
        <f>SUM(H13-H20)</f>
        <v>-14200</v>
      </c>
      <c r="I21" s="74"/>
      <c r="J21" s="72">
        <f>SUM(J13-J20)</f>
        <v>-22894</v>
      </c>
    </row>
    <row r="22" spans="1:12" ht="21" x14ac:dyDescent="0.2">
      <c r="A22" s="24" t="s">
        <v>166</v>
      </c>
      <c r="B22" s="70">
        <v>6</v>
      </c>
      <c r="C22" s="41"/>
      <c r="D22" s="149">
        <v>15200</v>
      </c>
      <c r="E22" s="149"/>
      <c r="F22" s="149">
        <v>9538</v>
      </c>
      <c r="G22" s="149"/>
      <c r="H22" s="156">
        <v>0</v>
      </c>
      <c r="I22" s="149"/>
      <c r="J22" s="156">
        <v>0</v>
      </c>
    </row>
    <row r="23" spans="1:12" ht="21" x14ac:dyDescent="0.2">
      <c r="A23" s="15" t="s">
        <v>180</v>
      </c>
      <c r="B23" s="70"/>
      <c r="C23" s="41"/>
      <c r="D23" s="149">
        <v>13983</v>
      </c>
      <c r="E23" s="149"/>
      <c r="F23" s="149">
        <v>11384</v>
      </c>
      <c r="G23" s="149"/>
      <c r="H23" s="158">
        <v>14318</v>
      </c>
      <c r="I23" s="157"/>
      <c r="J23" s="158">
        <v>13318</v>
      </c>
    </row>
    <row r="24" spans="1:12" s="22" customFormat="1" ht="21" x14ac:dyDescent="0.2">
      <c r="A24" s="24" t="s">
        <v>205</v>
      </c>
      <c r="B24" s="70"/>
      <c r="C24" s="41"/>
      <c r="D24" s="150">
        <v>-59529</v>
      </c>
      <c r="E24" s="149"/>
      <c r="F24" s="150">
        <v>-51699</v>
      </c>
      <c r="G24" s="149"/>
      <c r="H24" s="150">
        <v>-28274</v>
      </c>
      <c r="I24" s="149"/>
      <c r="J24" s="150">
        <v>-24530</v>
      </c>
      <c r="K24" s="82"/>
      <c r="L24" s="24"/>
    </row>
    <row r="25" spans="1:12" ht="21" x14ac:dyDescent="0.2">
      <c r="A25" s="63" t="s">
        <v>184</v>
      </c>
      <c r="B25" s="70"/>
      <c r="C25" s="41"/>
      <c r="D25" s="156">
        <f>SUM(D21:D24)</f>
        <v>363079</v>
      </c>
      <c r="E25" s="149"/>
      <c r="F25" s="156">
        <f>SUM(F21:F24)</f>
        <v>81845</v>
      </c>
      <c r="G25" s="149"/>
      <c r="H25" s="156">
        <f>SUM(H21:H24)</f>
        <v>-28156</v>
      </c>
      <c r="I25" s="77"/>
      <c r="J25" s="72">
        <f>SUM(J21:J24)</f>
        <v>-34106</v>
      </c>
      <c r="L25" s="22"/>
    </row>
    <row r="26" spans="1:12" ht="21" x14ac:dyDescent="0.2">
      <c r="A26" s="24" t="s">
        <v>191</v>
      </c>
      <c r="B26" s="70">
        <v>11</v>
      </c>
      <c r="C26" s="41"/>
      <c r="D26" s="150">
        <v>-73163</v>
      </c>
      <c r="E26" s="149"/>
      <c r="F26" s="150">
        <v>-16593</v>
      </c>
      <c r="G26" s="149"/>
      <c r="H26" s="150">
        <v>836</v>
      </c>
      <c r="I26" s="149"/>
      <c r="J26" s="159">
        <v>1595</v>
      </c>
    </row>
    <row r="27" spans="1:12" ht="21.75" thickBot="1" x14ac:dyDescent="0.25">
      <c r="A27" s="63" t="s">
        <v>183</v>
      </c>
      <c r="B27" s="19"/>
      <c r="C27" s="41"/>
      <c r="D27" s="193">
        <f>SUM(D25:D26)</f>
        <v>289916</v>
      </c>
      <c r="E27" s="149"/>
      <c r="F27" s="193">
        <f>SUM(F25:F26)</f>
        <v>65252</v>
      </c>
      <c r="G27" s="149"/>
      <c r="H27" s="193">
        <f>SUM(H25:H26)</f>
        <v>-27320</v>
      </c>
      <c r="I27" s="74"/>
      <c r="J27" s="83">
        <f>SUM(J25:J26)</f>
        <v>-32511</v>
      </c>
    </row>
    <row r="28" spans="1:12" ht="21.75" thickTop="1" x14ac:dyDescent="0.2">
      <c r="A28" s="63"/>
      <c r="B28" s="84"/>
      <c r="D28" s="85"/>
      <c r="E28" s="74"/>
      <c r="F28" s="85"/>
      <c r="G28" s="61"/>
      <c r="H28" s="85"/>
      <c r="I28" s="74"/>
      <c r="J28" s="85"/>
    </row>
    <row r="29" spans="1:12" ht="21" x14ac:dyDescent="0.2">
      <c r="A29" s="86" t="s">
        <v>182</v>
      </c>
      <c r="B29" s="84"/>
      <c r="D29" s="85"/>
      <c r="E29" s="74"/>
      <c r="F29" s="85"/>
      <c r="G29" s="61"/>
      <c r="H29" s="85"/>
      <c r="I29" s="78"/>
      <c r="J29" s="85"/>
    </row>
    <row r="30" spans="1:12" ht="21.75" thickBot="1" x14ac:dyDescent="0.25">
      <c r="A30" s="87" t="s">
        <v>111</v>
      </c>
      <c r="B30" s="84"/>
      <c r="D30" s="72">
        <f>D32-D31</f>
        <v>275486</v>
      </c>
      <c r="E30" s="78"/>
      <c r="F30" s="85">
        <f>SUM(F27-F31)</f>
        <v>63811</v>
      </c>
      <c r="G30" s="88"/>
      <c r="H30" s="89">
        <f>H27</f>
        <v>-27320</v>
      </c>
      <c r="I30" s="78"/>
      <c r="J30" s="89">
        <f>J27</f>
        <v>-32511</v>
      </c>
    </row>
    <row r="31" spans="1:12" ht="21.75" thickTop="1" x14ac:dyDescent="0.2">
      <c r="A31" s="87" t="s">
        <v>112</v>
      </c>
      <c r="B31" s="84"/>
      <c r="D31" s="150">
        <v>14430</v>
      </c>
      <c r="E31" s="151"/>
      <c r="F31" s="150">
        <v>1441</v>
      </c>
      <c r="G31" s="88"/>
      <c r="H31" s="85"/>
      <c r="I31" s="78"/>
      <c r="J31" s="85"/>
    </row>
    <row r="32" spans="1:12" ht="21.75" thickBot="1" x14ac:dyDescent="0.25">
      <c r="A32" s="87"/>
      <c r="B32" s="84"/>
      <c r="D32" s="90">
        <f>D27</f>
        <v>289916</v>
      </c>
      <c r="E32" s="78"/>
      <c r="F32" s="90">
        <f>SUM(F30:F31)</f>
        <v>65252</v>
      </c>
      <c r="G32" s="88"/>
      <c r="H32" s="85"/>
      <c r="I32" s="78"/>
      <c r="J32" s="85"/>
    </row>
    <row r="33" spans="1:12" ht="21.75" thickTop="1" x14ac:dyDescent="0.2">
      <c r="A33" s="86" t="s">
        <v>192</v>
      </c>
      <c r="B33" s="84"/>
      <c r="D33" s="85"/>
      <c r="E33" s="78"/>
      <c r="F33" s="85"/>
      <c r="G33" s="88"/>
      <c r="H33" s="85"/>
      <c r="I33" s="78"/>
      <c r="J33" s="85"/>
    </row>
    <row r="34" spans="1:12" ht="21" x14ac:dyDescent="0.2">
      <c r="A34" s="63" t="s">
        <v>57</v>
      </c>
      <c r="B34" s="91"/>
      <c r="D34" s="78"/>
      <c r="F34" s="78"/>
      <c r="H34" s="78"/>
      <c r="J34" s="78"/>
    </row>
    <row r="35" spans="1:12" ht="21.75" thickBot="1" x14ac:dyDescent="0.25">
      <c r="A35" s="92" t="s">
        <v>181</v>
      </c>
      <c r="D35" s="93">
        <f>(D30/166682701)*1000</f>
        <v>1.6527569948605525</v>
      </c>
      <c r="E35" s="94"/>
      <c r="F35" s="93">
        <f>(F30/166682701)*1000</f>
        <v>0.38282916953691554</v>
      </c>
      <c r="G35" s="95"/>
      <c r="H35" s="93">
        <f>(H30/166682701)*1000</f>
        <v>-0.16390423142951108</v>
      </c>
      <c r="I35" s="94"/>
      <c r="J35" s="93">
        <f>(J30/166682701)*1000</f>
        <v>-0.1950472352856821</v>
      </c>
    </row>
    <row r="36" spans="1:12" ht="21.75" thickTop="1" x14ac:dyDescent="0.2">
      <c r="D36" s="96"/>
      <c r="E36" s="94"/>
      <c r="F36" s="96"/>
      <c r="G36" s="95"/>
      <c r="H36" s="96"/>
      <c r="I36" s="94"/>
      <c r="J36" s="96"/>
    </row>
    <row r="37" spans="1:12" ht="21" x14ac:dyDescent="0.2">
      <c r="D37" s="96"/>
      <c r="E37" s="94"/>
      <c r="F37" s="96"/>
      <c r="G37" s="95"/>
      <c r="H37" s="96"/>
      <c r="I37" s="94"/>
      <c r="J37" s="96"/>
    </row>
    <row r="38" spans="1:12" ht="21" x14ac:dyDescent="0.2">
      <c r="A38" s="24" t="s">
        <v>177</v>
      </c>
      <c r="D38" s="45"/>
      <c r="L38" s="63"/>
    </row>
    <row r="39" spans="1:12" s="63" customFormat="1" ht="21" customHeight="1" x14ac:dyDescent="0.2">
      <c r="C39" s="64"/>
      <c r="G39" s="64"/>
      <c r="J39" s="17" t="s">
        <v>132</v>
      </c>
      <c r="K39" s="65"/>
    </row>
    <row r="40" spans="1:12" s="63" customFormat="1" ht="21" customHeight="1" x14ac:dyDescent="0.2">
      <c r="A40" s="63" t="s">
        <v>0</v>
      </c>
      <c r="C40" s="64"/>
      <c r="D40" s="45"/>
      <c r="G40" s="64"/>
      <c r="J40" s="97"/>
      <c r="K40" s="65"/>
    </row>
    <row r="41" spans="1:12" s="63" customFormat="1" ht="21" customHeight="1" x14ac:dyDescent="0.2">
      <c r="A41" s="86" t="s">
        <v>108</v>
      </c>
      <c r="B41" s="86"/>
      <c r="C41" s="98"/>
      <c r="D41" s="45"/>
      <c r="E41" s="86"/>
      <c r="F41" s="99"/>
      <c r="G41" s="98"/>
      <c r="H41" s="99"/>
      <c r="I41" s="86"/>
      <c r="J41" s="99"/>
      <c r="K41" s="65"/>
    </row>
    <row r="42" spans="1:12" s="63" customFormat="1" ht="21" customHeight="1" x14ac:dyDescent="0.2">
      <c r="A42" s="63" t="str">
        <f>A4</f>
        <v>สำหรับงวดสามเดือนสิ้นสุดวันที่ 31 มีนาคม 2567</v>
      </c>
      <c r="B42" s="86"/>
      <c r="C42" s="98"/>
      <c r="D42" s="45"/>
      <c r="E42" s="86"/>
      <c r="F42" s="99"/>
      <c r="G42" s="98"/>
      <c r="H42" s="99"/>
      <c r="I42" s="86"/>
      <c r="J42" s="99"/>
      <c r="K42" s="65"/>
    </row>
    <row r="43" spans="1:12" ht="21" customHeight="1" x14ac:dyDescent="0.2">
      <c r="A43" s="87"/>
      <c r="B43" s="100"/>
      <c r="C43" s="101"/>
      <c r="D43" s="102"/>
      <c r="E43" s="100"/>
      <c r="F43" s="102"/>
      <c r="G43" s="101"/>
      <c r="H43" s="102"/>
      <c r="I43" s="100"/>
      <c r="J43" s="17" t="s">
        <v>133</v>
      </c>
    </row>
    <row r="44" spans="1:12" s="63" customFormat="1" ht="21" customHeight="1" x14ac:dyDescent="0.2">
      <c r="A44" s="67"/>
      <c r="B44" s="67"/>
      <c r="C44" s="64"/>
      <c r="D44" s="103"/>
      <c r="E44" s="104" t="s">
        <v>1</v>
      </c>
      <c r="F44" s="103"/>
      <c r="G44" s="98"/>
      <c r="H44" s="103"/>
      <c r="I44" s="104" t="s">
        <v>2</v>
      </c>
      <c r="J44" s="103"/>
      <c r="K44" s="65"/>
    </row>
    <row r="45" spans="1:12" ht="21" customHeight="1" x14ac:dyDescent="0.2">
      <c r="A45" s="87"/>
      <c r="B45" s="69" t="s">
        <v>3</v>
      </c>
      <c r="D45" s="69">
        <v>2567</v>
      </c>
      <c r="F45" s="69">
        <v>2566</v>
      </c>
      <c r="H45" s="69">
        <v>2567</v>
      </c>
      <c r="J45" s="69">
        <v>2566</v>
      </c>
    </row>
    <row r="46" spans="1:12" ht="21" customHeight="1" thickBot="1" x14ac:dyDescent="0.25">
      <c r="A46" s="63" t="s">
        <v>183</v>
      </c>
      <c r="B46" s="105"/>
      <c r="C46" s="101"/>
      <c r="D46" s="106">
        <f>SUM(D32)</f>
        <v>289916</v>
      </c>
      <c r="E46" s="85"/>
      <c r="F46" s="106">
        <f>SUM(F32)</f>
        <v>65252</v>
      </c>
      <c r="G46" s="107"/>
      <c r="H46" s="106">
        <f>H30</f>
        <v>-27320</v>
      </c>
      <c r="I46" s="60"/>
      <c r="J46" s="106">
        <f>J30</f>
        <v>-32511</v>
      </c>
    </row>
    <row r="47" spans="1:12" ht="21" customHeight="1" thickTop="1" x14ac:dyDescent="0.2">
      <c r="B47" s="105"/>
      <c r="C47" s="101"/>
      <c r="D47" s="85"/>
      <c r="E47" s="85"/>
      <c r="F47" s="85"/>
      <c r="G47" s="107"/>
      <c r="H47" s="85"/>
      <c r="I47" s="60"/>
      <c r="J47" s="85"/>
    </row>
    <row r="48" spans="1:12" ht="21" customHeight="1" x14ac:dyDescent="0.2">
      <c r="A48" s="63" t="s">
        <v>109</v>
      </c>
      <c r="B48" s="105"/>
      <c r="C48" s="101"/>
      <c r="D48" s="85"/>
      <c r="E48" s="85"/>
      <c r="F48" s="85"/>
      <c r="G48" s="107"/>
      <c r="H48" s="85"/>
      <c r="I48" s="60"/>
      <c r="J48" s="85"/>
    </row>
    <row r="49" spans="1:10" ht="21" customHeight="1" x14ac:dyDescent="0.2">
      <c r="A49" s="108" t="s">
        <v>154</v>
      </c>
      <c r="B49" s="105"/>
      <c r="C49" s="101"/>
      <c r="D49" s="85"/>
      <c r="E49" s="85"/>
      <c r="F49" s="85"/>
      <c r="G49" s="107"/>
      <c r="H49" s="85"/>
      <c r="I49" s="60"/>
      <c r="J49" s="85"/>
    </row>
    <row r="50" spans="1:10" ht="21" customHeight="1" x14ac:dyDescent="0.2">
      <c r="A50" s="24" t="s">
        <v>110</v>
      </c>
      <c r="B50" s="105"/>
      <c r="C50" s="101"/>
      <c r="D50" s="85"/>
      <c r="E50" s="85"/>
      <c r="F50" s="85"/>
      <c r="G50" s="107"/>
      <c r="H50" s="85"/>
      <c r="I50" s="60"/>
      <c r="J50" s="85"/>
    </row>
    <row r="51" spans="1:10" ht="21" customHeight="1" x14ac:dyDescent="0.2">
      <c r="A51" s="24" t="s">
        <v>142</v>
      </c>
      <c r="B51" s="105"/>
      <c r="C51" s="101"/>
      <c r="D51" s="149">
        <v>-3192</v>
      </c>
      <c r="E51" s="152"/>
      <c r="F51" s="149">
        <v>-1242</v>
      </c>
      <c r="G51" s="152"/>
      <c r="H51" s="160">
        <v>0</v>
      </c>
      <c r="I51" s="152"/>
      <c r="J51" s="160">
        <v>0</v>
      </c>
    </row>
    <row r="52" spans="1:10" ht="21" customHeight="1" x14ac:dyDescent="0.2">
      <c r="A52" s="24" t="s">
        <v>161</v>
      </c>
      <c r="B52" s="111">
        <v>6</v>
      </c>
      <c r="C52" s="101"/>
      <c r="D52" s="153">
        <v>5160</v>
      </c>
      <c r="E52" s="152"/>
      <c r="F52" s="153">
        <v>3248</v>
      </c>
      <c r="G52" s="152"/>
      <c r="H52" s="153">
        <v>0</v>
      </c>
      <c r="I52" s="152"/>
      <c r="J52" s="153">
        <v>0</v>
      </c>
    </row>
    <row r="53" spans="1:10" ht="21" customHeight="1" x14ac:dyDescent="0.2">
      <c r="A53" s="24" t="s">
        <v>154</v>
      </c>
      <c r="B53" s="111"/>
      <c r="C53" s="101"/>
      <c r="D53" s="112"/>
      <c r="E53" s="110"/>
      <c r="F53" s="112"/>
      <c r="G53" s="113"/>
      <c r="H53" s="62"/>
      <c r="I53" s="110"/>
      <c r="J53" s="62"/>
    </row>
    <row r="54" spans="1:10" ht="21" customHeight="1" x14ac:dyDescent="0.2">
      <c r="A54" s="24" t="s">
        <v>178</v>
      </c>
      <c r="B54" s="105"/>
      <c r="C54" s="101"/>
      <c r="D54" s="114">
        <f>SUM(D51:D53)</f>
        <v>1968</v>
      </c>
      <c r="E54" s="110"/>
      <c r="F54" s="114">
        <f>SUM(F51:F53)</f>
        <v>2006</v>
      </c>
      <c r="G54" s="113"/>
      <c r="H54" s="26">
        <f>SUM(H51:H53)</f>
        <v>0</v>
      </c>
      <c r="I54" s="110"/>
      <c r="J54" s="26">
        <f>SUM(J51:J53)</f>
        <v>0</v>
      </c>
    </row>
    <row r="55" spans="1:10" ht="21" customHeight="1" x14ac:dyDescent="0.2">
      <c r="A55" s="108" t="s">
        <v>173</v>
      </c>
      <c r="B55" s="105"/>
      <c r="C55" s="101"/>
      <c r="D55" s="112"/>
      <c r="E55" s="110"/>
      <c r="F55" s="112"/>
      <c r="G55" s="113"/>
      <c r="H55" s="62"/>
      <c r="I55" s="110"/>
      <c r="J55" s="62"/>
    </row>
    <row r="56" spans="1:10" ht="21" customHeight="1" x14ac:dyDescent="0.2">
      <c r="A56" s="15" t="s">
        <v>219</v>
      </c>
      <c r="B56" s="105"/>
      <c r="C56" s="101"/>
      <c r="D56" s="112"/>
      <c r="E56" s="110"/>
      <c r="F56" s="112"/>
      <c r="G56" s="113"/>
      <c r="H56" s="62"/>
      <c r="I56" s="110"/>
      <c r="J56" s="62"/>
    </row>
    <row r="57" spans="1:10" ht="21" customHeight="1" x14ac:dyDescent="0.2">
      <c r="A57" s="15" t="s">
        <v>215</v>
      </c>
      <c r="B57" s="105"/>
      <c r="C57" s="101"/>
      <c r="D57" s="112"/>
      <c r="E57" s="110"/>
      <c r="F57" s="112"/>
      <c r="G57" s="113"/>
      <c r="H57" s="62"/>
      <c r="I57" s="110"/>
      <c r="J57" s="62"/>
    </row>
    <row r="58" spans="1:10" ht="21" customHeight="1" x14ac:dyDescent="0.2">
      <c r="A58" s="15" t="s">
        <v>178</v>
      </c>
      <c r="B58" s="105"/>
      <c r="C58" s="101"/>
      <c r="D58" s="146">
        <v>81990</v>
      </c>
      <c r="E58" s="152"/>
      <c r="F58" s="160">
        <v>52171</v>
      </c>
      <c r="G58" s="152"/>
      <c r="H58" s="160">
        <v>0</v>
      </c>
      <c r="I58" s="152"/>
      <c r="J58" s="160">
        <v>0</v>
      </c>
    </row>
    <row r="59" spans="1:10" ht="21" customHeight="1" x14ac:dyDescent="0.2">
      <c r="A59" s="24" t="s">
        <v>161</v>
      </c>
      <c r="B59" s="111">
        <v>6</v>
      </c>
      <c r="C59" s="101"/>
      <c r="D59" s="144">
        <v>1536</v>
      </c>
      <c r="E59" s="152"/>
      <c r="F59" s="153">
        <v>1776</v>
      </c>
      <c r="G59" s="152"/>
      <c r="H59" s="153">
        <v>0</v>
      </c>
      <c r="I59" s="152"/>
      <c r="J59" s="153">
        <v>0</v>
      </c>
    </row>
    <row r="60" spans="1:10" ht="21" customHeight="1" x14ac:dyDescent="0.2">
      <c r="A60" s="24" t="s">
        <v>173</v>
      </c>
      <c r="B60" s="111"/>
      <c r="C60" s="101"/>
      <c r="D60" s="62"/>
      <c r="E60" s="110"/>
      <c r="F60" s="62"/>
      <c r="G60" s="113"/>
      <c r="H60" s="62"/>
      <c r="I60" s="110"/>
      <c r="J60" s="62"/>
    </row>
    <row r="61" spans="1:10" ht="21" customHeight="1" x14ac:dyDescent="0.2">
      <c r="A61" s="24" t="s">
        <v>178</v>
      </c>
      <c r="B61" s="111"/>
      <c r="C61" s="101"/>
      <c r="D61" s="62">
        <f>SUM(D58:D60)</f>
        <v>83526</v>
      </c>
      <c r="E61" s="110"/>
      <c r="F61" s="62">
        <f>SUM(F58:F60)</f>
        <v>53947</v>
      </c>
      <c r="G61" s="113"/>
      <c r="H61" s="62">
        <f>SUM(H58:H60)</f>
        <v>0</v>
      </c>
      <c r="I61" s="110"/>
      <c r="J61" s="62">
        <f>SUM(J58:J60)</f>
        <v>0</v>
      </c>
    </row>
    <row r="62" spans="1:10" ht="21" customHeight="1" x14ac:dyDescent="0.2">
      <c r="A62" s="63" t="s">
        <v>143</v>
      </c>
      <c r="B62" s="105"/>
      <c r="C62" s="101"/>
      <c r="D62" s="115">
        <f>SUM(D54,D61)</f>
        <v>85494</v>
      </c>
      <c r="E62" s="77"/>
      <c r="F62" s="115">
        <f>SUM(F54,F61)</f>
        <v>55953</v>
      </c>
      <c r="G62" s="49"/>
      <c r="H62" s="115">
        <f>SUM(H54,H61)</f>
        <v>0</v>
      </c>
      <c r="I62" s="77"/>
      <c r="J62" s="115">
        <f>SUM(J54,J61)</f>
        <v>0</v>
      </c>
    </row>
    <row r="63" spans="1:10" ht="21" customHeight="1" x14ac:dyDescent="0.2">
      <c r="B63" s="105"/>
      <c r="C63" s="101"/>
      <c r="D63" s="96"/>
      <c r="E63" s="22"/>
      <c r="F63" s="96"/>
      <c r="G63" s="116"/>
      <c r="H63" s="96"/>
      <c r="I63" s="22"/>
      <c r="J63" s="96"/>
    </row>
    <row r="64" spans="1:10" ht="21" customHeight="1" thickBot="1" x14ac:dyDescent="0.25">
      <c r="A64" s="63" t="s">
        <v>134</v>
      </c>
      <c r="B64" s="105"/>
      <c r="C64" s="101"/>
      <c r="D64" s="106">
        <f>SUM(D46,D62)</f>
        <v>375410</v>
      </c>
      <c r="E64" s="85"/>
      <c r="F64" s="106">
        <f>SUM(F46,F62)</f>
        <v>121205</v>
      </c>
      <c r="G64" s="88"/>
      <c r="H64" s="106">
        <f>SUM(H46,H62)</f>
        <v>-27320</v>
      </c>
      <c r="I64" s="78"/>
      <c r="J64" s="106">
        <f>SUM(J46,J62)</f>
        <v>-32511</v>
      </c>
    </row>
    <row r="65" spans="1:10" ht="21" customHeight="1" thickTop="1" x14ac:dyDescent="0.2">
      <c r="B65" s="105"/>
      <c r="C65" s="101"/>
      <c r="D65" s="96"/>
      <c r="E65" s="22"/>
      <c r="F65" s="96"/>
      <c r="G65" s="95"/>
      <c r="H65" s="96"/>
      <c r="J65" s="96"/>
    </row>
    <row r="66" spans="1:10" ht="21" customHeight="1" x14ac:dyDescent="0.2">
      <c r="A66" s="63" t="s">
        <v>144</v>
      </c>
      <c r="B66" s="105"/>
      <c r="C66" s="101"/>
      <c r="D66" s="96"/>
      <c r="E66" s="22"/>
      <c r="F66" s="96"/>
      <c r="G66" s="95"/>
      <c r="H66" s="96"/>
      <c r="J66" s="96"/>
    </row>
    <row r="67" spans="1:10" ht="21" customHeight="1" thickBot="1" x14ac:dyDescent="0.25">
      <c r="A67" s="24" t="s">
        <v>111</v>
      </c>
      <c r="B67" s="105"/>
      <c r="C67" s="101"/>
      <c r="D67" s="72">
        <f>D69-D68</f>
        <v>360759</v>
      </c>
      <c r="E67" s="22"/>
      <c r="F67" s="85">
        <f>SUM(F64-F68)</f>
        <v>119749</v>
      </c>
      <c r="G67" s="95"/>
      <c r="H67" s="106">
        <f>H64-H68</f>
        <v>-27320</v>
      </c>
      <c r="I67" s="74"/>
      <c r="J67" s="90">
        <f>J64-J68</f>
        <v>-32511</v>
      </c>
    </row>
    <row r="68" spans="1:10" ht="21" customHeight="1" thickTop="1" x14ac:dyDescent="0.2">
      <c r="A68" s="24" t="s">
        <v>112</v>
      </c>
      <c r="B68" s="105"/>
      <c r="C68" s="101"/>
      <c r="D68" s="155">
        <v>14651</v>
      </c>
      <c r="E68" s="154"/>
      <c r="F68" s="155">
        <v>1456</v>
      </c>
      <c r="G68" s="95"/>
      <c r="H68" s="96"/>
      <c r="J68" s="96"/>
    </row>
    <row r="69" spans="1:10" ht="21" customHeight="1" thickBot="1" x14ac:dyDescent="0.25">
      <c r="B69" s="105"/>
      <c r="C69" s="101"/>
      <c r="D69" s="106">
        <f>D64</f>
        <v>375410</v>
      </c>
      <c r="E69" s="85"/>
      <c r="F69" s="106">
        <f>SUM(F67:F68)</f>
        <v>121205</v>
      </c>
      <c r="G69" s="95"/>
      <c r="H69" s="96"/>
      <c r="J69" s="96"/>
    </row>
    <row r="70" spans="1:10" ht="21" customHeight="1" thickTop="1" x14ac:dyDescent="0.2">
      <c r="B70" s="105"/>
      <c r="C70" s="101"/>
    </row>
    <row r="71" spans="1:10" ht="21" customHeight="1" x14ac:dyDescent="0.2">
      <c r="A71" s="24" t="s">
        <v>177</v>
      </c>
      <c r="B71" s="105"/>
      <c r="C71" s="101"/>
      <c r="D71" s="118"/>
      <c r="E71" s="119"/>
      <c r="F71" s="120"/>
      <c r="G71" s="121"/>
      <c r="H71" s="120"/>
      <c r="I71" s="119"/>
      <c r="J71" s="120"/>
    </row>
    <row r="77" spans="1:10" ht="21" x14ac:dyDescent="0.2">
      <c r="D77" s="78"/>
      <c r="E77" s="78"/>
      <c r="F77" s="78"/>
      <c r="G77" s="88"/>
      <c r="H77" s="78"/>
      <c r="I77" s="78"/>
      <c r="J77" s="78"/>
    </row>
    <row r="78" spans="1:10" ht="21" x14ac:dyDescent="0.2">
      <c r="D78" s="78"/>
      <c r="E78" s="78"/>
      <c r="F78" s="78"/>
      <c r="G78" s="88"/>
      <c r="H78" s="78"/>
      <c r="I78" s="78"/>
      <c r="J78" s="78"/>
    </row>
    <row r="79" spans="1:10" ht="21" x14ac:dyDescent="0.2">
      <c r="D79" s="78"/>
      <c r="E79" s="78"/>
      <c r="F79" s="78"/>
      <c r="G79" s="88"/>
      <c r="H79" s="78"/>
      <c r="I79" s="78"/>
      <c r="J79" s="78"/>
    </row>
    <row r="80" spans="1:10" ht="21" x14ac:dyDescent="0.2">
      <c r="D80" s="78"/>
      <c r="E80" s="78"/>
      <c r="F80" s="78"/>
      <c r="G80" s="88"/>
      <c r="H80" s="78"/>
      <c r="I80" s="78"/>
      <c r="J80" s="78"/>
    </row>
    <row r="81" spans="4:10" ht="21" x14ac:dyDescent="0.2">
      <c r="D81" s="78"/>
      <c r="E81" s="78"/>
      <c r="F81" s="78"/>
      <c r="G81" s="88"/>
      <c r="H81" s="78"/>
      <c r="I81" s="78"/>
      <c r="J81" s="78"/>
    </row>
    <row r="82" spans="4:10" ht="21" x14ac:dyDescent="0.2">
      <c r="D82" s="78"/>
      <c r="E82" s="78"/>
      <c r="F82" s="78"/>
      <c r="G82" s="88"/>
      <c r="H82" s="78"/>
      <c r="I82" s="78"/>
      <c r="J82" s="78"/>
    </row>
    <row r="83" spans="4:10" ht="21" x14ac:dyDescent="0.2">
      <c r="D83" s="78"/>
      <c r="E83" s="78"/>
      <c r="F83" s="78"/>
      <c r="G83" s="88"/>
      <c r="H83" s="78"/>
      <c r="I83" s="78"/>
      <c r="J83" s="78"/>
    </row>
    <row r="84" spans="4:10" ht="21" x14ac:dyDescent="0.2">
      <c r="D84" s="78"/>
      <c r="E84" s="78"/>
      <c r="F84" s="78"/>
      <c r="G84" s="88"/>
      <c r="H84" s="78"/>
      <c r="I84" s="78"/>
      <c r="J84" s="78"/>
    </row>
    <row r="85" spans="4:10" ht="21" x14ac:dyDescent="0.2">
      <c r="D85" s="78"/>
      <c r="E85" s="78"/>
      <c r="F85" s="78"/>
      <c r="G85" s="88"/>
      <c r="H85" s="78"/>
      <c r="I85" s="78"/>
      <c r="J85" s="78"/>
    </row>
    <row r="86" spans="4:10" ht="21" x14ac:dyDescent="0.2">
      <c r="D86" s="78"/>
      <c r="E86" s="78"/>
      <c r="F86" s="78"/>
      <c r="G86" s="88"/>
      <c r="H86" s="78"/>
      <c r="I86" s="78"/>
      <c r="J86" s="78"/>
    </row>
    <row r="87" spans="4:10" ht="21" x14ac:dyDescent="0.2">
      <c r="D87" s="78"/>
      <c r="E87" s="78"/>
      <c r="F87" s="78"/>
      <c r="G87" s="88"/>
      <c r="H87" s="78"/>
      <c r="I87" s="78"/>
      <c r="J87" s="78"/>
    </row>
    <row r="88" spans="4:10" ht="21" x14ac:dyDescent="0.2">
      <c r="D88" s="78"/>
      <c r="E88" s="78"/>
      <c r="F88" s="78"/>
      <c r="G88" s="88"/>
      <c r="H88" s="78"/>
      <c r="I88" s="78"/>
      <c r="J88" s="78"/>
    </row>
    <row r="89" spans="4:10" ht="21" x14ac:dyDescent="0.2">
      <c r="D89" s="78"/>
      <c r="E89" s="78"/>
      <c r="F89" s="78"/>
      <c r="G89" s="88"/>
      <c r="H89" s="78"/>
      <c r="I89" s="78"/>
      <c r="J89" s="78"/>
    </row>
    <row r="90" spans="4:10" ht="21" x14ac:dyDescent="0.2">
      <c r="D90" s="78"/>
      <c r="E90" s="78"/>
      <c r="F90" s="78"/>
      <c r="G90" s="88"/>
      <c r="H90" s="78"/>
      <c r="I90" s="78"/>
      <c r="J90" s="78"/>
    </row>
    <row r="91" spans="4:10" ht="21" x14ac:dyDescent="0.2">
      <c r="D91" s="78"/>
      <c r="E91" s="78"/>
      <c r="F91" s="78"/>
      <c r="G91" s="88"/>
      <c r="H91" s="78"/>
      <c r="I91" s="78"/>
      <c r="J91" s="78"/>
    </row>
    <row r="92" spans="4:10" ht="21" x14ac:dyDescent="0.2">
      <c r="D92" s="78"/>
      <c r="E92" s="78"/>
      <c r="F92" s="78"/>
      <c r="G92" s="88"/>
      <c r="H92" s="78"/>
      <c r="I92" s="78"/>
      <c r="J92" s="78"/>
    </row>
    <row r="93" spans="4:10" ht="21" x14ac:dyDescent="0.2">
      <c r="D93" s="78"/>
      <c r="E93" s="78"/>
      <c r="F93" s="78"/>
      <c r="G93" s="88"/>
      <c r="H93" s="78"/>
      <c r="I93" s="78"/>
      <c r="J93" s="78"/>
    </row>
    <row r="94" spans="4:10" ht="21" x14ac:dyDescent="0.2">
      <c r="D94" s="78"/>
      <c r="E94" s="78"/>
      <c r="F94" s="78"/>
      <c r="G94" s="88"/>
      <c r="H94" s="78"/>
      <c r="I94" s="78"/>
      <c r="J94" s="78"/>
    </row>
    <row r="95" spans="4:10" ht="21" x14ac:dyDescent="0.2">
      <c r="D95" s="78"/>
      <c r="E95" s="78"/>
      <c r="F95" s="78"/>
      <c r="G95" s="88"/>
      <c r="H95" s="78"/>
      <c r="I95" s="78"/>
      <c r="J95" s="78"/>
    </row>
    <row r="96" spans="4:10" ht="21" x14ac:dyDescent="0.2">
      <c r="D96" s="78"/>
      <c r="E96" s="78"/>
      <c r="F96" s="78"/>
      <c r="G96" s="88"/>
      <c r="H96" s="78"/>
      <c r="I96" s="78"/>
      <c r="J96" s="78"/>
    </row>
    <row r="97" spans="4:10" ht="21" x14ac:dyDescent="0.2">
      <c r="D97" s="78"/>
      <c r="E97" s="78"/>
      <c r="F97" s="78"/>
      <c r="G97" s="88"/>
      <c r="H97" s="78"/>
      <c r="I97" s="78"/>
      <c r="J97" s="78"/>
    </row>
    <row r="98" spans="4:10" ht="21" x14ac:dyDescent="0.2">
      <c r="D98" s="78"/>
      <c r="E98" s="78"/>
      <c r="F98" s="78"/>
      <c r="G98" s="88"/>
      <c r="H98" s="78"/>
      <c r="I98" s="78"/>
      <c r="J98" s="78"/>
    </row>
    <row r="99" spans="4:10" ht="21" x14ac:dyDescent="0.2">
      <c r="D99" s="78"/>
      <c r="E99" s="78"/>
      <c r="F99" s="78"/>
      <c r="G99" s="88"/>
      <c r="H99" s="78"/>
      <c r="I99" s="78"/>
      <c r="J99" s="78"/>
    </row>
    <row r="100" spans="4:10" ht="21" x14ac:dyDescent="0.2">
      <c r="D100" s="78"/>
      <c r="E100" s="78"/>
      <c r="F100" s="78"/>
      <c r="G100" s="88"/>
      <c r="H100" s="78"/>
      <c r="I100" s="78"/>
      <c r="J100" s="78"/>
    </row>
    <row r="101" spans="4:10" ht="21" x14ac:dyDescent="0.2">
      <c r="D101" s="78"/>
      <c r="E101" s="78"/>
      <c r="F101" s="78"/>
      <c r="G101" s="88"/>
      <c r="H101" s="78"/>
      <c r="I101" s="78"/>
      <c r="J101" s="78"/>
    </row>
    <row r="102" spans="4:10" ht="21" x14ac:dyDescent="0.2">
      <c r="D102" s="78"/>
      <c r="E102" s="78"/>
      <c r="F102" s="78"/>
      <c r="G102" s="88"/>
      <c r="H102" s="78"/>
      <c r="I102" s="78"/>
      <c r="J102" s="78"/>
    </row>
    <row r="103" spans="4:10" ht="21" x14ac:dyDescent="0.2">
      <c r="D103" s="78"/>
      <c r="E103" s="78"/>
      <c r="F103" s="78"/>
      <c r="G103" s="88"/>
      <c r="H103" s="78"/>
      <c r="I103" s="78"/>
      <c r="J103" s="78"/>
    </row>
    <row r="104" spans="4:10" ht="21" x14ac:dyDescent="0.2">
      <c r="D104" s="78"/>
      <c r="E104" s="78"/>
      <c r="F104" s="78"/>
      <c r="G104" s="88"/>
      <c r="H104" s="78"/>
      <c r="I104" s="78"/>
      <c r="J104" s="78"/>
    </row>
  </sheetData>
  <phoneticPr fontId="5" type="noConversion"/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1" manualBreakCount="1"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35"/>
  <sheetViews>
    <sheetView showGridLines="0" topLeftCell="A3" zoomScale="130" zoomScaleNormal="130" zoomScaleSheetLayoutView="100" workbookViewId="0">
      <selection activeCell="A17" sqref="A17"/>
    </sheetView>
  </sheetViews>
  <sheetFormatPr defaultColWidth="9.140625" defaultRowHeight="18" customHeight="1" x14ac:dyDescent="0.2"/>
  <cols>
    <col min="1" max="1" width="32.42578125" style="1" customWidth="1"/>
    <col min="2" max="2" width="6.85546875" style="34" customWidth="1"/>
    <col min="3" max="3" width="14.42578125" style="1" bestFit="1" customWidth="1"/>
    <col min="4" max="4" width="1.42578125" style="36" customWidth="1"/>
    <col min="5" max="5" width="11.5703125" style="1" customWidth="1"/>
    <col min="6" max="6" width="1.42578125" style="36" customWidth="1"/>
    <col min="7" max="7" width="11.5703125" style="36" customWidth="1"/>
    <col min="8" max="8" width="1.42578125" style="36" customWidth="1"/>
    <col min="9" max="9" width="11.5703125" style="1" customWidth="1"/>
    <col min="10" max="10" width="1.42578125" style="36" customWidth="1"/>
    <col min="11" max="11" width="11.5703125" style="1" customWidth="1"/>
    <col min="12" max="12" width="1.42578125" style="36" customWidth="1"/>
    <col min="13" max="13" width="11.5703125" style="1" customWidth="1"/>
    <col min="14" max="14" width="1.42578125" style="36" customWidth="1"/>
    <col min="15" max="15" width="11.5703125" style="1" customWidth="1"/>
    <col min="16" max="16" width="1.42578125" style="35" customWidth="1"/>
    <col min="17" max="17" width="11.5703125" style="1" customWidth="1"/>
    <col min="18" max="18" width="1.42578125" style="35" customWidth="1"/>
    <col min="19" max="19" width="11.5703125" style="3" customWidth="1"/>
    <col min="20" max="20" width="1.42578125" style="36" customWidth="1"/>
    <col min="21" max="21" width="11.5703125" style="3" customWidth="1"/>
    <col min="22" max="22" width="1.42578125" style="36" customWidth="1"/>
    <col min="23" max="23" width="13.140625" style="1" bestFit="1" customWidth="1"/>
    <col min="24" max="24" width="1.42578125" style="35" customWidth="1"/>
    <col min="25" max="25" width="11.5703125" style="1" customWidth="1"/>
    <col min="26" max="26" width="1.42578125" style="35" customWidth="1"/>
    <col min="27" max="27" width="12.140625" style="1" customWidth="1"/>
    <col min="28" max="28" width="1.42578125" style="35" customWidth="1"/>
    <col min="29" max="29" width="12.140625" style="1" customWidth="1"/>
    <col min="30" max="30" width="0.85546875" style="34" customWidth="1"/>
    <col min="31" max="16384" width="9.140625" style="1"/>
  </cols>
  <sheetData>
    <row r="1" spans="1:31" s="31" customFormat="1" ht="18" customHeight="1" x14ac:dyDescent="0.2">
      <c r="B1" s="33"/>
      <c r="D1" s="37"/>
      <c r="F1" s="37"/>
      <c r="G1" s="37"/>
      <c r="H1" s="37"/>
      <c r="J1" s="37"/>
      <c r="L1" s="37"/>
      <c r="N1" s="37"/>
      <c r="P1" s="37"/>
      <c r="R1" s="37"/>
      <c r="T1" s="37"/>
      <c r="V1" s="37"/>
      <c r="X1" s="37"/>
      <c r="Z1" s="37"/>
      <c r="AB1" s="37"/>
      <c r="AC1" s="4" t="s">
        <v>132</v>
      </c>
      <c r="AD1" s="33"/>
    </row>
    <row r="2" spans="1:31" s="31" customFormat="1" ht="18" customHeight="1" x14ac:dyDescent="0.2">
      <c r="A2" s="31" t="s">
        <v>0</v>
      </c>
      <c r="B2" s="33"/>
      <c r="C2" s="34"/>
      <c r="D2" s="37"/>
      <c r="F2" s="37"/>
      <c r="G2" s="37"/>
      <c r="H2" s="37"/>
      <c r="J2" s="37"/>
      <c r="L2" s="37"/>
      <c r="N2" s="37"/>
      <c r="P2" s="37"/>
      <c r="R2" s="37"/>
      <c r="T2" s="37"/>
      <c r="V2" s="37"/>
      <c r="X2" s="37"/>
      <c r="Z2" s="37"/>
      <c r="AA2" s="2"/>
      <c r="AB2" s="37"/>
      <c r="AD2" s="33"/>
    </row>
    <row r="3" spans="1:31" s="31" customFormat="1" ht="18" customHeight="1" x14ac:dyDescent="0.2">
      <c r="A3" s="31" t="s">
        <v>230</v>
      </c>
      <c r="B3" s="33"/>
      <c r="C3" s="34"/>
      <c r="D3" s="37"/>
      <c r="F3" s="37"/>
      <c r="G3" s="37"/>
      <c r="H3" s="37"/>
      <c r="J3" s="37"/>
      <c r="L3" s="37"/>
      <c r="N3" s="37"/>
      <c r="P3" s="37"/>
      <c r="R3" s="37"/>
      <c r="T3" s="37"/>
      <c r="V3" s="37"/>
      <c r="X3" s="37"/>
      <c r="Z3" s="37"/>
      <c r="AB3" s="37"/>
      <c r="AD3" s="33"/>
    </row>
    <row r="4" spans="1:31" s="31" customFormat="1" ht="18" customHeight="1" x14ac:dyDescent="0.2">
      <c r="A4" s="31" t="s">
        <v>225</v>
      </c>
      <c r="B4" s="33"/>
      <c r="C4" s="34"/>
      <c r="D4" s="37"/>
      <c r="F4" s="37"/>
      <c r="G4" s="37"/>
      <c r="H4" s="37"/>
      <c r="J4" s="37"/>
      <c r="L4" s="37"/>
      <c r="N4" s="37"/>
      <c r="P4" s="37"/>
      <c r="R4" s="37"/>
      <c r="T4" s="37"/>
      <c r="V4" s="37"/>
      <c r="X4" s="37"/>
      <c r="Z4" s="37"/>
      <c r="AB4" s="37"/>
      <c r="AD4" s="33"/>
    </row>
    <row r="5" spans="1:31" ht="18" customHeight="1" x14ac:dyDescent="0.2">
      <c r="P5" s="36"/>
      <c r="Q5" s="3"/>
      <c r="R5" s="36"/>
      <c r="T5" s="35"/>
      <c r="V5" s="35"/>
      <c r="X5" s="36"/>
      <c r="Y5" s="3"/>
      <c r="Z5" s="36"/>
      <c r="AC5" s="4" t="s">
        <v>133</v>
      </c>
    </row>
    <row r="6" spans="1:31" ht="18" customHeight="1" x14ac:dyDescent="0.2">
      <c r="C6" s="198" t="s">
        <v>1</v>
      </c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</row>
    <row r="7" spans="1:31" ht="18" customHeight="1" x14ac:dyDescent="0.2">
      <c r="C7" s="200" t="s">
        <v>39</v>
      </c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36"/>
      <c r="AA7" s="5"/>
    </row>
    <row r="8" spans="1:31" ht="18" customHeight="1" x14ac:dyDescent="0.2">
      <c r="C8" s="5"/>
      <c r="E8" s="5"/>
      <c r="I8" s="5"/>
      <c r="K8" s="5"/>
      <c r="M8" s="5"/>
      <c r="O8" s="199" t="s">
        <v>106</v>
      </c>
      <c r="P8" s="199"/>
      <c r="Q8" s="199"/>
      <c r="R8" s="199"/>
      <c r="S8" s="199"/>
      <c r="T8" s="199"/>
      <c r="U8" s="199"/>
      <c r="V8" s="199"/>
      <c r="W8" s="199"/>
      <c r="X8" s="36"/>
      <c r="Y8" s="5"/>
      <c r="Z8" s="36"/>
      <c r="AA8" s="5"/>
    </row>
    <row r="9" spans="1:31" ht="18" customHeight="1" x14ac:dyDescent="0.2">
      <c r="C9" s="5"/>
      <c r="E9" s="5"/>
      <c r="I9" s="5"/>
      <c r="K9" s="5"/>
      <c r="M9" s="5"/>
      <c r="O9" s="199" t="s">
        <v>115</v>
      </c>
      <c r="P9" s="199"/>
      <c r="Q9" s="199"/>
      <c r="R9" s="199"/>
      <c r="S9" s="199"/>
      <c r="T9" s="199"/>
      <c r="U9" s="199"/>
      <c r="W9" s="5"/>
      <c r="X9" s="36"/>
      <c r="Y9" s="5"/>
      <c r="Z9" s="36"/>
      <c r="AB9" s="36"/>
      <c r="AC9" s="5"/>
    </row>
    <row r="10" spans="1:31" s="6" customFormat="1" ht="18" customHeight="1" x14ac:dyDescent="0.2">
      <c r="B10" s="35"/>
      <c r="D10" s="36"/>
      <c r="E10" s="5"/>
      <c r="F10" s="36"/>
      <c r="G10" s="36"/>
      <c r="H10" s="36"/>
      <c r="I10" s="5"/>
      <c r="J10" s="36"/>
      <c r="L10" s="35"/>
      <c r="N10" s="36"/>
      <c r="P10" s="36"/>
      <c r="R10" s="36"/>
      <c r="S10" s="6" t="s">
        <v>220</v>
      </c>
      <c r="T10" s="35"/>
      <c r="V10" s="35"/>
      <c r="X10" s="35"/>
      <c r="Z10" s="35"/>
      <c r="AA10" s="5" t="s">
        <v>116</v>
      </c>
      <c r="AB10" s="35"/>
      <c r="AD10" s="35"/>
    </row>
    <row r="11" spans="1:31" s="6" customFormat="1" ht="18" customHeight="1" x14ac:dyDescent="0.2">
      <c r="B11" s="35"/>
      <c r="D11" s="36"/>
      <c r="E11" s="5"/>
      <c r="F11" s="36"/>
      <c r="G11" s="5" t="s">
        <v>207</v>
      </c>
      <c r="H11" s="36"/>
      <c r="I11" s="5"/>
      <c r="J11" s="36"/>
      <c r="L11" s="35"/>
      <c r="N11" s="36"/>
      <c r="O11" s="6" t="s">
        <v>131</v>
      </c>
      <c r="P11" s="36"/>
      <c r="R11" s="36"/>
      <c r="S11" s="6" t="s">
        <v>203</v>
      </c>
      <c r="T11" s="35"/>
      <c r="V11" s="35"/>
      <c r="X11" s="35"/>
      <c r="Z11" s="35"/>
      <c r="AA11" s="6" t="s">
        <v>117</v>
      </c>
      <c r="AB11" s="35"/>
      <c r="AD11" s="35"/>
    </row>
    <row r="12" spans="1:31" s="6" customFormat="1" ht="18" customHeight="1" x14ac:dyDescent="0.2">
      <c r="B12" s="35"/>
      <c r="D12" s="35"/>
      <c r="F12" s="35"/>
      <c r="G12" s="6" t="s">
        <v>208</v>
      </c>
      <c r="H12" s="35"/>
      <c r="J12" s="36"/>
      <c r="K12" s="182"/>
      <c r="L12" s="182" t="s">
        <v>36</v>
      </c>
      <c r="M12" s="182"/>
      <c r="N12" s="35"/>
      <c r="O12" s="5" t="s">
        <v>94</v>
      </c>
      <c r="P12" s="36"/>
      <c r="Q12" s="5" t="s">
        <v>84</v>
      </c>
      <c r="R12" s="36"/>
      <c r="S12" s="5" t="s">
        <v>204</v>
      </c>
      <c r="T12" s="36"/>
      <c r="U12" s="5" t="s">
        <v>162</v>
      </c>
      <c r="V12" s="36"/>
      <c r="W12" s="5" t="s">
        <v>93</v>
      </c>
      <c r="X12" s="35"/>
      <c r="Y12" s="6" t="s">
        <v>93</v>
      </c>
      <c r="Z12" s="35"/>
      <c r="AA12" s="6" t="s">
        <v>118</v>
      </c>
      <c r="AB12" s="35"/>
      <c r="AC12" s="6" t="s">
        <v>93</v>
      </c>
      <c r="AD12" s="35"/>
    </row>
    <row r="13" spans="1:31" s="6" customFormat="1" ht="18" customHeight="1" x14ac:dyDescent="0.2">
      <c r="B13" s="35"/>
      <c r="C13" s="5" t="s">
        <v>85</v>
      </c>
      <c r="D13" s="36"/>
      <c r="E13" s="6" t="s">
        <v>86</v>
      </c>
      <c r="F13" s="36"/>
      <c r="G13" s="5" t="s">
        <v>209</v>
      </c>
      <c r="H13" s="36"/>
      <c r="J13" s="36"/>
      <c r="K13" s="5" t="s">
        <v>88</v>
      </c>
      <c r="L13" s="36"/>
      <c r="N13" s="36"/>
      <c r="O13" s="5" t="s">
        <v>95</v>
      </c>
      <c r="P13" s="36"/>
      <c r="Q13" s="5" t="s">
        <v>87</v>
      </c>
      <c r="R13" s="36"/>
      <c r="S13" s="5" t="s">
        <v>175</v>
      </c>
      <c r="T13" s="36"/>
      <c r="U13" s="5" t="s">
        <v>163</v>
      </c>
      <c r="V13" s="36"/>
      <c r="W13" s="5" t="s">
        <v>119</v>
      </c>
      <c r="X13" s="35"/>
      <c r="Y13" s="6" t="s">
        <v>28</v>
      </c>
      <c r="Z13" s="35"/>
      <c r="AA13" s="6" t="s">
        <v>120</v>
      </c>
      <c r="AB13" s="35"/>
      <c r="AC13" s="6" t="s">
        <v>121</v>
      </c>
      <c r="AD13" s="35"/>
    </row>
    <row r="14" spans="1:31" s="6" customFormat="1" ht="18" customHeight="1" x14ac:dyDescent="0.2">
      <c r="B14" s="35"/>
      <c r="C14" s="182" t="s">
        <v>127</v>
      </c>
      <c r="D14" s="36"/>
      <c r="E14" s="182" t="s">
        <v>89</v>
      </c>
      <c r="F14" s="36"/>
      <c r="G14" s="182" t="s">
        <v>210</v>
      </c>
      <c r="H14" s="36"/>
      <c r="I14" s="182" t="s">
        <v>35</v>
      </c>
      <c r="J14" s="36"/>
      <c r="K14" s="182" t="s">
        <v>91</v>
      </c>
      <c r="L14" s="36"/>
      <c r="M14" s="182" t="s">
        <v>92</v>
      </c>
      <c r="N14" s="36"/>
      <c r="O14" s="182" t="s">
        <v>97</v>
      </c>
      <c r="P14" s="36"/>
      <c r="Q14" s="182" t="s">
        <v>90</v>
      </c>
      <c r="R14" s="36"/>
      <c r="S14" s="182" t="s">
        <v>176</v>
      </c>
      <c r="T14" s="36"/>
      <c r="U14" s="182" t="s">
        <v>193</v>
      </c>
      <c r="V14" s="36"/>
      <c r="W14" s="182" t="s">
        <v>122</v>
      </c>
      <c r="X14" s="36"/>
      <c r="Y14" s="182" t="s">
        <v>123</v>
      </c>
      <c r="Z14" s="36"/>
      <c r="AA14" s="182" t="s">
        <v>124</v>
      </c>
      <c r="AB14" s="35"/>
      <c r="AC14" s="182" t="s">
        <v>125</v>
      </c>
      <c r="AD14" s="35"/>
    </row>
    <row r="15" spans="1:31" ht="18" customHeight="1" x14ac:dyDescent="0.2">
      <c r="A15" s="31" t="s">
        <v>206</v>
      </c>
      <c r="C15" s="7">
        <v>1666827</v>
      </c>
      <c r="D15" s="38"/>
      <c r="E15" s="7">
        <v>2062461</v>
      </c>
      <c r="F15" s="38"/>
      <c r="G15" s="7">
        <v>-7372</v>
      </c>
      <c r="H15" s="38"/>
      <c r="I15" s="7">
        <v>568131</v>
      </c>
      <c r="J15" s="38"/>
      <c r="K15" s="7">
        <v>211675</v>
      </c>
      <c r="L15" s="38"/>
      <c r="M15" s="7">
        <v>-493903</v>
      </c>
      <c r="N15" s="38"/>
      <c r="O15" s="7">
        <v>124270</v>
      </c>
      <c r="P15" s="38"/>
      <c r="Q15" s="7">
        <v>5395189</v>
      </c>
      <c r="R15" s="38"/>
      <c r="S15" s="7">
        <v>207043</v>
      </c>
      <c r="T15" s="38"/>
      <c r="U15" s="7">
        <v>-10726</v>
      </c>
      <c r="V15" s="38"/>
      <c r="W15" s="7">
        <v>5715776</v>
      </c>
      <c r="X15" s="38"/>
      <c r="Y15" s="7">
        <v>9723594</v>
      </c>
      <c r="Z15" s="38"/>
      <c r="AA15" s="7">
        <v>124884</v>
      </c>
      <c r="AB15" s="38"/>
      <c r="AC15" s="8">
        <v>9848478</v>
      </c>
      <c r="AE15" s="10"/>
    </row>
    <row r="16" spans="1:31" ht="18" customHeight="1" x14ac:dyDescent="0.2">
      <c r="A16" s="1" t="s">
        <v>239</v>
      </c>
      <c r="C16" s="7">
        <v>0</v>
      </c>
      <c r="D16" s="38"/>
      <c r="E16" s="7">
        <v>0</v>
      </c>
      <c r="F16" s="38"/>
      <c r="G16" s="7">
        <v>0</v>
      </c>
      <c r="H16" s="38"/>
      <c r="I16" s="7">
        <v>0</v>
      </c>
      <c r="J16" s="38"/>
      <c r="K16" s="7">
        <v>0</v>
      </c>
      <c r="L16" s="38"/>
      <c r="M16" s="7">
        <f>SUM('PL&amp;OCI'!F30)</f>
        <v>63811</v>
      </c>
      <c r="N16" s="38"/>
      <c r="O16" s="7">
        <v>0</v>
      </c>
      <c r="P16" s="38"/>
      <c r="Q16" s="7">
        <v>0</v>
      </c>
      <c r="R16" s="38"/>
      <c r="S16" s="8">
        <v>0</v>
      </c>
      <c r="T16" s="38"/>
      <c r="U16" s="8">
        <v>0</v>
      </c>
      <c r="V16" s="38"/>
      <c r="W16" s="7">
        <f>SUM(O16:U16)</f>
        <v>0</v>
      </c>
      <c r="X16" s="38"/>
      <c r="Y16" s="7">
        <f>SUM(C16:M16,W16)</f>
        <v>63811</v>
      </c>
      <c r="Z16" s="38"/>
      <c r="AA16" s="7">
        <f>SUM('PL&amp;OCI'!F31)</f>
        <v>1441</v>
      </c>
      <c r="AB16" s="38"/>
      <c r="AC16" s="8">
        <f>SUM(Y16:AA16)</f>
        <v>65252</v>
      </c>
      <c r="AE16" s="10"/>
    </row>
    <row r="17" spans="1:31" ht="18" customHeight="1" x14ac:dyDescent="0.2">
      <c r="A17" s="1" t="s">
        <v>143</v>
      </c>
      <c r="C17" s="9">
        <v>0</v>
      </c>
      <c r="D17" s="38"/>
      <c r="E17" s="9">
        <v>0</v>
      </c>
      <c r="F17" s="38"/>
      <c r="G17" s="9">
        <v>0</v>
      </c>
      <c r="H17" s="38"/>
      <c r="I17" s="9">
        <v>0</v>
      </c>
      <c r="J17" s="38"/>
      <c r="K17" s="9">
        <v>0</v>
      </c>
      <c r="L17" s="38"/>
      <c r="M17" s="9">
        <v>0</v>
      </c>
      <c r="N17" s="38"/>
      <c r="O17" s="9">
        <v>-1257</v>
      </c>
      <c r="P17" s="38"/>
      <c r="Q17" s="9">
        <v>0</v>
      </c>
      <c r="R17" s="38"/>
      <c r="S17" s="11">
        <v>52171</v>
      </c>
      <c r="T17" s="38"/>
      <c r="U17" s="11">
        <v>5024</v>
      </c>
      <c r="V17" s="38"/>
      <c r="W17" s="9">
        <f>SUM(O17:U17)</f>
        <v>55938</v>
      </c>
      <c r="X17" s="38"/>
      <c r="Y17" s="9">
        <f>SUM(C17:M17,W17)</f>
        <v>55938</v>
      </c>
      <c r="Z17" s="38"/>
      <c r="AA17" s="9">
        <v>15</v>
      </c>
      <c r="AB17" s="38"/>
      <c r="AC17" s="11">
        <f>SUM(Y17:AA17)</f>
        <v>55953</v>
      </c>
      <c r="AE17" s="10"/>
    </row>
    <row r="18" spans="1:31" ht="18" customHeight="1" x14ac:dyDescent="0.2">
      <c r="A18" s="1" t="s">
        <v>151</v>
      </c>
      <c r="C18" s="12">
        <f>SUM(C16:C17)</f>
        <v>0</v>
      </c>
      <c r="D18" s="38"/>
      <c r="E18" s="12">
        <f>SUM(E16:E17)</f>
        <v>0</v>
      </c>
      <c r="F18" s="38"/>
      <c r="G18" s="12">
        <v>0</v>
      </c>
      <c r="H18" s="38"/>
      <c r="I18" s="12">
        <f>SUM(I16:I17)</f>
        <v>0</v>
      </c>
      <c r="J18" s="38"/>
      <c r="K18" s="12">
        <f>SUM(K16:K17)</f>
        <v>0</v>
      </c>
      <c r="L18" s="38"/>
      <c r="M18" s="12">
        <f>SUM(M16:M17)</f>
        <v>63811</v>
      </c>
      <c r="N18" s="38"/>
      <c r="O18" s="12">
        <f>SUM(O16:O17)</f>
        <v>-1257</v>
      </c>
      <c r="P18" s="38"/>
      <c r="Q18" s="12">
        <f>SUM(Q16:Q17)</f>
        <v>0</v>
      </c>
      <c r="R18" s="38"/>
      <c r="S18" s="12">
        <f>SUM(S16:S17)</f>
        <v>52171</v>
      </c>
      <c r="T18" s="38"/>
      <c r="U18" s="12">
        <f>SUM(U16:U17)</f>
        <v>5024</v>
      </c>
      <c r="V18" s="38"/>
      <c r="W18" s="12">
        <f>SUM(W16:W17)</f>
        <v>55938</v>
      </c>
      <c r="X18" s="38"/>
      <c r="Y18" s="12">
        <f>SUM(Y16:Y17)</f>
        <v>119749</v>
      </c>
      <c r="Z18" s="38"/>
      <c r="AA18" s="12">
        <f>SUM(AA16:AA17)</f>
        <v>1456</v>
      </c>
      <c r="AB18" s="38"/>
      <c r="AC18" s="12">
        <f>SUM(AC16:AC17)</f>
        <v>121205</v>
      </c>
      <c r="AE18" s="10"/>
    </row>
    <row r="19" spans="1:31" ht="18" customHeight="1" x14ac:dyDescent="0.2">
      <c r="A19" s="1" t="s">
        <v>164</v>
      </c>
      <c r="C19" s="12">
        <v>0</v>
      </c>
      <c r="D19" s="38"/>
      <c r="E19" s="12">
        <v>0</v>
      </c>
      <c r="F19" s="38"/>
      <c r="G19" s="12">
        <v>0</v>
      </c>
      <c r="H19" s="38"/>
      <c r="I19" s="12">
        <v>0</v>
      </c>
      <c r="J19" s="38"/>
      <c r="K19" s="12">
        <v>0</v>
      </c>
      <c r="L19" s="38"/>
      <c r="M19" s="12">
        <v>1410</v>
      </c>
      <c r="N19" s="38"/>
      <c r="O19" s="12">
        <v>0</v>
      </c>
      <c r="P19" s="38"/>
      <c r="Q19" s="12">
        <v>-1410</v>
      </c>
      <c r="R19" s="38"/>
      <c r="S19" s="12">
        <v>0</v>
      </c>
      <c r="T19" s="38"/>
      <c r="U19" s="12">
        <v>0</v>
      </c>
      <c r="V19" s="38"/>
      <c r="W19" s="9">
        <f>SUM(O19:U19)</f>
        <v>-1410</v>
      </c>
      <c r="X19" s="38"/>
      <c r="Y19" s="7">
        <f t="shared" ref="Y19" si="0">SUM(C19:M19,W19)</f>
        <v>0</v>
      </c>
      <c r="Z19" s="38"/>
      <c r="AA19" s="12">
        <v>0</v>
      </c>
      <c r="AB19" s="38"/>
      <c r="AC19" s="12">
        <v>0</v>
      </c>
      <c r="AE19" s="10"/>
    </row>
    <row r="20" spans="1:31" ht="18" customHeight="1" thickBot="1" x14ac:dyDescent="0.25">
      <c r="A20" s="31" t="s">
        <v>227</v>
      </c>
      <c r="C20" s="13">
        <f>SUM(C15,C18:C19)</f>
        <v>1666827</v>
      </c>
      <c r="D20" s="38"/>
      <c r="E20" s="13">
        <f>SUM(E15,E18:E19)</f>
        <v>2062461</v>
      </c>
      <c r="F20" s="38"/>
      <c r="G20" s="13">
        <f>SUM(G15,G18:G19)</f>
        <v>-7372</v>
      </c>
      <c r="H20" s="38"/>
      <c r="I20" s="13">
        <f>SUM(I15,I18:I19)</f>
        <v>568131</v>
      </c>
      <c r="J20" s="38"/>
      <c r="K20" s="13">
        <f>SUM(K15,K18:K19)</f>
        <v>211675</v>
      </c>
      <c r="L20" s="38"/>
      <c r="M20" s="13">
        <f>SUM(M15,M18:M19)</f>
        <v>-428682</v>
      </c>
      <c r="N20" s="38"/>
      <c r="O20" s="13">
        <f>SUM(O15,O18:O19)</f>
        <v>123013</v>
      </c>
      <c r="P20" s="38"/>
      <c r="Q20" s="13">
        <f>SUM(Q15,Q18:Q19)</f>
        <v>5393779</v>
      </c>
      <c r="R20" s="38"/>
      <c r="S20" s="13">
        <f>SUM(S15,S18:S19)</f>
        <v>259214</v>
      </c>
      <c r="T20" s="38"/>
      <c r="U20" s="13">
        <f>SUM(U15,U18:U19)</f>
        <v>-5702</v>
      </c>
      <c r="V20" s="38"/>
      <c r="W20" s="13">
        <f>SUM(W15,W18:W19)</f>
        <v>5770304</v>
      </c>
      <c r="X20" s="38"/>
      <c r="Y20" s="13">
        <f>SUM(Y15,Y18:Y19)</f>
        <v>9843343</v>
      </c>
      <c r="Z20" s="38"/>
      <c r="AA20" s="13">
        <f>SUM(AA15,AA18:AA19)</f>
        <v>126340</v>
      </c>
      <c r="AB20" s="38"/>
      <c r="AC20" s="13">
        <f>SUM(AC15,AC18:AC19)</f>
        <v>9969683</v>
      </c>
      <c r="AE20" s="10"/>
    </row>
    <row r="21" spans="1:31" ht="18" customHeight="1" thickTop="1" x14ac:dyDescent="0.2">
      <c r="A21" s="31"/>
      <c r="C21" s="14"/>
      <c r="D21" s="38"/>
      <c r="E21" s="14"/>
      <c r="F21" s="38"/>
      <c r="G21" s="14"/>
      <c r="H21" s="38"/>
      <c r="I21" s="14"/>
      <c r="J21" s="38"/>
      <c r="K21" s="14"/>
      <c r="L21" s="38"/>
      <c r="M21" s="14"/>
      <c r="N21" s="38"/>
      <c r="O21" s="14"/>
      <c r="P21" s="38"/>
      <c r="Q21" s="14"/>
      <c r="R21" s="38"/>
      <c r="S21" s="8"/>
      <c r="T21" s="38"/>
      <c r="U21" s="8"/>
      <c r="V21" s="38"/>
      <c r="W21" s="14"/>
      <c r="X21" s="38"/>
      <c r="Y21" s="14"/>
      <c r="Z21" s="38"/>
      <c r="AA21" s="14"/>
      <c r="AB21" s="38"/>
      <c r="AC21" s="7"/>
      <c r="AE21" s="10"/>
    </row>
    <row r="22" spans="1:31" ht="18" customHeight="1" x14ac:dyDescent="0.2">
      <c r="A22" s="31" t="s">
        <v>228</v>
      </c>
      <c r="C22" s="7">
        <v>1666827</v>
      </c>
      <c r="D22" s="38"/>
      <c r="E22" s="7">
        <v>2062461</v>
      </c>
      <c r="F22" s="38"/>
      <c r="G22" s="7">
        <v>-7372</v>
      </c>
      <c r="H22" s="38"/>
      <c r="I22" s="7">
        <v>568131</v>
      </c>
      <c r="J22" s="38"/>
      <c r="K22" s="7">
        <v>211675</v>
      </c>
      <c r="L22" s="38"/>
      <c r="M22" s="58">
        <v>-105060</v>
      </c>
      <c r="N22" s="38"/>
      <c r="O22" s="58">
        <v>118912</v>
      </c>
      <c r="P22" s="38"/>
      <c r="Q22" s="58">
        <v>10286706</v>
      </c>
      <c r="R22" s="38"/>
      <c r="S22" s="58">
        <v>208618</v>
      </c>
      <c r="T22" s="38"/>
      <c r="U22" s="58">
        <v>84134</v>
      </c>
      <c r="V22" s="38"/>
      <c r="W22" s="7">
        <f>SUM(O22:U22)</f>
        <v>10698370</v>
      </c>
      <c r="X22" s="38"/>
      <c r="Y22" s="7">
        <f>SUM(C22:M22,W22)</f>
        <v>15095032</v>
      </c>
      <c r="Z22" s="38"/>
      <c r="AA22" s="58">
        <v>133129</v>
      </c>
      <c r="AB22" s="38"/>
      <c r="AC22" s="10">
        <f>SUM(Y22:AA22)</f>
        <v>15228161</v>
      </c>
      <c r="AE22" s="10"/>
    </row>
    <row r="23" spans="1:31" ht="18" customHeight="1" x14ac:dyDescent="0.2">
      <c r="A23" s="1" t="s">
        <v>212</v>
      </c>
      <c r="C23" s="7">
        <v>0</v>
      </c>
      <c r="D23" s="38"/>
      <c r="E23" s="7">
        <v>0</v>
      </c>
      <c r="F23" s="38"/>
      <c r="G23" s="7">
        <v>0</v>
      </c>
      <c r="H23" s="38"/>
      <c r="I23" s="7">
        <v>0</v>
      </c>
      <c r="J23" s="38"/>
      <c r="K23" s="7">
        <v>0</v>
      </c>
      <c r="L23" s="38"/>
      <c r="M23" s="7">
        <f>'PL&amp;OCI'!D30</f>
        <v>275486</v>
      </c>
      <c r="N23" s="38"/>
      <c r="O23" s="7">
        <v>0</v>
      </c>
      <c r="P23" s="38"/>
      <c r="Q23" s="7">
        <v>0</v>
      </c>
      <c r="R23" s="38"/>
      <c r="S23" s="8">
        <v>0</v>
      </c>
      <c r="T23" s="38"/>
      <c r="U23" s="8">
        <v>0</v>
      </c>
      <c r="V23" s="38"/>
      <c r="W23" s="7">
        <f>SUM(O23:U23)</f>
        <v>0</v>
      </c>
      <c r="X23" s="38"/>
      <c r="Y23" s="7">
        <f>SUM(C23:M23,W23)</f>
        <v>275486</v>
      </c>
      <c r="Z23" s="38"/>
      <c r="AA23" s="7">
        <f>'PL&amp;OCI'!D31</f>
        <v>14430</v>
      </c>
      <c r="AB23" s="38"/>
      <c r="AC23" s="8">
        <f>SUM(Y23:AA23)</f>
        <v>289916</v>
      </c>
      <c r="AE23" s="10"/>
    </row>
    <row r="24" spans="1:31" ht="18" customHeight="1" x14ac:dyDescent="0.2">
      <c r="A24" s="1" t="s">
        <v>143</v>
      </c>
      <c r="C24" s="9">
        <v>0</v>
      </c>
      <c r="D24" s="38"/>
      <c r="E24" s="9">
        <v>0</v>
      </c>
      <c r="F24" s="38"/>
      <c r="G24" s="9">
        <v>0</v>
      </c>
      <c r="H24" s="38"/>
      <c r="I24" s="9">
        <v>0</v>
      </c>
      <c r="J24" s="38"/>
      <c r="K24" s="9">
        <v>0</v>
      </c>
      <c r="L24" s="38"/>
      <c r="M24" s="9">
        <v>0</v>
      </c>
      <c r="N24" s="38"/>
      <c r="O24" s="123">
        <v>-3413</v>
      </c>
      <c r="P24" s="38"/>
      <c r="Q24" s="9">
        <v>0</v>
      </c>
      <c r="R24" s="38"/>
      <c r="S24" s="59">
        <f>'PL&amp;OCI'!D58</f>
        <v>81990</v>
      </c>
      <c r="T24" s="38"/>
      <c r="U24" s="11">
        <f>'PL&amp;OCI'!D52+'PL&amp;OCI'!D59</f>
        <v>6696</v>
      </c>
      <c r="V24" s="38"/>
      <c r="W24" s="9">
        <f>SUM(O24:U24)</f>
        <v>85273</v>
      </c>
      <c r="X24" s="38"/>
      <c r="Y24" s="9">
        <f>SUM(C24:M24,W24)</f>
        <v>85273</v>
      </c>
      <c r="Z24" s="38"/>
      <c r="AA24" s="123">
        <f>220+1</f>
        <v>221</v>
      </c>
      <c r="AB24" s="38"/>
      <c r="AC24" s="11">
        <f>SUM(Y24:AA24)</f>
        <v>85494</v>
      </c>
      <c r="AE24" s="10"/>
    </row>
    <row r="25" spans="1:31" ht="18" customHeight="1" x14ac:dyDescent="0.2">
      <c r="A25" s="1" t="s">
        <v>151</v>
      </c>
      <c r="C25" s="12">
        <f>SUM(C23:C24)</f>
        <v>0</v>
      </c>
      <c r="D25" s="38"/>
      <c r="E25" s="12">
        <f>SUM(E23:E24)</f>
        <v>0</v>
      </c>
      <c r="F25" s="38"/>
      <c r="G25" s="12">
        <f>SUM(G23:G24)</f>
        <v>0</v>
      </c>
      <c r="H25" s="38"/>
      <c r="I25" s="12">
        <f>SUM(I23:I24)</f>
        <v>0</v>
      </c>
      <c r="J25" s="38"/>
      <c r="K25" s="12">
        <f>SUM(K23:K24)</f>
        <v>0</v>
      </c>
      <c r="L25" s="38"/>
      <c r="M25" s="12">
        <f>SUM(M23:M24)</f>
        <v>275486</v>
      </c>
      <c r="N25" s="38"/>
      <c r="O25" s="12">
        <f>SUM(O23:O24)</f>
        <v>-3413</v>
      </c>
      <c r="P25" s="38"/>
      <c r="Q25" s="12">
        <f>SUM(Q23:Q24)</f>
        <v>0</v>
      </c>
      <c r="R25" s="38"/>
      <c r="S25" s="12">
        <f>SUM(S23:S24)</f>
        <v>81990</v>
      </c>
      <c r="T25" s="38"/>
      <c r="U25" s="12">
        <f>SUM(U23:U24)</f>
        <v>6696</v>
      </c>
      <c r="V25" s="38"/>
      <c r="W25" s="12">
        <f>SUM(W23:W24)</f>
        <v>85273</v>
      </c>
      <c r="X25" s="38"/>
      <c r="Y25" s="12">
        <f>SUM(Y23:Y24)</f>
        <v>360759</v>
      </c>
      <c r="Z25" s="38"/>
      <c r="AA25" s="12">
        <f>SUM(AA23:AA24)</f>
        <v>14651</v>
      </c>
      <c r="AB25" s="38"/>
      <c r="AC25" s="12">
        <f>SUM(AC23:AC24)</f>
        <v>375410</v>
      </c>
      <c r="AE25" s="10"/>
    </row>
    <row r="26" spans="1:31" ht="18" customHeight="1" x14ac:dyDescent="0.2">
      <c r="A26" s="3" t="s">
        <v>164</v>
      </c>
      <c r="C26" s="7">
        <v>0</v>
      </c>
      <c r="D26" s="38"/>
      <c r="E26" s="7">
        <v>0</v>
      </c>
      <c r="F26" s="38"/>
      <c r="G26" s="7">
        <v>0</v>
      </c>
      <c r="H26" s="38"/>
      <c r="I26" s="7">
        <v>0</v>
      </c>
      <c r="J26" s="38"/>
      <c r="K26" s="7">
        <v>0</v>
      </c>
      <c r="L26" s="38"/>
      <c r="M26" s="124">
        <f>4704-1</f>
        <v>4703</v>
      </c>
      <c r="N26" s="38"/>
      <c r="O26" s="12">
        <v>0</v>
      </c>
      <c r="P26" s="38"/>
      <c r="Q26" s="124">
        <f>-M26</f>
        <v>-4703</v>
      </c>
      <c r="R26" s="38"/>
      <c r="S26" s="7">
        <v>0</v>
      </c>
      <c r="T26" s="38"/>
      <c r="U26" s="7">
        <v>0</v>
      </c>
      <c r="V26" s="38"/>
      <c r="W26" s="7">
        <f>SUM(O26:U26)</f>
        <v>-4703</v>
      </c>
      <c r="X26" s="38"/>
      <c r="Y26" s="7">
        <f>SUM(C26:M26,W26)</f>
        <v>0</v>
      </c>
      <c r="Z26" s="38"/>
      <c r="AA26" s="12">
        <v>0</v>
      </c>
      <c r="AB26" s="38"/>
      <c r="AC26" s="8">
        <f>SUM(Y26:AA26)</f>
        <v>0</v>
      </c>
      <c r="AE26" s="10"/>
    </row>
    <row r="27" spans="1:31" ht="18" customHeight="1" thickBot="1" x14ac:dyDescent="0.25">
      <c r="A27" s="31" t="s">
        <v>224</v>
      </c>
      <c r="C27" s="13">
        <f>SUM(C22,C25:C25)</f>
        <v>1666827</v>
      </c>
      <c r="D27" s="38"/>
      <c r="E27" s="13">
        <f>SUM(E22,E25:E25)</f>
        <v>2062461</v>
      </c>
      <c r="F27" s="38"/>
      <c r="G27" s="13">
        <f>SUM(G22,G25:G25)</f>
        <v>-7372</v>
      </c>
      <c r="H27" s="38"/>
      <c r="I27" s="13">
        <f>SUM(I22,I25:I25)</f>
        <v>568131</v>
      </c>
      <c r="J27" s="38"/>
      <c r="K27" s="13">
        <f>SUM(K22,K25:K25)</f>
        <v>211675</v>
      </c>
      <c r="L27" s="38"/>
      <c r="M27" s="13">
        <f>SUM(M22,M25:M26)</f>
        <v>175129</v>
      </c>
      <c r="N27" s="38"/>
      <c r="O27" s="13">
        <f>SUM(O22,O25:O26)</f>
        <v>115499</v>
      </c>
      <c r="P27" s="38"/>
      <c r="Q27" s="13">
        <f>SUM(Q22,Q25:Q26)</f>
        <v>10282003</v>
      </c>
      <c r="R27" s="38"/>
      <c r="S27" s="13">
        <f>SUM(S22,S25:S26)</f>
        <v>290608</v>
      </c>
      <c r="T27" s="38"/>
      <c r="U27" s="13">
        <f>SUM(U22,U25:U26)</f>
        <v>90830</v>
      </c>
      <c r="V27" s="38"/>
      <c r="W27" s="13">
        <f>SUM(W22,W25:W26)</f>
        <v>10778940</v>
      </c>
      <c r="X27" s="38"/>
      <c r="Y27" s="13">
        <f>SUM(Y22,Y25:Y26)</f>
        <v>15455791</v>
      </c>
      <c r="Z27" s="38"/>
      <c r="AA27" s="13">
        <f>SUM(AA22,AA25:AA26)</f>
        <v>147780</v>
      </c>
      <c r="AB27" s="38"/>
      <c r="AC27" s="13">
        <f>SUM(AC22,AC25:AC25)</f>
        <v>15603571</v>
      </c>
      <c r="AE27" s="10"/>
    </row>
    <row r="28" spans="1:31" ht="18" customHeight="1" thickTop="1" x14ac:dyDescent="0.2">
      <c r="C28" s="10">
        <f>SUM(C22-BS!F80)</f>
        <v>0</v>
      </c>
      <c r="D28" s="35"/>
      <c r="E28" s="10">
        <f>SUM(E22-BS!F81)</f>
        <v>0</v>
      </c>
      <c r="F28" s="35"/>
      <c r="G28" s="10">
        <f>SUM(G22-BS!F83)</f>
        <v>0</v>
      </c>
      <c r="H28" s="35"/>
      <c r="I28" s="10">
        <f>SUM(I22-BS!F84)</f>
        <v>0</v>
      </c>
      <c r="J28" s="35"/>
      <c r="K28" s="10">
        <f>SUM(K22-BS!F86)</f>
        <v>0</v>
      </c>
      <c r="L28" s="35"/>
      <c r="M28" s="10">
        <f>SUM(M22-BS!F87)</f>
        <v>0</v>
      </c>
      <c r="N28" s="35"/>
      <c r="S28" s="1"/>
      <c r="T28" s="35"/>
      <c r="U28" s="1"/>
      <c r="V28" s="35"/>
      <c r="W28" s="10">
        <f>SUM(W22-BS!F88)</f>
        <v>0</v>
      </c>
      <c r="Y28" s="10">
        <f>SUM(Y22-BS!F89)</f>
        <v>0</v>
      </c>
      <c r="AA28" s="10">
        <f>SUM(AA22-BS!F90)</f>
        <v>0</v>
      </c>
      <c r="AC28" s="10">
        <f>SUM(AC22-BS!F91)</f>
        <v>0</v>
      </c>
      <c r="AE28" s="10"/>
    </row>
    <row r="29" spans="1:31" ht="18" customHeight="1" x14ac:dyDescent="0.2">
      <c r="C29" s="10">
        <f>SUM(C27-BS!D80)</f>
        <v>0</v>
      </c>
      <c r="D29" s="35"/>
      <c r="E29" s="10">
        <f>SUM(E27-BS!D81)</f>
        <v>0</v>
      </c>
      <c r="F29" s="35"/>
      <c r="G29" s="10">
        <f>SUM(G27-BS!D83)</f>
        <v>0</v>
      </c>
      <c r="H29" s="35"/>
      <c r="I29" s="10">
        <f>SUM(I27-BS!D84)</f>
        <v>0</v>
      </c>
      <c r="J29" s="35"/>
      <c r="K29" s="10">
        <f>SUM(K27-BS!D86)</f>
        <v>0</v>
      </c>
      <c r="L29" s="35"/>
      <c r="M29" s="10">
        <f>SUM(M27-BS!D87)</f>
        <v>0</v>
      </c>
      <c r="N29" s="35"/>
      <c r="S29" s="1"/>
      <c r="T29" s="35"/>
      <c r="U29" s="1"/>
      <c r="V29" s="35"/>
      <c r="W29" s="10">
        <f>SUM(W27-BS!D88)</f>
        <v>0</v>
      </c>
      <c r="Y29" s="10">
        <f>SUM(Y27-BS!D89)</f>
        <v>0</v>
      </c>
      <c r="AA29" s="10">
        <f>SUM(AA27-BS!D90)</f>
        <v>0</v>
      </c>
      <c r="AB29" s="38"/>
      <c r="AC29" s="10">
        <f>SUM(AC27-BS!D91)</f>
        <v>0</v>
      </c>
      <c r="AE29" s="10"/>
    </row>
    <row r="30" spans="1:31" ht="18" customHeight="1" x14ac:dyDescent="0.2">
      <c r="A30" s="1" t="s">
        <v>177</v>
      </c>
      <c r="C30" s="34"/>
      <c r="D30" s="35"/>
      <c r="F30" s="35"/>
      <c r="G30" s="35"/>
      <c r="H30" s="35"/>
      <c r="J30" s="35"/>
      <c r="L30" s="35"/>
      <c r="N30" s="35"/>
      <c r="S30" s="1"/>
      <c r="T30" s="35"/>
      <c r="U30" s="1"/>
      <c r="V30" s="35"/>
      <c r="AB30" s="38"/>
    </row>
    <row r="31" spans="1:31" ht="18" customHeight="1" x14ac:dyDescent="0.2">
      <c r="D31" s="35"/>
      <c r="F31" s="35"/>
      <c r="G31" s="35"/>
      <c r="H31" s="35"/>
      <c r="J31" s="35"/>
      <c r="L31" s="35"/>
      <c r="N31" s="35"/>
      <c r="S31" s="1"/>
      <c r="T31" s="35"/>
      <c r="U31" s="1"/>
      <c r="V31" s="35"/>
      <c r="AB31" s="38"/>
    </row>
    <row r="35" spans="19:19" ht="18" customHeight="1" x14ac:dyDescent="0.2">
      <c r="S35" s="138"/>
    </row>
  </sheetData>
  <mergeCells count="4">
    <mergeCell ref="C6:AC6"/>
    <mergeCell ref="O9:U9"/>
    <mergeCell ref="O8:W8"/>
    <mergeCell ref="C7:Y7"/>
  </mergeCells>
  <phoneticPr fontId="5" type="noConversion"/>
  <printOptions horizontalCentered="1"/>
  <pageMargins left="0.19685039370078741" right="0.19685039370078741" top="0.78740157480314965" bottom="0.19685039370078741" header="0.19685039370078741" footer="0.19685039370078741"/>
  <pageSetup paperSize="9" scale="65" fitToWidth="0" fitToHeight="0" orientation="landscape" r:id="rId1"/>
  <rowBreaks count="5" manualBreakCount="5">
    <brk id="77" max="16383" man="1"/>
    <brk id="120" max="16383" man="1"/>
    <brk id="138" max="16383" man="1"/>
    <brk id="177" max="16383" man="1"/>
    <brk id="20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22"/>
  <sheetViews>
    <sheetView showGridLines="0" view="pageBreakPreview" topLeftCell="A7" zoomScale="145" zoomScaleNormal="55" zoomScaleSheetLayoutView="145" workbookViewId="0">
      <selection activeCell="E16" sqref="E16"/>
    </sheetView>
  </sheetViews>
  <sheetFormatPr defaultColWidth="9.140625" defaultRowHeight="18.75" customHeight="1" x14ac:dyDescent="0.2"/>
  <cols>
    <col min="1" max="1" width="29.5703125" style="15" customWidth="1"/>
    <col min="2" max="2" width="5.140625" style="40" customWidth="1"/>
    <col min="3" max="3" width="16.5703125" style="15" customWidth="1"/>
    <col min="4" max="4" width="1.5703125" style="46" customWidth="1"/>
    <col min="5" max="5" width="16.5703125" style="15" customWidth="1"/>
    <col min="6" max="6" width="1.5703125" style="46" customWidth="1"/>
    <col min="7" max="7" width="16.5703125" style="15" customWidth="1"/>
    <col min="8" max="8" width="1.5703125" style="40" customWidth="1"/>
    <col min="9" max="9" width="16.5703125" style="15" customWidth="1"/>
    <col min="10" max="10" width="1.5703125" style="46" customWidth="1"/>
    <col min="11" max="11" width="16.5703125" style="15" customWidth="1"/>
    <col min="12" max="12" width="1.5703125" style="46" customWidth="1"/>
    <col min="13" max="13" width="16.5703125" style="15" customWidth="1"/>
    <col min="14" max="14" width="1.5703125" style="46" customWidth="1"/>
    <col min="15" max="15" width="16.5703125" style="15" customWidth="1"/>
    <col min="16" max="16" width="1.5703125" style="40" customWidth="1"/>
    <col min="17" max="16384" width="9.140625" style="15"/>
  </cols>
  <sheetData>
    <row r="1" spans="1:31" ht="18.75" customHeight="1" x14ac:dyDescent="0.2">
      <c r="O1" s="17" t="s">
        <v>132</v>
      </c>
    </row>
    <row r="2" spans="1:31" s="32" customFormat="1" ht="18.75" customHeight="1" x14ac:dyDescent="0.2">
      <c r="A2" s="32" t="s">
        <v>0</v>
      </c>
      <c r="B2" s="40"/>
      <c r="D2" s="48"/>
      <c r="E2" s="40"/>
      <c r="F2" s="48"/>
      <c r="H2" s="39"/>
      <c r="J2" s="48"/>
      <c r="L2" s="48"/>
      <c r="N2" s="48"/>
      <c r="P2" s="39"/>
    </row>
    <row r="3" spans="1:31" s="32" customFormat="1" ht="18.75" customHeight="1" x14ac:dyDescent="0.2">
      <c r="A3" s="32" t="s">
        <v>231</v>
      </c>
      <c r="B3" s="40"/>
      <c r="D3" s="48"/>
      <c r="E3" s="40"/>
      <c r="F3" s="48"/>
      <c r="H3" s="39"/>
      <c r="J3" s="48"/>
      <c r="L3" s="48"/>
      <c r="N3" s="48"/>
      <c r="P3" s="39"/>
    </row>
    <row r="4" spans="1:31" s="32" customFormat="1" ht="18.75" customHeight="1" x14ac:dyDescent="0.2">
      <c r="A4" s="32" t="str">
        <f>'ce-conso'!A4</f>
        <v>สำหรับงวดสามเดือนสิ้นสุดวันที่ 31 มีนาคม 2567</v>
      </c>
      <c r="B4" s="40"/>
      <c r="D4" s="48"/>
      <c r="E4" s="40"/>
      <c r="F4" s="48"/>
      <c r="H4" s="39"/>
      <c r="J4" s="48"/>
      <c r="L4" s="48"/>
      <c r="N4" s="48"/>
      <c r="P4" s="39"/>
    </row>
    <row r="5" spans="1:31" ht="18.75" customHeight="1" x14ac:dyDescent="0.2">
      <c r="O5" s="18" t="s">
        <v>133</v>
      </c>
    </row>
    <row r="6" spans="1:31" ht="18.75" customHeight="1" x14ac:dyDescent="0.2">
      <c r="C6" s="202" t="s">
        <v>2</v>
      </c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</row>
    <row r="7" spans="1:31" s="19" customFormat="1" ht="18.75" customHeight="1" x14ac:dyDescent="0.2">
      <c r="B7" s="41"/>
      <c r="D7" s="41"/>
      <c r="F7" s="46"/>
      <c r="H7" s="41"/>
      <c r="J7" s="41"/>
      <c r="K7" s="203" t="s">
        <v>106</v>
      </c>
      <c r="L7" s="203"/>
      <c r="M7" s="203"/>
      <c r="N7" s="46"/>
      <c r="O7" s="21"/>
      <c r="P7" s="41"/>
    </row>
    <row r="8" spans="1:31" s="19" customFormat="1" ht="18.75" customHeight="1" x14ac:dyDescent="0.2">
      <c r="B8" s="41"/>
      <c r="D8" s="41"/>
      <c r="F8" s="46"/>
      <c r="G8" s="201" t="s">
        <v>36</v>
      </c>
      <c r="H8" s="201"/>
      <c r="I8" s="201"/>
      <c r="J8" s="41"/>
      <c r="K8" s="57" t="s">
        <v>115</v>
      </c>
      <c r="L8" s="46"/>
      <c r="M8" s="20"/>
      <c r="N8" s="46"/>
      <c r="O8" s="21"/>
      <c r="P8" s="41"/>
    </row>
    <row r="9" spans="1:31" s="19" customFormat="1" ht="18.75" customHeight="1" x14ac:dyDescent="0.2">
      <c r="B9" s="41"/>
      <c r="C9" s="20" t="s">
        <v>85</v>
      </c>
      <c r="D9" s="46"/>
      <c r="E9" s="19" t="s">
        <v>86</v>
      </c>
      <c r="F9" s="46"/>
      <c r="G9" s="20" t="s">
        <v>88</v>
      </c>
      <c r="H9" s="46"/>
      <c r="J9" s="41"/>
      <c r="K9" s="20" t="s">
        <v>126</v>
      </c>
      <c r="L9" s="46"/>
      <c r="M9" s="19" t="s">
        <v>152</v>
      </c>
      <c r="N9" s="46"/>
      <c r="O9" s="19" t="s">
        <v>96</v>
      </c>
      <c r="P9" s="41"/>
    </row>
    <row r="10" spans="1:31" s="19" customFormat="1" ht="18.75" customHeight="1" x14ac:dyDescent="0.2">
      <c r="B10" s="41"/>
      <c r="C10" s="57" t="s">
        <v>127</v>
      </c>
      <c r="D10" s="46"/>
      <c r="E10" s="57" t="s">
        <v>89</v>
      </c>
      <c r="F10" s="46"/>
      <c r="G10" s="57" t="s">
        <v>91</v>
      </c>
      <c r="H10" s="46"/>
      <c r="I10" s="57" t="s">
        <v>92</v>
      </c>
      <c r="J10" s="46"/>
      <c r="K10" s="57" t="s">
        <v>90</v>
      </c>
      <c r="L10" s="46"/>
      <c r="M10" s="57" t="s">
        <v>122</v>
      </c>
      <c r="N10" s="46"/>
      <c r="O10" s="57" t="s">
        <v>125</v>
      </c>
      <c r="P10" s="41"/>
    </row>
    <row r="11" spans="1:31" s="22" customFormat="1" ht="18.75" customHeight="1" x14ac:dyDescent="0.2">
      <c r="A11" s="32" t="s">
        <v>206</v>
      </c>
      <c r="B11" s="42"/>
      <c r="C11" s="23">
        <v>1666827</v>
      </c>
      <c r="D11" s="49"/>
      <c r="E11" s="23">
        <v>2062461</v>
      </c>
      <c r="F11" s="49"/>
      <c r="G11" s="23">
        <v>211675</v>
      </c>
      <c r="H11" s="43"/>
      <c r="I11" s="23">
        <v>201734</v>
      </c>
      <c r="J11" s="49"/>
      <c r="K11" s="23">
        <v>141313</v>
      </c>
      <c r="L11" s="49"/>
      <c r="M11" s="23">
        <f>SUM(K11:L11)</f>
        <v>141313</v>
      </c>
      <c r="N11" s="49"/>
      <c r="O11" s="23">
        <f>SUM(C11:I11,M11)</f>
        <v>4284010</v>
      </c>
      <c r="P11" s="42"/>
    </row>
    <row r="12" spans="1:31" s="22" customFormat="1" ht="18.75" customHeight="1" x14ac:dyDescent="0.2">
      <c r="A12" s="24" t="s">
        <v>189</v>
      </c>
      <c r="B12" s="42"/>
      <c r="C12" s="26">
        <v>0</v>
      </c>
      <c r="D12" s="49"/>
      <c r="E12" s="26">
        <v>0</v>
      </c>
      <c r="F12" s="49"/>
      <c r="G12" s="26">
        <v>0</v>
      </c>
      <c r="H12" s="43"/>
      <c r="I12" s="26">
        <f>SUM('PL&amp;OCI'!J30)</f>
        <v>-32511</v>
      </c>
      <c r="J12" s="49"/>
      <c r="K12" s="26">
        <v>0</v>
      </c>
      <c r="L12" s="49"/>
      <c r="M12" s="26">
        <f>SUM(K12:L12)</f>
        <v>0</v>
      </c>
      <c r="N12" s="49"/>
      <c r="O12" s="26">
        <f>SUM(C12:I12,M12)</f>
        <v>-32511</v>
      </c>
      <c r="P12" s="42"/>
    </row>
    <row r="13" spans="1:31" ht="18.75" customHeight="1" x14ac:dyDescent="0.2">
      <c r="A13" s="16" t="s">
        <v>151</v>
      </c>
      <c r="C13" s="25">
        <f>SUM(C12:C12)</f>
        <v>0</v>
      </c>
      <c r="D13" s="49"/>
      <c r="E13" s="25">
        <f>SUM(E12:E12)</f>
        <v>0</v>
      </c>
      <c r="F13" s="49"/>
      <c r="G13" s="25">
        <f>SUM(G12:G12)</f>
        <v>0</v>
      </c>
      <c r="H13" s="43"/>
      <c r="I13" s="25">
        <f>SUM(I12:I12)</f>
        <v>-32511</v>
      </c>
      <c r="J13" s="49"/>
      <c r="K13" s="25">
        <f>SUM(K12:K12)</f>
        <v>0</v>
      </c>
      <c r="L13" s="49"/>
      <c r="M13" s="25">
        <f>SUM(M12:M12)</f>
        <v>0</v>
      </c>
      <c r="N13" s="49"/>
      <c r="O13" s="25">
        <f>SUM(O12:O12)</f>
        <v>-32511</v>
      </c>
    </row>
    <row r="14" spans="1:31" ht="18.75" customHeight="1" thickBot="1" x14ac:dyDescent="0.25">
      <c r="A14" s="32" t="s">
        <v>227</v>
      </c>
      <c r="C14" s="27">
        <f>SUM(C11,C13)</f>
        <v>1666827</v>
      </c>
      <c r="D14" s="49"/>
      <c r="E14" s="27">
        <f>SUM(E11,E13)</f>
        <v>2062461</v>
      </c>
      <c r="F14" s="49"/>
      <c r="G14" s="27">
        <f>SUM(G11,G13)</f>
        <v>211675</v>
      </c>
      <c r="H14" s="43"/>
      <c r="I14" s="27">
        <f>SUM(I11,I13)</f>
        <v>169223</v>
      </c>
      <c r="J14" s="49"/>
      <c r="K14" s="27">
        <f>SUM(K11,K13)</f>
        <v>141313</v>
      </c>
      <c r="L14" s="49"/>
      <c r="M14" s="27">
        <f>SUM(M11,M13)</f>
        <v>141313</v>
      </c>
      <c r="N14" s="49"/>
      <c r="O14" s="27">
        <f>SUM(O11,O13)</f>
        <v>4251499</v>
      </c>
    </row>
    <row r="15" spans="1:31" ht="18.75" customHeight="1" thickTop="1" x14ac:dyDescent="0.2">
      <c r="C15" s="28"/>
      <c r="D15" s="50"/>
      <c r="E15" s="28"/>
      <c r="F15" s="50"/>
      <c r="G15" s="28"/>
      <c r="H15" s="53"/>
      <c r="I15" s="28"/>
      <c r="J15" s="50"/>
      <c r="K15" s="28"/>
      <c r="L15" s="55"/>
      <c r="M15" s="28"/>
      <c r="N15" s="55"/>
      <c r="O15" s="28"/>
    </row>
    <row r="16" spans="1:31" s="24" customFormat="1" ht="18" customHeight="1" x14ac:dyDescent="0.2">
      <c r="A16" s="32" t="s">
        <v>228</v>
      </c>
      <c r="B16" s="45"/>
      <c r="C16" s="23">
        <v>1666827</v>
      </c>
      <c r="D16" s="49"/>
      <c r="E16" s="23">
        <v>2062461</v>
      </c>
      <c r="F16" s="49"/>
      <c r="G16" s="23">
        <v>211675</v>
      </c>
      <c r="H16" s="43"/>
      <c r="I16" s="60">
        <v>229864</v>
      </c>
      <c r="J16" s="61"/>
      <c r="K16" s="60">
        <v>144052</v>
      </c>
      <c r="L16" s="61"/>
      <c r="M16" s="62">
        <f>SUM(K16)</f>
        <v>144052</v>
      </c>
      <c r="N16" s="61"/>
      <c r="O16" s="62">
        <f>SUM(C16:I16,M16)</f>
        <v>4314879</v>
      </c>
      <c r="P16" s="43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</row>
    <row r="17" spans="1:31" s="16" customFormat="1" ht="18.75" customHeight="1" x14ac:dyDescent="0.2">
      <c r="A17" s="24" t="s">
        <v>189</v>
      </c>
      <c r="B17" s="44"/>
      <c r="C17" s="26">
        <v>0</v>
      </c>
      <c r="D17" s="49"/>
      <c r="E17" s="26">
        <v>0</v>
      </c>
      <c r="F17" s="49"/>
      <c r="G17" s="26">
        <v>0</v>
      </c>
      <c r="H17" s="43"/>
      <c r="I17" s="26">
        <f>'PL&amp;OCI'!H30</f>
        <v>-27320</v>
      </c>
      <c r="J17" s="49"/>
      <c r="K17" s="26">
        <v>0</v>
      </c>
      <c r="L17" s="49"/>
      <c r="M17" s="26">
        <f>SUM(K17:L17)</f>
        <v>0</v>
      </c>
      <c r="N17" s="49"/>
      <c r="O17" s="26">
        <f>SUM(C17:I17,M17)</f>
        <v>-27320</v>
      </c>
      <c r="P17" s="44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pans="1:31" ht="20.25" customHeight="1" x14ac:dyDescent="0.2">
      <c r="A18" s="16" t="s">
        <v>134</v>
      </c>
      <c r="C18" s="25">
        <f>SUM(C17:C17)</f>
        <v>0</v>
      </c>
      <c r="D18" s="49"/>
      <c r="E18" s="25">
        <f>SUM(E17:E17)</f>
        <v>0</v>
      </c>
      <c r="F18" s="49"/>
      <c r="G18" s="25">
        <f>SUM(G17:G17)</f>
        <v>0</v>
      </c>
      <c r="H18" s="43"/>
      <c r="I18" s="25">
        <f>SUM(I17:I17)</f>
        <v>-27320</v>
      </c>
      <c r="J18" s="49"/>
      <c r="K18" s="25">
        <f>SUM(K17:K17)</f>
        <v>0</v>
      </c>
      <c r="L18" s="49"/>
      <c r="M18" s="25">
        <f>SUM(M17:M17)</f>
        <v>0</v>
      </c>
      <c r="N18" s="49"/>
      <c r="O18" s="25">
        <f>SUM(O17:O17)</f>
        <v>-27320</v>
      </c>
    </row>
    <row r="19" spans="1:31" ht="18.75" customHeight="1" thickBot="1" x14ac:dyDescent="0.25">
      <c r="A19" s="32" t="s">
        <v>223</v>
      </c>
      <c r="C19" s="27">
        <f>SUM(C16,C18)</f>
        <v>1666827</v>
      </c>
      <c r="D19" s="49"/>
      <c r="E19" s="27">
        <f>SUM(E16,E18)</f>
        <v>2062461</v>
      </c>
      <c r="F19" s="49"/>
      <c r="G19" s="27">
        <f>SUM(G16,G18)</f>
        <v>211675</v>
      </c>
      <c r="H19" s="43"/>
      <c r="I19" s="27">
        <f>SUM(I16,I18)</f>
        <v>202544</v>
      </c>
      <c r="J19" s="49"/>
      <c r="K19" s="27">
        <f>SUM(K16,K18)</f>
        <v>144052</v>
      </c>
      <c r="L19" s="49"/>
      <c r="M19" s="27">
        <f>SUM(M16,M18)</f>
        <v>144052</v>
      </c>
      <c r="N19" s="49"/>
      <c r="O19" s="27">
        <f>SUM(O16,O18)</f>
        <v>4287559</v>
      </c>
    </row>
    <row r="20" spans="1:31" ht="18.75" customHeight="1" thickTop="1" x14ac:dyDescent="0.2">
      <c r="A20" s="32"/>
      <c r="C20" s="29">
        <f>SUM(C16-BS!J80)</f>
        <v>0</v>
      </c>
      <c r="D20" s="51"/>
      <c r="E20" s="29">
        <f>SUM(E16-BS!J81)</f>
        <v>0</v>
      </c>
      <c r="F20" s="51"/>
      <c r="G20" s="29">
        <f>SUM(G16-BS!J86)</f>
        <v>0</v>
      </c>
      <c r="H20" s="47"/>
      <c r="I20" s="29">
        <f>SUM(I16-BS!J87)</f>
        <v>0</v>
      </c>
      <c r="J20" s="51"/>
      <c r="K20" s="29"/>
      <c r="L20" s="51"/>
      <c r="M20" s="29">
        <f>SUM(M16-BS!J88)</f>
        <v>0</v>
      </c>
      <c r="N20" s="51"/>
      <c r="O20" s="29">
        <f>SUM(O16-BS!J91)</f>
        <v>0</v>
      </c>
    </row>
    <row r="21" spans="1:31" ht="18.75" customHeight="1" x14ac:dyDescent="0.2">
      <c r="C21" s="30">
        <f>SUM(C19-BS!H80)</f>
        <v>0</v>
      </c>
      <c r="D21" s="52"/>
      <c r="E21" s="30">
        <f>SUM(E19-BS!H81)</f>
        <v>0</v>
      </c>
      <c r="F21" s="52"/>
      <c r="G21" s="30">
        <f>SUM(G19-BS!H86)</f>
        <v>0</v>
      </c>
      <c r="H21" s="54"/>
      <c r="I21" s="30">
        <f>SUM(I19-BS!H87)</f>
        <v>0</v>
      </c>
      <c r="J21" s="52"/>
      <c r="K21" s="30"/>
      <c r="L21" s="56"/>
      <c r="M21" s="30">
        <f>SUM(M19-BS!H88)</f>
        <v>0</v>
      </c>
      <c r="N21" s="56"/>
      <c r="O21" s="30">
        <f>SUM(O19-BS!H91)</f>
        <v>0</v>
      </c>
    </row>
    <row r="22" spans="1:31" ht="18.75" customHeight="1" x14ac:dyDescent="0.2">
      <c r="A22" s="16" t="s">
        <v>177</v>
      </c>
      <c r="E22" s="40"/>
    </row>
  </sheetData>
  <mergeCells count="3">
    <mergeCell ref="G8:I8"/>
    <mergeCell ref="C6:O6"/>
    <mergeCell ref="K7:M7"/>
  </mergeCells>
  <phoneticPr fontId="5" type="noConversion"/>
  <printOptions horizontalCentered="1"/>
  <pageMargins left="0.39370078740157483" right="0.39370078740157483" top="0.78740157480314965" bottom="0.39370078740157483" header="0.19685039370078741" footer="0.19685039370078741"/>
  <pageSetup paperSize="9" scale="86" fitToWidth="0" fitToHeight="0" orientation="landscape" r:id="rId1"/>
  <rowBreaks count="6" manualBreakCount="6">
    <brk id="50" max="16383" man="1"/>
    <brk id="82" max="16383" man="1"/>
    <brk id="125" max="16383" man="1"/>
    <brk id="143" max="16383" man="1"/>
    <brk id="182" max="16383" man="1"/>
    <brk id="21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18"/>
  <sheetViews>
    <sheetView showGridLines="0" view="pageBreakPreview" topLeftCell="A19" zoomScaleNormal="55" zoomScaleSheetLayoutView="100" workbookViewId="0">
      <selection activeCell="F57" sqref="F57"/>
    </sheetView>
  </sheetViews>
  <sheetFormatPr defaultColWidth="9.140625" defaultRowHeight="22.5" customHeight="1" x14ac:dyDescent="0.2"/>
  <cols>
    <col min="1" max="1" width="50.5703125" style="24" customWidth="1"/>
    <col min="2" max="2" width="2.85546875" style="45" customWidth="1"/>
    <col min="3" max="3" width="1.42578125" style="24" customWidth="1"/>
    <col min="4" max="4" width="14.5703125" style="24" bestFit="1" customWidth="1"/>
    <col min="5" max="5" width="1.42578125" style="24" customWidth="1"/>
    <col min="6" max="6" width="13.42578125" style="24" bestFit="1" customWidth="1"/>
    <col min="7" max="7" width="1.42578125" style="65" customWidth="1"/>
    <col min="8" max="8" width="12.5703125" style="24" customWidth="1"/>
    <col min="9" max="9" width="1.42578125" style="24" customWidth="1"/>
    <col min="10" max="10" width="12.5703125" style="24" customWidth="1"/>
    <col min="11" max="11" width="1.42578125" style="45" customWidth="1"/>
    <col min="12" max="16384" width="9.140625" style="24"/>
  </cols>
  <sheetData>
    <row r="1" spans="1:11" s="63" customFormat="1" ht="18.95" customHeight="1" x14ac:dyDescent="0.2">
      <c r="B1" s="45"/>
      <c r="G1" s="65"/>
      <c r="J1" s="17" t="s">
        <v>132</v>
      </c>
      <c r="K1" s="45"/>
    </row>
    <row r="2" spans="1:11" s="63" customFormat="1" ht="18.95" customHeight="1" x14ac:dyDescent="0.2">
      <c r="A2" s="63" t="s">
        <v>0</v>
      </c>
      <c r="B2" s="45"/>
      <c r="G2" s="65"/>
      <c r="J2" s="97"/>
      <c r="K2" s="45"/>
    </row>
    <row r="3" spans="1:11" s="63" customFormat="1" ht="18.95" customHeight="1" x14ac:dyDescent="0.2">
      <c r="A3" s="63" t="s">
        <v>58</v>
      </c>
      <c r="B3" s="45"/>
      <c r="G3" s="65"/>
      <c r="K3" s="45"/>
    </row>
    <row r="4" spans="1:11" s="63" customFormat="1" ht="18.95" customHeight="1" x14ac:dyDescent="0.2">
      <c r="A4" s="63" t="str">
        <f>'ce-company'!A4</f>
        <v>สำหรับงวดสามเดือนสิ้นสุดวันที่ 31 มีนาคม 2567</v>
      </c>
      <c r="B4" s="45"/>
      <c r="G4" s="65"/>
      <c r="K4" s="45"/>
    </row>
    <row r="5" spans="1:11" ht="18.95" customHeight="1" x14ac:dyDescent="0.2">
      <c r="A5" s="66"/>
      <c r="B5" s="125"/>
      <c r="C5" s="66"/>
      <c r="D5" s="66"/>
      <c r="E5" s="66"/>
      <c r="F5" s="66"/>
      <c r="H5" s="17"/>
      <c r="I5" s="66"/>
      <c r="J5" s="17" t="s">
        <v>133</v>
      </c>
    </row>
    <row r="6" spans="1:11" s="63" customFormat="1" ht="18.95" customHeight="1" x14ac:dyDescent="0.2">
      <c r="A6" s="67"/>
      <c r="B6" s="125"/>
      <c r="C6" s="67"/>
      <c r="D6" s="68"/>
      <c r="E6" s="181" t="s">
        <v>1</v>
      </c>
      <c r="F6" s="68"/>
      <c r="G6" s="65"/>
      <c r="H6" s="68"/>
      <c r="I6" s="181" t="s">
        <v>2</v>
      </c>
      <c r="J6" s="68"/>
      <c r="K6" s="45"/>
    </row>
    <row r="7" spans="1:11" ht="18.95" customHeight="1" x14ac:dyDescent="0.2">
      <c r="B7" s="126"/>
      <c r="D7" s="127">
        <v>2567</v>
      </c>
      <c r="F7" s="127">
        <v>2566</v>
      </c>
      <c r="H7" s="127">
        <v>2567</v>
      </c>
      <c r="J7" s="127">
        <v>2566</v>
      </c>
    </row>
    <row r="8" spans="1:11" ht="18.95" customHeight="1" x14ac:dyDescent="0.2">
      <c r="A8" s="63" t="s">
        <v>59</v>
      </c>
    </row>
    <row r="9" spans="1:11" ht="18.95" customHeight="1" x14ac:dyDescent="0.2">
      <c r="A9" s="24" t="s">
        <v>184</v>
      </c>
      <c r="D9" s="141">
        <f>SUM('PL&amp;OCI'!D25)</f>
        <v>363079</v>
      </c>
      <c r="E9" s="140"/>
      <c r="F9" s="141">
        <f>SUM('PL&amp;OCI'!F25)</f>
        <v>81845</v>
      </c>
      <c r="G9" s="141"/>
      <c r="H9" s="141">
        <f>SUM('PL&amp;OCI'!H25)</f>
        <v>-28156</v>
      </c>
      <c r="I9" s="140"/>
      <c r="J9" s="141">
        <f>SUM('PL&amp;OCI'!J25)</f>
        <v>-34106</v>
      </c>
    </row>
    <row r="10" spans="1:11" ht="18.95" customHeight="1" x14ac:dyDescent="0.2">
      <c r="A10" s="24" t="s">
        <v>186</v>
      </c>
      <c r="D10" s="74"/>
      <c r="E10" s="74"/>
      <c r="F10" s="74"/>
      <c r="G10" s="61"/>
      <c r="H10" s="74"/>
      <c r="I10" s="74"/>
      <c r="J10" s="74"/>
    </row>
    <row r="11" spans="1:11" ht="18.95" customHeight="1" x14ac:dyDescent="0.2">
      <c r="A11" s="24" t="s">
        <v>148</v>
      </c>
      <c r="I11" s="74"/>
      <c r="J11" s="74"/>
    </row>
    <row r="12" spans="1:11" ht="18.95" customHeight="1" x14ac:dyDescent="0.45">
      <c r="A12" s="24" t="s">
        <v>60</v>
      </c>
      <c r="D12" s="139">
        <v>123090</v>
      </c>
      <c r="E12" s="194"/>
      <c r="F12" s="139">
        <v>99141</v>
      </c>
      <c r="G12" s="195"/>
      <c r="H12" s="139">
        <v>2257</v>
      </c>
      <c r="I12" s="140"/>
      <c r="J12" s="139">
        <v>1312</v>
      </c>
    </row>
    <row r="13" spans="1:11" ht="18.95" customHeight="1" x14ac:dyDescent="0.45">
      <c r="A13" s="24" t="s">
        <v>216</v>
      </c>
      <c r="D13" s="139">
        <v>-6873</v>
      </c>
      <c r="E13" s="194"/>
      <c r="F13" s="139">
        <v>29082</v>
      </c>
      <c r="G13" s="195"/>
      <c r="H13" s="139">
        <v>-59</v>
      </c>
      <c r="I13" s="140"/>
      <c r="J13" s="139">
        <v>214</v>
      </c>
    </row>
    <row r="14" spans="1:11" ht="18.95" customHeight="1" x14ac:dyDescent="0.45">
      <c r="A14" s="24" t="s">
        <v>199</v>
      </c>
      <c r="D14" s="139">
        <v>261</v>
      </c>
      <c r="E14" s="194"/>
      <c r="F14" s="149">
        <v>0</v>
      </c>
      <c r="G14" s="195"/>
      <c r="H14" s="149">
        <v>0</v>
      </c>
      <c r="I14" s="140"/>
      <c r="J14" s="141">
        <v>0</v>
      </c>
    </row>
    <row r="15" spans="1:11" ht="18.95" customHeight="1" x14ac:dyDescent="0.45">
      <c r="A15" s="24" t="s">
        <v>235</v>
      </c>
      <c r="D15" s="139"/>
      <c r="E15" s="194"/>
      <c r="F15" s="149"/>
      <c r="G15" s="195"/>
      <c r="H15" s="149"/>
      <c r="I15" s="140"/>
      <c r="J15" s="141"/>
    </row>
    <row r="16" spans="1:11" ht="18.95" customHeight="1" x14ac:dyDescent="0.45">
      <c r="A16" s="24" t="s">
        <v>236</v>
      </c>
      <c r="D16" s="139">
        <v>-11012</v>
      </c>
      <c r="E16" s="194"/>
      <c r="F16" s="149">
        <v>0</v>
      </c>
      <c r="G16" s="195"/>
      <c r="H16" s="149">
        <v>0</v>
      </c>
      <c r="I16" s="141"/>
      <c r="J16" s="141">
        <v>0</v>
      </c>
    </row>
    <row r="17" spans="1:10" ht="18.95" customHeight="1" x14ac:dyDescent="0.45">
      <c r="A17" s="24" t="s">
        <v>165</v>
      </c>
      <c r="D17" s="139">
        <f>+-'[1]PL&amp;OCI'!D22</f>
        <v>-15200</v>
      </c>
      <c r="E17" s="194"/>
      <c r="F17" s="139">
        <v>-9538</v>
      </c>
      <c r="G17" s="195"/>
      <c r="H17" s="149">
        <v>0</v>
      </c>
      <c r="I17" s="141"/>
      <c r="J17" s="141">
        <v>0</v>
      </c>
    </row>
    <row r="18" spans="1:10" ht="18.95" customHeight="1" x14ac:dyDescent="0.45">
      <c r="A18" s="24" t="s">
        <v>233</v>
      </c>
      <c r="D18" s="149">
        <v>526</v>
      </c>
      <c r="E18" s="194"/>
      <c r="F18" s="149">
        <v>30</v>
      </c>
      <c r="G18" s="195"/>
      <c r="H18" s="149">
        <v>-5</v>
      </c>
      <c r="I18" s="141"/>
      <c r="J18" s="141">
        <v>-17</v>
      </c>
    </row>
    <row r="19" spans="1:10" ht="18.95" customHeight="1" x14ac:dyDescent="0.45">
      <c r="A19" s="24" t="s">
        <v>153</v>
      </c>
      <c r="D19" s="139">
        <v>154</v>
      </c>
      <c r="E19" s="194"/>
      <c r="F19" s="139">
        <v>12</v>
      </c>
      <c r="G19" s="195"/>
      <c r="H19" s="149">
        <v>0</v>
      </c>
      <c r="I19" s="141"/>
      <c r="J19" s="141">
        <v>0</v>
      </c>
    </row>
    <row r="20" spans="1:10" ht="18.95" customHeight="1" x14ac:dyDescent="0.45">
      <c r="A20" s="24" t="s">
        <v>238</v>
      </c>
      <c r="D20" s="149">
        <v>-1104</v>
      </c>
      <c r="E20" s="194"/>
      <c r="F20" s="149">
        <v>0</v>
      </c>
      <c r="G20" s="195"/>
      <c r="H20" s="149">
        <v>0</v>
      </c>
      <c r="I20" s="141"/>
      <c r="J20" s="141">
        <v>0</v>
      </c>
    </row>
    <row r="21" spans="1:10" ht="18.95" customHeight="1" x14ac:dyDescent="0.45">
      <c r="A21" s="24" t="s">
        <v>234</v>
      </c>
      <c r="D21" s="149">
        <v>1975</v>
      </c>
      <c r="E21" s="194"/>
      <c r="F21" s="149">
        <v>0</v>
      </c>
      <c r="G21" s="195"/>
      <c r="H21" s="149">
        <v>0</v>
      </c>
      <c r="I21" s="141"/>
      <c r="J21" s="141">
        <v>0</v>
      </c>
    </row>
    <row r="22" spans="1:10" ht="18.95" customHeight="1" x14ac:dyDescent="0.45">
      <c r="A22" s="24" t="s">
        <v>196</v>
      </c>
      <c r="D22" s="139">
        <v>463</v>
      </c>
      <c r="E22" s="194"/>
      <c r="F22" s="139">
        <v>690</v>
      </c>
      <c r="G22" s="195"/>
      <c r="H22" s="149">
        <v>0</v>
      </c>
      <c r="I22" s="141"/>
      <c r="J22" s="141">
        <v>0</v>
      </c>
    </row>
    <row r="23" spans="1:10" ht="18.95" customHeight="1" x14ac:dyDescent="0.45">
      <c r="A23" s="129" t="s">
        <v>213</v>
      </c>
      <c r="D23" s="139">
        <v>2493</v>
      </c>
      <c r="E23" s="194"/>
      <c r="F23" s="139">
        <v>2009</v>
      </c>
      <c r="G23" s="195"/>
      <c r="H23" s="139">
        <v>403</v>
      </c>
      <c r="I23" s="141"/>
      <c r="J23" s="141">
        <v>213</v>
      </c>
    </row>
    <row r="24" spans="1:10" ht="18.95" customHeight="1" x14ac:dyDescent="0.2">
      <c r="A24" s="129" t="s">
        <v>214</v>
      </c>
      <c r="D24" s="149">
        <v>0</v>
      </c>
      <c r="E24" s="194"/>
      <c r="F24" s="149">
        <v>6290</v>
      </c>
      <c r="G24" s="139"/>
      <c r="H24" s="149">
        <v>0</v>
      </c>
      <c r="I24" s="141"/>
      <c r="J24" s="141">
        <v>0</v>
      </c>
    </row>
    <row r="25" spans="1:10" ht="18.95" customHeight="1" x14ac:dyDescent="0.2">
      <c r="A25" s="87" t="s">
        <v>187</v>
      </c>
      <c r="D25" s="139">
        <v>-13983</v>
      </c>
      <c r="E25" s="149"/>
      <c r="F25" s="139">
        <v>-11384</v>
      </c>
      <c r="G25" s="149"/>
      <c r="H25" s="139">
        <v>-14318</v>
      </c>
      <c r="I25" s="141"/>
      <c r="J25" s="139">
        <v>-13318</v>
      </c>
    </row>
    <row r="26" spans="1:10" ht="18.95" customHeight="1" x14ac:dyDescent="0.45">
      <c r="A26" s="87" t="s">
        <v>188</v>
      </c>
      <c r="D26" s="150">
        <v>59529</v>
      </c>
      <c r="E26" s="194"/>
      <c r="F26" s="150">
        <v>51699</v>
      </c>
      <c r="G26" s="195"/>
      <c r="H26" s="150">
        <v>28274</v>
      </c>
      <c r="I26" s="140"/>
      <c r="J26" s="143">
        <v>24530</v>
      </c>
    </row>
    <row r="27" spans="1:10" ht="18.95" customHeight="1" x14ac:dyDescent="0.45">
      <c r="A27" s="87" t="s">
        <v>61</v>
      </c>
      <c r="D27" s="149"/>
      <c r="E27" s="194"/>
      <c r="F27" s="149"/>
      <c r="G27" s="195"/>
      <c r="H27" s="149"/>
      <c r="I27" s="74"/>
      <c r="J27" s="77"/>
    </row>
    <row r="28" spans="1:10" ht="18.95" customHeight="1" x14ac:dyDescent="0.2">
      <c r="A28" s="87" t="s">
        <v>62</v>
      </c>
      <c r="D28" s="185">
        <f>SUM(D9:D26)</f>
        <v>503398</v>
      </c>
      <c r="E28" s="194"/>
      <c r="F28" s="185">
        <f>SUM(F9:F26)</f>
        <v>249876</v>
      </c>
      <c r="G28" s="149"/>
      <c r="H28" s="185">
        <f>SUM(H9:H26)</f>
        <v>-11604</v>
      </c>
      <c r="I28" s="74"/>
      <c r="J28" s="132">
        <f>SUM(J9:J26)</f>
        <v>-21172</v>
      </c>
    </row>
    <row r="29" spans="1:10" ht="18.95" customHeight="1" x14ac:dyDescent="0.45">
      <c r="A29" s="24" t="s">
        <v>63</v>
      </c>
      <c r="D29" s="149"/>
      <c r="E29" s="194"/>
      <c r="F29" s="149"/>
      <c r="G29" s="195"/>
      <c r="H29" s="149"/>
      <c r="I29" s="74"/>
      <c r="J29" s="74"/>
    </row>
    <row r="30" spans="1:10" ht="18.95" customHeight="1" x14ac:dyDescent="0.45">
      <c r="A30" s="129" t="s">
        <v>113</v>
      </c>
      <c r="D30" s="139">
        <v>-27687</v>
      </c>
      <c r="E30" s="194"/>
      <c r="F30" s="139">
        <v>-48152</v>
      </c>
      <c r="G30" s="195"/>
      <c r="H30" s="139">
        <v>-56514</v>
      </c>
      <c r="I30" s="140"/>
      <c r="J30" s="139">
        <v>-61237</v>
      </c>
    </row>
    <row r="31" spans="1:10" ht="18.95" customHeight="1" x14ac:dyDescent="0.45">
      <c r="A31" s="24" t="s">
        <v>64</v>
      </c>
      <c r="D31" s="139">
        <f>2328-1</f>
        <v>2327</v>
      </c>
      <c r="E31" s="194"/>
      <c r="F31" s="139">
        <v>-4396</v>
      </c>
      <c r="G31" s="195"/>
      <c r="H31" s="149">
        <v>0</v>
      </c>
      <c r="I31" s="140"/>
      <c r="J31" s="141">
        <v>0</v>
      </c>
    </row>
    <row r="32" spans="1:10" ht="18.95" customHeight="1" x14ac:dyDescent="0.2">
      <c r="A32" s="24" t="s">
        <v>65</v>
      </c>
      <c r="D32" s="139">
        <v>-423220</v>
      </c>
      <c r="E32" s="194"/>
      <c r="F32" s="139">
        <v>-44729</v>
      </c>
      <c r="G32" s="194"/>
      <c r="H32" s="149">
        <v>0</v>
      </c>
      <c r="I32" s="140"/>
      <c r="J32" s="141">
        <v>0</v>
      </c>
    </row>
    <row r="33" spans="1:10" ht="18.95" customHeight="1" x14ac:dyDescent="0.45">
      <c r="A33" s="24" t="s">
        <v>167</v>
      </c>
      <c r="D33" s="149">
        <v>-81057</v>
      </c>
      <c r="E33" s="149"/>
      <c r="F33" s="149">
        <v>-75774</v>
      </c>
      <c r="G33" s="195"/>
      <c r="H33" s="149">
        <v>0</v>
      </c>
      <c r="I33" s="141"/>
      <c r="J33" s="141">
        <v>0</v>
      </c>
    </row>
    <row r="34" spans="1:10" ht="18.95" customHeight="1" x14ac:dyDescent="0.45">
      <c r="A34" s="24" t="s">
        <v>66</v>
      </c>
      <c r="D34" s="139">
        <v>-182250</v>
      </c>
      <c r="E34" s="194"/>
      <c r="F34" s="139">
        <v>-87489</v>
      </c>
      <c r="G34" s="195"/>
      <c r="H34" s="139">
        <v>-2295</v>
      </c>
      <c r="I34" s="140"/>
      <c r="J34" s="139">
        <v>-1768</v>
      </c>
    </row>
    <row r="35" spans="1:10" ht="18.95" customHeight="1" x14ac:dyDescent="0.45">
      <c r="A35" s="24" t="s">
        <v>67</v>
      </c>
      <c r="D35" s="149">
        <v>2435</v>
      </c>
      <c r="E35" s="194"/>
      <c r="F35" s="149">
        <v>27020</v>
      </c>
      <c r="G35" s="195"/>
      <c r="H35" s="149">
        <v>0</v>
      </c>
      <c r="I35" s="140"/>
      <c r="J35" s="141">
        <v>0</v>
      </c>
    </row>
    <row r="36" spans="1:10" ht="18.95" customHeight="1" x14ac:dyDescent="0.45">
      <c r="A36" s="24" t="s">
        <v>68</v>
      </c>
      <c r="D36" s="149">
        <v>503</v>
      </c>
      <c r="E36" s="194"/>
      <c r="F36" s="149">
        <v>4790</v>
      </c>
      <c r="G36" s="195"/>
      <c r="H36" s="149">
        <v>0</v>
      </c>
      <c r="I36" s="140"/>
      <c r="J36" s="141">
        <v>-77</v>
      </c>
    </row>
    <row r="37" spans="1:10" ht="18.95" customHeight="1" x14ac:dyDescent="0.45">
      <c r="A37" s="24" t="s">
        <v>70</v>
      </c>
      <c r="D37" s="149"/>
      <c r="E37" s="194"/>
      <c r="F37" s="149"/>
      <c r="G37" s="195"/>
      <c r="H37" s="149"/>
      <c r="I37" s="74"/>
      <c r="J37" s="74"/>
    </row>
    <row r="38" spans="1:10" ht="18.95" customHeight="1" x14ac:dyDescent="0.2">
      <c r="A38" s="133" t="s">
        <v>114</v>
      </c>
      <c r="D38" s="139">
        <v>250490</v>
      </c>
      <c r="E38" s="194"/>
      <c r="F38" s="139">
        <v>99062</v>
      </c>
      <c r="G38" s="149"/>
      <c r="H38" s="139">
        <v>-739</v>
      </c>
      <c r="I38" s="140"/>
      <c r="J38" s="139">
        <v>-20475</v>
      </c>
    </row>
    <row r="39" spans="1:10" ht="18.95" customHeight="1" x14ac:dyDescent="0.45">
      <c r="A39" s="24" t="s">
        <v>145</v>
      </c>
      <c r="D39" s="149">
        <f>363661-1</f>
        <v>363660</v>
      </c>
      <c r="E39" s="194"/>
      <c r="F39" s="149">
        <v>505732</v>
      </c>
      <c r="G39" s="195"/>
      <c r="H39" s="149">
        <v>0</v>
      </c>
      <c r="I39" s="140"/>
      <c r="J39" s="141">
        <v>0</v>
      </c>
    </row>
    <row r="40" spans="1:10" ht="18.95" customHeight="1" x14ac:dyDescent="0.45">
      <c r="A40" s="24" t="s">
        <v>71</v>
      </c>
      <c r="D40" s="139">
        <v>150651</v>
      </c>
      <c r="E40" s="194"/>
      <c r="F40" s="139">
        <v>135498</v>
      </c>
      <c r="G40" s="195"/>
      <c r="H40" s="139">
        <v>15492</v>
      </c>
      <c r="I40" s="140"/>
      <c r="J40" s="139">
        <v>9770</v>
      </c>
    </row>
    <row r="41" spans="1:10" ht="18.95" customHeight="1" x14ac:dyDescent="0.45">
      <c r="A41" s="24" t="s">
        <v>174</v>
      </c>
      <c r="D41" s="139">
        <v>-896</v>
      </c>
      <c r="E41" s="194"/>
      <c r="F41" s="139">
        <v>-120</v>
      </c>
      <c r="G41" s="195"/>
      <c r="H41" s="139">
        <v>-896</v>
      </c>
      <c r="I41" s="140"/>
      <c r="J41" s="141">
        <v>0</v>
      </c>
    </row>
    <row r="42" spans="1:10" ht="18.95" customHeight="1" x14ac:dyDescent="0.45">
      <c r="A42" s="24" t="s">
        <v>72</v>
      </c>
      <c r="D42" s="150">
        <f>+-3187</f>
        <v>-3187</v>
      </c>
      <c r="E42" s="194"/>
      <c r="F42" s="150">
        <v>13620</v>
      </c>
      <c r="G42" s="195"/>
      <c r="H42" s="150">
        <f>990+1</f>
        <v>991</v>
      </c>
      <c r="I42" s="140"/>
      <c r="J42" s="143">
        <v>775</v>
      </c>
    </row>
    <row r="43" spans="1:10" ht="18.95" customHeight="1" x14ac:dyDescent="0.45">
      <c r="A43" s="92" t="s">
        <v>130</v>
      </c>
      <c r="D43" s="149">
        <f>SUM(D28:D42)</f>
        <v>555167</v>
      </c>
      <c r="E43" s="194"/>
      <c r="F43" s="149">
        <f>SUM(F28:F42)</f>
        <v>774938</v>
      </c>
      <c r="G43" s="195"/>
      <c r="H43" s="149">
        <f>SUM(H28:H42)</f>
        <v>-55565</v>
      </c>
      <c r="I43" s="74"/>
      <c r="J43" s="74">
        <f>SUM(J28:J42)</f>
        <v>-94184</v>
      </c>
    </row>
    <row r="44" spans="1:10" ht="18.95" customHeight="1" x14ac:dyDescent="0.45">
      <c r="A44" s="92" t="s">
        <v>73</v>
      </c>
      <c r="D44" s="139">
        <v>13983</v>
      </c>
      <c r="E44" s="194"/>
      <c r="F44" s="139">
        <v>11384</v>
      </c>
      <c r="G44" s="195"/>
      <c r="H44" s="139">
        <v>27428</v>
      </c>
      <c r="I44" s="140"/>
      <c r="J44" s="139">
        <v>96720</v>
      </c>
    </row>
    <row r="45" spans="1:10" ht="18.95" customHeight="1" x14ac:dyDescent="0.45">
      <c r="A45" s="24" t="s">
        <v>74</v>
      </c>
      <c r="D45" s="149">
        <v>-68524</v>
      </c>
      <c r="E45" s="194"/>
      <c r="F45" s="149">
        <v>-54513</v>
      </c>
      <c r="G45" s="195"/>
      <c r="H45" s="149">
        <v>-19460</v>
      </c>
      <c r="I45" s="140"/>
      <c r="J45" s="141">
        <v>-46915</v>
      </c>
    </row>
    <row r="46" spans="1:10" ht="18.95" customHeight="1" x14ac:dyDescent="0.45">
      <c r="A46" s="24" t="s">
        <v>146</v>
      </c>
      <c r="D46" s="153">
        <v>-7602</v>
      </c>
      <c r="E46" s="194"/>
      <c r="F46" s="153">
        <v>-14482</v>
      </c>
      <c r="G46" s="195"/>
      <c r="H46" s="153">
        <v>-1132</v>
      </c>
      <c r="I46" s="140"/>
      <c r="J46" s="144">
        <v>-2243</v>
      </c>
    </row>
    <row r="47" spans="1:10" ht="18.95" customHeight="1" x14ac:dyDescent="0.45">
      <c r="A47" s="63" t="s">
        <v>200</v>
      </c>
      <c r="D47" s="150">
        <f>SUM(D43:D46)</f>
        <v>493024</v>
      </c>
      <c r="E47" s="194"/>
      <c r="F47" s="150">
        <f>SUM(F43:F46)</f>
        <v>717327</v>
      </c>
      <c r="G47" s="195"/>
      <c r="H47" s="150">
        <f>SUM(H43:H46)</f>
        <v>-48729</v>
      </c>
      <c r="I47" s="74"/>
      <c r="J47" s="122">
        <f>SUM(J43:J46)</f>
        <v>-46622</v>
      </c>
    </row>
    <row r="48" spans="1:10" ht="18.95" customHeight="1" x14ac:dyDescent="0.2"/>
    <row r="49" spans="1:11" ht="21" x14ac:dyDescent="0.2">
      <c r="A49" s="24" t="s">
        <v>177</v>
      </c>
    </row>
    <row r="50" spans="1:11" s="63" customFormat="1" ht="21" x14ac:dyDescent="0.2">
      <c r="B50" s="45"/>
      <c r="G50" s="65"/>
      <c r="H50" s="99"/>
      <c r="J50" s="17" t="s">
        <v>132</v>
      </c>
      <c r="K50" s="45"/>
    </row>
    <row r="51" spans="1:11" s="63" customFormat="1" ht="21" x14ac:dyDescent="0.2">
      <c r="A51" s="63" t="s">
        <v>0</v>
      </c>
      <c r="B51" s="45"/>
      <c r="G51" s="65"/>
      <c r="H51" s="99"/>
      <c r="J51" s="97"/>
      <c r="K51" s="45"/>
    </row>
    <row r="52" spans="1:11" s="63" customFormat="1" ht="21" x14ac:dyDescent="0.2">
      <c r="A52" s="63" t="s">
        <v>69</v>
      </c>
      <c r="B52" s="45"/>
      <c r="G52" s="65"/>
      <c r="H52" s="99"/>
      <c r="K52" s="45"/>
    </row>
    <row r="53" spans="1:11" s="63" customFormat="1" ht="21" x14ac:dyDescent="0.2">
      <c r="A53" s="63" t="str">
        <f>A4</f>
        <v>สำหรับงวดสามเดือนสิ้นสุดวันที่ 31 มีนาคม 2567</v>
      </c>
      <c r="B53" s="45"/>
      <c r="G53" s="65"/>
      <c r="H53" s="99"/>
      <c r="K53" s="45"/>
    </row>
    <row r="54" spans="1:11" ht="21" x14ac:dyDescent="0.2">
      <c r="A54" s="66"/>
      <c r="B54" s="125"/>
      <c r="C54" s="66"/>
      <c r="D54" s="66"/>
      <c r="E54" s="66"/>
      <c r="F54" s="66"/>
      <c r="H54" s="134"/>
      <c r="I54" s="66"/>
      <c r="J54" s="17" t="s">
        <v>133</v>
      </c>
    </row>
    <row r="55" spans="1:11" s="63" customFormat="1" ht="21" x14ac:dyDescent="0.2">
      <c r="A55" s="67"/>
      <c r="B55" s="125"/>
      <c r="C55" s="67"/>
      <c r="D55" s="68"/>
      <c r="E55" s="181" t="s">
        <v>1</v>
      </c>
      <c r="F55" s="68"/>
      <c r="G55" s="65"/>
      <c r="H55" s="135"/>
      <c r="I55" s="181" t="s">
        <v>2</v>
      </c>
      <c r="J55" s="68"/>
      <c r="K55" s="45"/>
    </row>
    <row r="56" spans="1:11" ht="21" x14ac:dyDescent="0.2">
      <c r="B56" s="126"/>
      <c r="D56" s="127">
        <v>2567</v>
      </c>
      <c r="F56" s="127">
        <v>2566</v>
      </c>
      <c r="H56" s="127">
        <v>2567</v>
      </c>
      <c r="J56" s="127">
        <v>2566</v>
      </c>
    </row>
    <row r="57" spans="1:11" ht="21" x14ac:dyDescent="0.2">
      <c r="A57" s="63" t="s">
        <v>75</v>
      </c>
      <c r="D57" s="74"/>
      <c r="E57" s="74"/>
      <c r="F57" s="74"/>
      <c r="G57" s="61"/>
      <c r="H57" s="74"/>
      <c r="I57" s="74"/>
      <c r="J57" s="74"/>
    </row>
    <row r="58" spans="1:11" ht="21" x14ac:dyDescent="0.2">
      <c r="A58" s="24" t="s">
        <v>147</v>
      </c>
      <c r="D58" s="149">
        <v>0</v>
      </c>
      <c r="E58" s="194"/>
      <c r="F58" s="149">
        <v>0</v>
      </c>
      <c r="G58" s="149"/>
      <c r="H58" s="149">
        <v>147000</v>
      </c>
      <c r="I58" s="141"/>
      <c r="J58" s="141">
        <v>150000</v>
      </c>
    </row>
    <row r="59" spans="1:11" ht="21" x14ac:dyDescent="0.2">
      <c r="A59" s="24" t="s">
        <v>149</v>
      </c>
      <c r="D59" s="149">
        <v>0</v>
      </c>
      <c r="E59" s="194"/>
      <c r="F59" s="149">
        <v>0</v>
      </c>
      <c r="G59" s="149"/>
      <c r="H59" s="149">
        <v>-95000</v>
      </c>
      <c r="I59" s="141"/>
      <c r="J59" s="141">
        <v>-89500</v>
      </c>
    </row>
    <row r="60" spans="1:11" ht="21" x14ac:dyDescent="0.2">
      <c r="A60" s="24" t="s">
        <v>77</v>
      </c>
      <c r="D60" s="139">
        <v>114</v>
      </c>
      <c r="E60" s="194"/>
      <c r="F60" s="139">
        <v>49</v>
      </c>
      <c r="G60" s="157"/>
      <c r="H60" s="139">
        <v>5</v>
      </c>
      <c r="I60" s="141"/>
      <c r="J60" s="139">
        <v>17</v>
      </c>
    </row>
    <row r="61" spans="1:11" ht="21" x14ac:dyDescent="0.2">
      <c r="A61" s="24" t="s">
        <v>76</v>
      </c>
      <c r="D61" s="139">
        <v>-111350</v>
      </c>
      <c r="E61" s="194"/>
      <c r="F61" s="139">
        <v>-59816</v>
      </c>
      <c r="G61" s="157"/>
      <c r="H61" s="139">
        <v>-2737</v>
      </c>
      <c r="I61" s="141"/>
      <c r="J61" s="139">
        <v>-5095</v>
      </c>
    </row>
    <row r="62" spans="1:11" ht="21" x14ac:dyDescent="0.2">
      <c r="A62" s="63" t="s">
        <v>237</v>
      </c>
      <c r="D62" s="115">
        <f>SUM(D58:D61)</f>
        <v>-111236</v>
      </c>
      <c r="E62" s="74"/>
      <c r="F62" s="115">
        <f>SUM(F58:F61)</f>
        <v>-59767</v>
      </c>
      <c r="G62" s="61"/>
      <c r="H62" s="115">
        <f>SUM(H58:H61)</f>
        <v>49268</v>
      </c>
      <c r="I62" s="74"/>
      <c r="J62" s="115">
        <f>SUM(J58:J61)</f>
        <v>55422</v>
      </c>
    </row>
    <row r="63" spans="1:11" ht="21" x14ac:dyDescent="0.2">
      <c r="A63" s="63" t="s">
        <v>78</v>
      </c>
      <c r="D63" s="74"/>
      <c r="E63" s="74"/>
      <c r="F63" s="74"/>
      <c r="G63" s="61"/>
      <c r="H63" s="74"/>
      <c r="I63" s="74"/>
      <c r="J63" s="74"/>
    </row>
    <row r="64" spans="1:11" ht="21" x14ac:dyDescent="0.2">
      <c r="A64" s="24" t="s">
        <v>241</v>
      </c>
      <c r="D64" s="149">
        <v>-460000</v>
      </c>
      <c r="E64" s="194"/>
      <c r="F64" s="149">
        <v>-355000</v>
      </c>
      <c r="G64" s="149"/>
      <c r="H64" s="149">
        <v>-360000</v>
      </c>
      <c r="I64" s="141"/>
      <c r="J64" s="141">
        <v>-260000</v>
      </c>
    </row>
    <row r="65" spans="1:10" ht="21" x14ac:dyDescent="0.2">
      <c r="A65" s="24" t="s">
        <v>79</v>
      </c>
      <c r="D65" s="160">
        <v>0</v>
      </c>
      <c r="E65" s="194"/>
      <c r="F65" s="160">
        <v>0</v>
      </c>
      <c r="G65" s="149"/>
      <c r="H65" s="160">
        <v>338000</v>
      </c>
      <c r="I65" s="141"/>
      <c r="J65" s="146">
        <v>410000</v>
      </c>
    </row>
    <row r="66" spans="1:10" ht="21" x14ac:dyDescent="0.2">
      <c r="A66" s="24" t="s">
        <v>80</v>
      </c>
      <c r="D66" s="160">
        <v>0</v>
      </c>
      <c r="E66" s="194"/>
      <c r="F66" s="160">
        <v>0</v>
      </c>
      <c r="G66" s="149"/>
      <c r="H66" s="160">
        <v>-126000</v>
      </c>
      <c r="I66" s="141"/>
      <c r="J66" s="146">
        <v>-129000</v>
      </c>
    </row>
    <row r="67" spans="1:10" ht="21" x14ac:dyDescent="0.2">
      <c r="A67" s="24" t="s">
        <v>81</v>
      </c>
      <c r="D67" s="156">
        <v>83870</v>
      </c>
      <c r="E67" s="194"/>
      <c r="F67" s="156">
        <v>0</v>
      </c>
      <c r="G67" s="149"/>
      <c r="H67" s="156">
        <v>0</v>
      </c>
      <c r="I67" s="141"/>
      <c r="J67" s="142">
        <v>0</v>
      </c>
    </row>
    <row r="68" spans="1:10" ht="21" x14ac:dyDescent="0.2">
      <c r="A68" s="24" t="s">
        <v>82</v>
      </c>
      <c r="D68" s="156">
        <v>-126967</v>
      </c>
      <c r="E68" s="194"/>
      <c r="F68" s="156">
        <v>-160544</v>
      </c>
      <c r="G68" s="149"/>
      <c r="H68" s="156">
        <v>-32625</v>
      </c>
      <c r="I68" s="141"/>
      <c r="J68" s="142">
        <v>-1500</v>
      </c>
    </row>
    <row r="69" spans="1:10" ht="21" x14ac:dyDescent="0.2">
      <c r="A69" s="24" t="s">
        <v>197</v>
      </c>
      <c r="D69" s="156">
        <v>0</v>
      </c>
      <c r="E69" s="194"/>
      <c r="F69" s="156">
        <v>-4000</v>
      </c>
      <c r="G69" s="149"/>
      <c r="H69" s="156">
        <v>0</v>
      </c>
      <c r="I69" s="141"/>
      <c r="J69" s="142">
        <v>0</v>
      </c>
    </row>
    <row r="70" spans="1:10" ht="21" x14ac:dyDescent="0.2">
      <c r="A70" s="24" t="s">
        <v>198</v>
      </c>
      <c r="D70" s="196">
        <v>-13459</v>
      </c>
      <c r="E70" s="194"/>
      <c r="F70" s="196">
        <v>-10038</v>
      </c>
      <c r="G70" s="149"/>
      <c r="H70" s="196">
        <v>-3844</v>
      </c>
      <c r="I70" s="141"/>
      <c r="J70" s="147">
        <v>-1421</v>
      </c>
    </row>
    <row r="71" spans="1:10" ht="21" x14ac:dyDescent="0.2">
      <c r="A71" s="63" t="s">
        <v>136</v>
      </c>
      <c r="D71" s="122">
        <f>SUM(D64:D70)</f>
        <v>-516556</v>
      </c>
      <c r="E71" s="74"/>
      <c r="F71" s="122">
        <f>SUM(F64:F70)</f>
        <v>-529582</v>
      </c>
      <c r="G71" s="61"/>
      <c r="H71" s="122">
        <f>SUM(H64:H70)</f>
        <v>-184469</v>
      </c>
      <c r="I71" s="74"/>
      <c r="J71" s="122">
        <f>SUM(J64:J70)</f>
        <v>18079</v>
      </c>
    </row>
    <row r="72" spans="1:10" ht="20.45" customHeight="1" x14ac:dyDescent="0.2">
      <c r="A72" s="24" t="s">
        <v>141</v>
      </c>
      <c r="D72" s="150">
        <v>-3379</v>
      </c>
      <c r="E72" s="194"/>
      <c r="F72" s="150">
        <v>-2376</v>
      </c>
      <c r="G72" s="149"/>
      <c r="H72" s="150">
        <v>0</v>
      </c>
      <c r="I72" s="141"/>
      <c r="J72" s="143">
        <v>0</v>
      </c>
    </row>
    <row r="73" spans="1:10" ht="21" x14ac:dyDescent="0.2">
      <c r="A73" s="63" t="s">
        <v>201</v>
      </c>
      <c r="D73" s="74">
        <f>SUM(D47,D62,D71,D72)</f>
        <v>-138147</v>
      </c>
      <c r="E73" s="74"/>
      <c r="F73" s="74">
        <f>SUM(F47,F62,F71,F72)</f>
        <v>125602</v>
      </c>
      <c r="G73" s="61"/>
      <c r="H73" s="74">
        <f>SUM(H47,H62,H71,H72)</f>
        <v>-183930</v>
      </c>
      <c r="I73" s="74"/>
      <c r="J73" s="74">
        <f>SUM(J47,J62,J71,J72)</f>
        <v>26879</v>
      </c>
    </row>
    <row r="74" spans="1:10" ht="21" x14ac:dyDescent="0.2">
      <c r="A74" s="24" t="s">
        <v>137</v>
      </c>
      <c r="B74" s="136"/>
      <c r="D74" s="150">
        <v>1453363</v>
      </c>
      <c r="E74" s="194"/>
      <c r="F74" s="150">
        <v>1178455</v>
      </c>
      <c r="G74" s="149"/>
      <c r="H74" s="150">
        <v>419478</v>
      </c>
      <c r="I74" s="74"/>
      <c r="J74" s="122">
        <v>45351</v>
      </c>
    </row>
    <row r="75" spans="1:10" ht="21.75" thickBot="1" x14ac:dyDescent="0.25">
      <c r="A75" s="63" t="s">
        <v>195</v>
      </c>
      <c r="D75" s="106">
        <f>SUM(D73:D74)</f>
        <v>1315216</v>
      </c>
      <c r="E75" s="74"/>
      <c r="F75" s="106">
        <f>SUM(F73:F74)</f>
        <v>1304057</v>
      </c>
      <c r="G75" s="61"/>
      <c r="H75" s="106">
        <f>SUM(H73:H74)</f>
        <v>235548</v>
      </c>
      <c r="I75" s="74"/>
      <c r="J75" s="106">
        <f>SUM(J73:J74)</f>
        <v>72230</v>
      </c>
    </row>
    <row r="76" spans="1:10" ht="21.75" thickTop="1" x14ac:dyDescent="0.2">
      <c r="A76" s="63"/>
      <c r="D76" s="77">
        <f>SUM(D75-BS!D11)</f>
        <v>0</v>
      </c>
      <c r="E76" s="74"/>
      <c r="F76" s="77"/>
      <c r="G76" s="61"/>
      <c r="H76" s="77">
        <f>SUM(H75-BS!H11)</f>
        <v>0</v>
      </c>
      <c r="I76" s="74"/>
      <c r="J76" s="77"/>
    </row>
    <row r="77" spans="1:10" ht="21" x14ac:dyDescent="0.2">
      <c r="A77" s="63" t="s">
        <v>83</v>
      </c>
      <c r="D77" s="128"/>
      <c r="E77" s="77"/>
      <c r="F77" s="128"/>
      <c r="G77" s="130"/>
      <c r="H77" s="128"/>
      <c r="I77" s="128"/>
      <c r="J77" s="128"/>
    </row>
    <row r="78" spans="1:10" ht="21" x14ac:dyDescent="0.2">
      <c r="A78" s="24" t="s">
        <v>150</v>
      </c>
      <c r="D78" s="77"/>
      <c r="E78" s="77"/>
      <c r="F78" s="77"/>
      <c r="G78" s="49"/>
      <c r="H78" s="77"/>
      <c r="I78" s="77"/>
      <c r="J78" s="77"/>
    </row>
    <row r="79" spans="1:10" ht="21" x14ac:dyDescent="0.2">
      <c r="A79" s="24" t="s">
        <v>202</v>
      </c>
      <c r="D79" s="149">
        <v>6696</v>
      </c>
      <c r="E79" s="149"/>
      <c r="F79" s="149">
        <v>5024</v>
      </c>
      <c r="G79" s="157"/>
      <c r="H79" s="149">
        <v>0</v>
      </c>
      <c r="I79" s="145"/>
      <c r="J79" s="141">
        <v>0</v>
      </c>
    </row>
    <row r="80" spans="1:10" ht="21" x14ac:dyDescent="0.2">
      <c r="A80" s="24" t="s">
        <v>159</v>
      </c>
      <c r="D80" s="149">
        <v>4703</v>
      </c>
      <c r="E80" s="149"/>
      <c r="F80" s="149">
        <v>1410</v>
      </c>
      <c r="G80" s="157"/>
      <c r="H80" s="149">
        <v>0</v>
      </c>
      <c r="I80" s="145"/>
      <c r="J80" s="141">
        <v>0</v>
      </c>
    </row>
    <row r="81" spans="1:10" ht="21" x14ac:dyDescent="0.2">
      <c r="A81" s="24" t="s">
        <v>160</v>
      </c>
      <c r="D81" s="149">
        <v>2741</v>
      </c>
      <c r="E81" s="149"/>
      <c r="F81" s="149">
        <v>1323</v>
      </c>
      <c r="G81" s="157"/>
      <c r="H81" s="149">
        <v>0</v>
      </c>
      <c r="I81" s="145"/>
      <c r="J81" s="141">
        <v>0</v>
      </c>
    </row>
    <row r="82" spans="1:10" ht="21" x14ac:dyDescent="0.2">
      <c r="A82" s="24" t="s">
        <v>190</v>
      </c>
      <c r="D82" s="149">
        <v>920</v>
      </c>
      <c r="E82" s="149"/>
      <c r="F82" s="149">
        <v>3503</v>
      </c>
      <c r="G82" s="157"/>
      <c r="H82" s="149">
        <v>0</v>
      </c>
      <c r="I82" s="145"/>
      <c r="J82" s="141">
        <v>1029</v>
      </c>
    </row>
    <row r="83" spans="1:10" ht="21" x14ac:dyDescent="0.2">
      <c r="A83" s="15" t="s">
        <v>240</v>
      </c>
      <c r="D83" s="141">
        <v>3500</v>
      </c>
      <c r="E83" s="148"/>
      <c r="F83" s="141">
        <v>0</v>
      </c>
      <c r="G83" s="148"/>
      <c r="H83" s="141">
        <v>0</v>
      </c>
      <c r="I83" s="148"/>
      <c r="J83" s="141">
        <v>0</v>
      </c>
    </row>
    <row r="84" spans="1:10" ht="21" x14ac:dyDescent="0.2"/>
    <row r="85" spans="1:10" ht="21" x14ac:dyDescent="0.2">
      <c r="A85" s="24" t="s">
        <v>177</v>
      </c>
    </row>
    <row r="88" spans="1:10" ht="22.5" customHeight="1" x14ac:dyDescent="0.2">
      <c r="A88" s="137"/>
    </row>
    <row r="89" spans="1:10" ht="22.5" customHeight="1" x14ac:dyDescent="0.2">
      <c r="A89" s="137"/>
    </row>
    <row r="91" spans="1:10" ht="21" x14ac:dyDescent="0.2">
      <c r="A91" s="72"/>
      <c r="D91" s="78"/>
      <c r="E91" s="78"/>
      <c r="F91" s="78"/>
      <c r="G91" s="88"/>
      <c r="H91" s="78"/>
      <c r="I91" s="78"/>
      <c r="J91" s="78"/>
    </row>
    <row r="92" spans="1:10" ht="21" x14ac:dyDescent="0.2">
      <c r="A92" s="72"/>
      <c r="D92" s="78"/>
      <c r="E92" s="78"/>
      <c r="F92" s="78"/>
      <c r="G92" s="88"/>
      <c r="H92" s="78"/>
      <c r="I92" s="78"/>
      <c r="J92" s="78"/>
    </row>
    <row r="93" spans="1:10" ht="21" x14ac:dyDescent="0.2">
      <c r="A93" s="72"/>
      <c r="D93" s="78"/>
      <c r="E93" s="78"/>
      <c r="F93" s="78"/>
      <c r="G93" s="88"/>
      <c r="H93" s="78"/>
      <c r="I93" s="78"/>
      <c r="J93" s="78"/>
    </row>
    <row r="94" spans="1:10" ht="21" x14ac:dyDescent="0.2">
      <c r="D94" s="78"/>
      <c r="E94" s="78"/>
      <c r="F94" s="78"/>
      <c r="G94" s="88"/>
      <c r="H94" s="78"/>
      <c r="I94" s="78"/>
      <c r="J94" s="78"/>
    </row>
    <row r="95" spans="1:10" ht="21" x14ac:dyDescent="0.2">
      <c r="D95" s="78"/>
      <c r="E95" s="78"/>
      <c r="F95" s="78"/>
      <c r="G95" s="88"/>
      <c r="H95" s="78"/>
      <c r="I95" s="78"/>
      <c r="J95" s="78"/>
    </row>
    <row r="96" spans="1:10" ht="21" x14ac:dyDescent="0.2">
      <c r="D96" s="78"/>
      <c r="E96" s="78"/>
      <c r="F96" s="78"/>
      <c r="G96" s="88"/>
      <c r="H96" s="78"/>
      <c r="I96" s="78"/>
      <c r="J96" s="78"/>
    </row>
    <row r="97" spans="4:10" ht="21" x14ac:dyDescent="0.2">
      <c r="D97" s="78"/>
      <c r="E97" s="78"/>
      <c r="F97" s="78"/>
      <c r="G97" s="88"/>
      <c r="H97" s="78"/>
      <c r="I97" s="78"/>
      <c r="J97" s="78"/>
    </row>
    <row r="98" spans="4:10" ht="21" x14ac:dyDescent="0.2">
      <c r="D98" s="78"/>
      <c r="E98" s="78"/>
      <c r="F98" s="78"/>
      <c r="G98" s="88"/>
      <c r="H98" s="78"/>
      <c r="I98" s="78"/>
      <c r="J98" s="78"/>
    </row>
    <row r="99" spans="4:10" ht="21" x14ac:dyDescent="0.2">
      <c r="D99" s="78"/>
      <c r="E99" s="78"/>
      <c r="F99" s="78"/>
      <c r="G99" s="88"/>
      <c r="H99" s="78"/>
      <c r="I99" s="78"/>
      <c r="J99" s="78"/>
    </row>
    <row r="100" spans="4:10" ht="21" x14ac:dyDescent="0.2">
      <c r="D100" s="78"/>
      <c r="E100" s="78"/>
      <c r="F100" s="78"/>
      <c r="G100" s="88"/>
      <c r="H100" s="78"/>
      <c r="I100" s="78"/>
      <c r="J100" s="78"/>
    </row>
    <row r="101" spans="4:10" ht="21" x14ac:dyDescent="0.2">
      <c r="D101" s="78"/>
      <c r="E101" s="78"/>
      <c r="F101" s="78"/>
      <c r="G101" s="88"/>
      <c r="H101" s="78"/>
      <c r="I101" s="78"/>
      <c r="J101" s="78"/>
    </row>
    <row r="102" spans="4:10" ht="21" x14ac:dyDescent="0.2">
      <c r="D102" s="78"/>
      <c r="E102" s="78"/>
      <c r="F102" s="78"/>
      <c r="G102" s="88"/>
      <c r="H102" s="78"/>
      <c r="I102" s="78"/>
      <c r="J102" s="78"/>
    </row>
    <row r="103" spans="4:10" ht="21" x14ac:dyDescent="0.2">
      <c r="D103" s="78"/>
      <c r="E103" s="78"/>
      <c r="F103" s="78"/>
      <c r="G103" s="88"/>
      <c r="H103" s="78"/>
      <c r="I103" s="78"/>
      <c r="J103" s="78"/>
    </row>
    <row r="104" spans="4:10" ht="21" x14ac:dyDescent="0.2">
      <c r="D104" s="78"/>
      <c r="E104" s="78"/>
      <c r="F104" s="78"/>
      <c r="G104" s="88"/>
      <c r="H104" s="78"/>
      <c r="I104" s="78"/>
      <c r="J104" s="78"/>
    </row>
    <row r="105" spans="4:10" ht="21" x14ac:dyDescent="0.2">
      <c r="D105" s="78"/>
      <c r="E105" s="78"/>
      <c r="F105" s="78"/>
      <c r="G105" s="88"/>
      <c r="H105" s="78"/>
      <c r="I105" s="78"/>
      <c r="J105" s="78"/>
    </row>
    <row r="106" spans="4:10" ht="21" x14ac:dyDescent="0.2">
      <c r="D106" s="78"/>
      <c r="E106" s="78"/>
      <c r="F106" s="78"/>
      <c r="G106" s="88"/>
      <c r="H106" s="78"/>
      <c r="I106" s="78"/>
      <c r="J106" s="78"/>
    </row>
    <row r="107" spans="4:10" ht="21" x14ac:dyDescent="0.2">
      <c r="D107" s="78"/>
      <c r="E107" s="78"/>
      <c r="F107" s="78"/>
      <c r="G107" s="88"/>
      <c r="H107" s="78"/>
      <c r="I107" s="78"/>
      <c r="J107" s="78"/>
    </row>
    <row r="108" spans="4:10" ht="21" x14ac:dyDescent="0.2">
      <c r="D108" s="78"/>
      <c r="E108" s="78"/>
      <c r="F108" s="78"/>
      <c r="G108" s="88"/>
      <c r="H108" s="78"/>
      <c r="I108" s="78"/>
      <c r="J108" s="78"/>
    </row>
    <row r="109" spans="4:10" ht="21" x14ac:dyDescent="0.2">
      <c r="D109" s="78"/>
      <c r="E109" s="78"/>
      <c r="F109" s="78"/>
      <c r="G109" s="88"/>
      <c r="H109" s="78"/>
      <c r="I109" s="78"/>
      <c r="J109" s="78"/>
    </row>
    <row r="110" spans="4:10" ht="21" x14ac:dyDescent="0.2">
      <c r="D110" s="78"/>
      <c r="E110" s="78"/>
      <c r="F110" s="78"/>
      <c r="G110" s="88"/>
      <c r="H110" s="78"/>
      <c r="I110" s="78"/>
      <c r="J110" s="78"/>
    </row>
    <row r="111" spans="4:10" ht="21" x14ac:dyDescent="0.2">
      <c r="D111" s="78"/>
      <c r="E111" s="78"/>
      <c r="F111" s="78"/>
      <c r="G111" s="88"/>
      <c r="H111" s="78"/>
      <c r="I111" s="78"/>
      <c r="J111" s="78"/>
    </row>
    <row r="112" spans="4:10" ht="21" x14ac:dyDescent="0.2">
      <c r="D112" s="78"/>
      <c r="E112" s="78"/>
      <c r="F112" s="78"/>
      <c r="G112" s="88"/>
      <c r="H112" s="78"/>
      <c r="I112" s="78"/>
      <c r="J112" s="78"/>
    </row>
    <row r="113" spans="4:10" ht="21" x14ac:dyDescent="0.2">
      <c r="D113" s="78"/>
      <c r="E113" s="78"/>
      <c r="F113" s="78"/>
      <c r="G113" s="88"/>
      <c r="H113" s="78"/>
      <c r="I113" s="78"/>
      <c r="J113" s="78"/>
    </row>
    <row r="114" spans="4:10" ht="21" x14ac:dyDescent="0.2">
      <c r="D114" s="78"/>
      <c r="E114" s="78"/>
      <c r="F114" s="78"/>
      <c r="G114" s="88"/>
      <c r="H114" s="78"/>
      <c r="I114" s="78"/>
      <c r="J114" s="78"/>
    </row>
    <row r="115" spans="4:10" ht="21" x14ac:dyDescent="0.2">
      <c r="D115" s="78"/>
      <c r="E115" s="78"/>
      <c r="F115" s="78"/>
      <c r="G115" s="88"/>
      <c r="H115" s="78"/>
      <c r="I115" s="78"/>
      <c r="J115" s="78"/>
    </row>
    <row r="116" spans="4:10" ht="21" x14ac:dyDescent="0.2">
      <c r="D116" s="78"/>
      <c r="E116" s="78"/>
      <c r="F116" s="78"/>
      <c r="G116" s="88"/>
      <c r="H116" s="78"/>
      <c r="I116" s="78"/>
      <c r="J116" s="78"/>
    </row>
    <row r="117" spans="4:10" ht="21" x14ac:dyDescent="0.2">
      <c r="D117" s="78"/>
      <c r="E117" s="78"/>
      <c r="F117" s="78"/>
      <c r="G117" s="88"/>
      <c r="H117" s="78"/>
      <c r="I117" s="78"/>
      <c r="J117" s="78"/>
    </row>
    <row r="118" spans="4:10" ht="21" x14ac:dyDescent="0.2">
      <c r="D118" s="78"/>
      <c r="E118" s="78"/>
      <c r="F118" s="78"/>
      <c r="G118" s="88"/>
      <c r="H118" s="78"/>
      <c r="I118" s="78"/>
      <c r="J118" s="78"/>
    </row>
  </sheetData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1" manualBreakCount="1">
    <brk id="4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025b2a6-f8d9-4a47-85ad-10799d383e76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9405676804CC4AA897D28860C86183" ma:contentTypeVersion="17" ma:contentTypeDescription="Create a new document." ma:contentTypeScope="" ma:versionID="44826b97ee52de3e2fc3e8414ffbce2e">
  <xsd:schema xmlns:xsd="http://www.w3.org/2001/XMLSchema" xmlns:xs="http://www.w3.org/2001/XMLSchema" xmlns:p="http://schemas.microsoft.com/office/2006/metadata/properties" xmlns:ns2="0025b2a6-f8d9-4a47-85ad-10799d383e76" xmlns:ns3="035936da-f762-4330-9b9a-976de9613cd5" xmlns:ns4="50c908b1-f277-4340-90a9-4611d0b0f078" targetNamespace="http://schemas.microsoft.com/office/2006/metadata/properties" ma:root="true" ma:fieldsID="a6ce6996a81a47c2c2c986280da74089" ns2:_="" ns3:_="" ns4:_="">
    <xsd:import namespace="0025b2a6-f8d9-4a47-85ad-10799d383e76"/>
    <xsd:import namespace="035936da-f762-4330-9b9a-976de9613cd5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4644b92a-a3ef-42c8-8091-22d01dd84bc6}" ma:internalName="TaxCatchAll" ma:showField="CatchAllData" ma:web="035936da-f762-4330-9b9a-976de9613c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78A809-DCD7-432A-808C-0C0F82F3BA96}">
  <ds:schemaRefs>
    <ds:schemaRef ds:uri="http://schemas.microsoft.com/office/2006/metadata/properties"/>
    <ds:schemaRef ds:uri="http://schemas.microsoft.com/office/infopath/2007/PartnerControls"/>
    <ds:schemaRef ds:uri="0025b2a6-f8d9-4a47-85ad-10799d383e76"/>
    <ds:schemaRef ds:uri="50c908b1-f277-4340-90a9-4611d0b0f078"/>
  </ds:schemaRefs>
</ds:datastoreItem>
</file>

<file path=customXml/itemProps2.xml><?xml version="1.0" encoding="utf-8"?>
<ds:datastoreItem xmlns:ds="http://schemas.openxmlformats.org/officeDocument/2006/customXml" ds:itemID="{D28052E2-A5D4-4111-AFB4-A046417D78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71863E-A59E-48A6-831D-CFC07DDE9960}">
  <ds:schemaRefs>
    <ds:schemaRef ds:uri="http://schemas.microsoft.com/sharepoint/v3/contenttype/forms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61056</vt:lpwstr>
  </property>
  <property fmtid="{D5CDD505-2E9C-101B-9397-08002B2CF9AE}" pid="4" name="OptimizationTime">
    <vt:lpwstr>20240510_1309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</vt:lpstr>
      <vt:lpstr>PL&amp;OCI</vt:lpstr>
      <vt:lpstr>ce-conso</vt:lpstr>
      <vt:lpstr>ce-company</vt:lpstr>
      <vt:lpstr>Cash Flow</vt:lpstr>
      <vt:lpstr>BS!Print_Area</vt:lpstr>
      <vt:lpstr>'Cash Flow'!Print_Area</vt:lpstr>
      <vt:lpstr>'ce-conso'!Print_Area</vt:lpstr>
      <vt:lpstr>'PL&amp;OCI'!Print_Area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Kangana.Vongnorkeaw</dc:creator>
  <cp:lastModifiedBy>Darika Tongprapai</cp:lastModifiedBy>
  <cp:lastPrinted>2024-05-09T03:19:35Z</cp:lastPrinted>
  <dcterms:created xsi:type="dcterms:W3CDTF">2011-09-21T03:52:48Z</dcterms:created>
  <dcterms:modified xsi:type="dcterms:W3CDTF">2024-05-09T03:19:37Z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  <property fmtid="{D5CDD505-2E9C-101B-9397-08002B2CF9AE}" pid="3" name="MediaServiceImageTags">
    <vt:lpwstr/>
  </property>
</Properties>
</file>