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\L_Laguna Resorts &amp; Hotels\2024\Q1'24\"/>
    </mc:Choice>
  </mc:AlternateContent>
  <xr:revisionPtr revIDLastSave="0" documentId="13_ncr:1_{80D9A892-888E-4CA5-814F-7E5FDD51C4C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bs " sheetId="1" r:id="rId1"/>
    <sheet name="PL&amp;OCI" sheetId="2" r:id="rId2"/>
    <sheet name="ce-conso" sheetId="3" r:id="rId3"/>
    <sheet name="ce-company" sheetId="4" r:id="rId4"/>
    <sheet name="Cash Flow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>#REF!</definedName>
    <definedName name="_.._Specification_name__P_L">[1]Sheet1!$A$1</definedName>
    <definedName name="__dkd1" localSheetId="0">IF(#REF!&lt;=5,INDEX(#REF!,(#REF!*5)-4),#REF!)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'bs '!$A$1:$L$102</definedName>
    <definedName name="_xlnm.Print_Area" localSheetId="4">'Cash Flow'!$A$1:$J$87</definedName>
    <definedName name="_xlnm.Print_Area" localSheetId="3">'ce-company'!$A$1:$R$23</definedName>
    <definedName name="_xlnm.Print_Area" localSheetId="2">'ce-conso'!$A$1:$AD$31</definedName>
    <definedName name="_xlnm.Print_Area" localSheetId="1">'PL&amp;OCI'!$A$1:$J$72</definedName>
    <definedName name="_xlnm.Print_Area">#REF!</definedName>
    <definedName name="Print_Area_MI">[5]RETEN!#REF!</definedName>
    <definedName name="Print_Area_Reset">OFFSET(Full_Print,0,0,Last_Row)</definedName>
    <definedName name="_xlnm.Print_Titles">#N/A</definedName>
    <definedName name="PrintArea">#REF!</definedName>
    <definedName name="Printtitles">'[6]A12-invsub'!#REF!</definedName>
    <definedName name="ratio">IF('[7]#REF'!$A$5&lt;=5,INDEX('[7]#REF'!F1:AC1,('[7]#REF'!$A$5*5)-4),'[7]#REF'!N1)</definedName>
    <definedName name="ratio1">IF('[7]#REF'!$A$5&lt;=5,INDEX('[7]#REF'!F1:AC1,('[7]#REF'!$A$5*5)-4),'[7]#REF'!R1)</definedName>
    <definedName name="ratio2">IF('[7]#REF'!$A$5&lt;=5,INDEX('[7]#REF'!F1:AC1,('[7]#REF'!$A$5*5)-4),'[7]#REF'!V1)</definedName>
    <definedName name="ratio3">IF('[7]#REF'!$A$5&lt;=5,INDEX('[7]#REF'!F1:AC1,('[7]#REF'!$A$5*5)-4),'[7]#REF'!Z1)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5" l="1"/>
  <c r="J30" i="2"/>
  <c r="H42" i="5"/>
  <c r="D39" i="5" l="1"/>
  <c r="D17" i="5"/>
  <c r="D31" i="5"/>
  <c r="H62" i="1" l="1"/>
  <c r="H89" i="1" l="1"/>
  <c r="H19" i="2"/>
  <c r="D69" i="2"/>
  <c r="AB25" i="3"/>
  <c r="P28" i="3" l="1"/>
  <c r="D80" i="5" l="1"/>
  <c r="P25" i="3" l="1"/>
  <c r="N27" i="3"/>
  <c r="D81" i="5"/>
  <c r="R27" i="3" l="1"/>
  <c r="D31" i="2" l="1"/>
  <c r="AB24" i="3" l="1"/>
  <c r="AB17" i="3"/>
  <c r="N17" i="3"/>
  <c r="J35" i="2" l="1"/>
  <c r="F35" i="2"/>
  <c r="L21" i="4" l="1"/>
  <c r="J21" i="4"/>
  <c r="H21" i="4"/>
  <c r="F21" i="4"/>
  <c r="AB29" i="3"/>
  <c r="N29" i="3"/>
  <c r="L29" i="3"/>
  <c r="J29" i="3"/>
  <c r="H29" i="3"/>
  <c r="F29" i="3"/>
  <c r="D29" i="3"/>
  <c r="P18" i="4" l="1"/>
  <c r="P17" i="4"/>
  <c r="P21" i="4" s="1"/>
  <c r="P13" i="4"/>
  <c r="P12" i="4"/>
  <c r="R12" i="4" s="1"/>
  <c r="N20" i="4"/>
  <c r="N19" i="4"/>
  <c r="J19" i="4"/>
  <c r="J20" i="4" s="1"/>
  <c r="J22" i="4" s="1"/>
  <c r="H19" i="4"/>
  <c r="H20" i="4" s="1"/>
  <c r="H22" i="4" s="1"/>
  <c r="F19" i="4"/>
  <c r="F20" i="4" s="1"/>
  <c r="F22" i="4" s="1"/>
  <c r="N14" i="4"/>
  <c r="N15" i="4" s="1"/>
  <c r="J14" i="4"/>
  <c r="J15" i="4" s="1"/>
  <c r="H14" i="4"/>
  <c r="H15" i="4" s="1"/>
  <c r="F14" i="4"/>
  <c r="F15" i="4" s="1"/>
  <c r="AB26" i="3"/>
  <c r="R26" i="3"/>
  <c r="R28" i="3" s="1"/>
  <c r="P26" i="3"/>
  <c r="L26" i="3"/>
  <c r="L28" i="3" s="1"/>
  <c r="L30" i="3" s="1"/>
  <c r="J26" i="3"/>
  <c r="J28" i="3" s="1"/>
  <c r="J30" i="3" s="1"/>
  <c r="H26" i="3"/>
  <c r="H28" i="3" s="1"/>
  <c r="H30" i="3" s="1"/>
  <c r="F26" i="3"/>
  <c r="F28" i="3" s="1"/>
  <c r="F30" i="3" s="1"/>
  <c r="D26" i="3"/>
  <c r="D28" i="3" s="1"/>
  <c r="D30" i="3" s="1"/>
  <c r="AD16" i="3"/>
  <c r="D19" i="3"/>
  <c r="D21" i="3" s="1"/>
  <c r="F19" i="3"/>
  <c r="F21" i="3" s="1"/>
  <c r="H19" i="3"/>
  <c r="H21" i="3" s="1"/>
  <c r="J19" i="3"/>
  <c r="J21" i="3" s="1"/>
  <c r="L19" i="3"/>
  <c r="L21" i="3" s="1"/>
  <c r="N19" i="3"/>
  <c r="N21" i="3" s="1"/>
  <c r="P19" i="3"/>
  <c r="P21" i="3" s="1"/>
  <c r="R19" i="3"/>
  <c r="R21" i="3" s="1"/>
  <c r="T19" i="3"/>
  <c r="T21" i="3" s="1"/>
  <c r="V19" i="3"/>
  <c r="V21" i="3" s="1"/>
  <c r="AB19" i="3"/>
  <c r="AB21" i="3" s="1"/>
  <c r="X27" i="3"/>
  <c r="Z27" i="3" s="1"/>
  <c r="AD27" i="3" s="1"/>
  <c r="X24" i="3"/>
  <c r="X23" i="3"/>
  <c r="X29" i="3" s="1"/>
  <c r="X20" i="3"/>
  <c r="Z20" i="3" s="1"/>
  <c r="AD20" i="3" s="1"/>
  <c r="X18" i="3"/>
  <c r="Z18" i="3" s="1"/>
  <c r="AD18" i="3" s="1"/>
  <c r="X17" i="3"/>
  <c r="Z17" i="3" s="1"/>
  <c r="AD17" i="3" s="1"/>
  <c r="P14" i="4" l="1"/>
  <c r="P19" i="4"/>
  <c r="AB28" i="3"/>
  <c r="AB30" i="3" s="1"/>
  <c r="Z23" i="3"/>
  <c r="AD23" i="3" s="1"/>
  <c r="R17" i="4"/>
  <c r="X19" i="3"/>
  <c r="Z19" i="3"/>
  <c r="Z21" i="3" s="1"/>
  <c r="X21" i="3"/>
  <c r="P20" i="4"/>
  <c r="P22" i="4" s="1"/>
  <c r="P15" i="4"/>
  <c r="AD19" i="3"/>
  <c r="AD21" i="3" s="1"/>
  <c r="F70" i="2"/>
  <c r="J62" i="2"/>
  <c r="J63" i="2" s="1"/>
  <c r="H62" i="2"/>
  <c r="F62" i="2"/>
  <c r="J55" i="2"/>
  <c r="H55" i="2"/>
  <c r="F55" i="2"/>
  <c r="F32" i="2"/>
  <c r="J20" i="2"/>
  <c r="H20" i="2"/>
  <c r="F20" i="2"/>
  <c r="J13" i="2"/>
  <c r="H13" i="2"/>
  <c r="F13" i="2"/>
  <c r="D13" i="2"/>
  <c r="J90" i="1"/>
  <c r="J93" i="1" s="1"/>
  <c r="H90" i="1"/>
  <c r="F90" i="1"/>
  <c r="D90" i="1"/>
  <c r="J63" i="1"/>
  <c r="H63" i="1"/>
  <c r="F63" i="1"/>
  <c r="D63" i="1"/>
  <c r="J54" i="1"/>
  <c r="H54" i="1"/>
  <c r="F54" i="1"/>
  <c r="D54" i="1"/>
  <c r="J31" i="1"/>
  <c r="H31" i="1"/>
  <c r="F31" i="1"/>
  <c r="D31" i="1"/>
  <c r="J18" i="1"/>
  <c r="H18" i="1"/>
  <c r="F18" i="1"/>
  <c r="D18" i="1"/>
  <c r="J71" i="5"/>
  <c r="H71" i="5"/>
  <c r="F71" i="5"/>
  <c r="D71" i="5"/>
  <c r="J62" i="5"/>
  <c r="H62" i="5"/>
  <c r="F62" i="5"/>
  <c r="D62" i="5"/>
  <c r="H63" i="2" l="1"/>
  <c r="R21" i="4"/>
  <c r="H93" i="1"/>
  <c r="D64" i="1"/>
  <c r="D32" i="1"/>
  <c r="H32" i="1"/>
  <c r="F64" i="1"/>
  <c r="J21" i="2"/>
  <c r="J25" i="2" s="1"/>
  <c r="J27" i="2" s="1"/>
  <c r="F21" i="2"/>
  <c r="F25" i="2" s="1"/>
  <c r="F27" i="2" s="1"/>
  <c r="F46" i="2" s="1"/>
  <c r="H21" i="2"/>
  <c r="D93" i="1"/>
  <c r="F93" i="1"/>
  <c r="AD29" i="3" s="1"/>
  <c r="Z29" i="3"/>
  <c r="J32" i="1"/>
  <c r="F63" i="2"/>
  <c r="H64" i="1"/>
  <c r="F32" i="1"/>
  <c r="J64" i="1"/>
  <c r="J94" i="1" s="1"/>
  <c r="J46" i="2" l="1"/>
  <c r="J65" i="2" s="1"/>
  <c r="J68" i="2" s="1"/>
  <c r="L13" i="4"/>
  <c r="J9" i="5"/>
  <c r="J28" i="5" s="1"/>
  <c r="J43" i="5" s="1"/>
  <c r="J47" i="5" s="1"/>
  <c r="J74" i="5" s="1"/>
  <c r="J76" i="5" s="1"/>
  <c r="H25" i="2"/>
  <c r="H27" i="2" s="1"/>
  <c r="D94" i="1"/>
  <c r="H94" i="1"/>
  <c r="F94" i="1"/>
  <c r="F95" i="1" s="1"/>
  <c r="F9" i="5"/>
  <c r="F28" i="5" s="1"/>
  <c r="F43" i="5" s="1"/>
  <c r="F47" i="5" s="1"/>
  <c r="F74" i="5" s="1"/>
  <c r="F76" i="5" s="1"/>
  <c r="F65" i="2"/>
  <c r="J95" i="1"/>
  <c r="L14" i="4" l="1"/>
  <c r="L15" i="4" s="1"/>
  <c r="R13" i="4"/>
  <c r="R14" i="4" s="1"/>
  <c r="R15" i="4" s="1"/>
  <c r="D95" i="1"/>
  <c r="L18" i="4"/>
  <c r="L19" i="4" s="1"/>
  <c r="L20" i="4" s="1"/>
  <c r="L22" i="4" s="1"/>
  <c r="H9" i="5"/>
  <c r="H95" i="1"/>
  <c r="H30" i="2"/>
  <c r="H46" i="2"/>
  <c r="R18" i="4" l="1"/>
  <c r="R19" i="4" s="1"/>
  <c r="R20" i="4" s="1"/>
  <c r="R22" i="4" s="1"/>
  <c r="H28" i="5"/>
  <c r="H65" i="2"/>
  <c r="H35" i="2"/>
  <c r="H43" i="5" l="1"/>
  <c r="H47" i="5"/>
  <c r="H68" i="2"/>
  <c r="V25" i="3"/>
  <c r="V26" i="3" s="1"/>
  <c r="V28" i="3" s="1"/>
  <c r="D62" i="2"/>
  <c r="T25" i="3"/>
  <c r="H74" i="5" l="1"/>
  <c r="T26" i="3"/>
  <c r="T28" i="3" s="1"/>
  <c r="X25" i="3"/>
  <c r="H76" i="5" l="1"/>
  <c r="Z25" i="3"/>
  <c r="AD25" i="3" s="1"/>
  <c r="X26" i="3"/>
  <c r="X28" i="3" s="1"/>
  <c r="X30" i="3" s="1"/>
  <c r="H77" i="5" l="1"/>
  <c r="D55" i="2"/>
  <c r="D63" i="2" l="1"/>
  <c r="D20" i="2"/>
  <c r="D21" i="2" l="1"/>
  <c r="D25" i="2" l="1"/>
  <c r="D9" i="5" s="1"/>
  <c r="D30" i="2"/>
  <c r="D28" i="5" l="1"/>
  <c r="D27" i="2"/>
  <c r="N24" i="3"/>
  <c r="D35" i="2"/>
  <c r="D32" i="2"/>
  <c r="D43" i="5" l="1"/>
  <c r="D46" i="2"/>
  <c r="D65" i="2" s="1"/>
  <c r="D70" i="2" s="1"/>
  <c r="Z24" i="3"/>
  <c r="N26" i="3"/>
  <c r="N28" i="3" s="1"/>
  <c r="N30" i="3" s="1"/>
  <c r="D47" i="5" l="1"/>
  <c r="AD24" i="3"/>
  <c r="AD26" i="3" s="1"/>
  <c r="Z26" i="3"/>
  <c r="D74" i="5" l="1"/>
  <c r="D76" i="5" s="1"/>
  <c r="Z28" i="3"/>
  <c r="Z30" i="3" s="1"/>
  <c r="AD28" i="3"/>
  <c r="AD30" i="3" s="1"/>
  <c r="AD31" i="3"/>
  <c r="AE26" i="3" l="1"/>
  <c r="D77" i="5"/>
  <c r="AB31" i="3" l="1"/>
  <c r="D68" i="2"/>
  <c r="Z31" i="3" s="1"/>
</calcChain>
</file>

<file path=xl/sharedStrings.xml><?xml version="1.0" encoding="utf-8"?>
<sst xmlns="http://schemas.openxmlformats.org/spreadsheetml/2006/main" count="388" uniqueCount="256">
  <si>
    <t>Laguna Resorts &amp; Hotels Public Company Limited and its subsidiaries</t>
  </si>
  <si>
    <t>Statement of financial position</t>
  </si>
  <si>
    <t>(Unit: Thousand Baht)</t>
  </si>
  <si>
    <t>Consolidated financial statements</t>
  </si>
  <si>
    <t>Separate financial statements</t>
  </si>
  <si>
    <t>Note</t>
  </si>
  <si>
    <t>(Unaudited</t>
  </si>
  <si>
    <t>(Audited)</t>
  </si>
  <si>
    <t>but reviewed)</t>
  </si>
  <si>
    <t>Assets</t>
  </si>
  <si>
    <t>Current assets</t>
  </si>
  <si>
    <t>Cash and cash equivalents</t>
  </si>
  <si>
    <t>Trade and other receivables</t>
  </si>
  <si>
    <t xml:space="preserve">Inventories </t>
  </si>
  <si>
    <t>Property development cost</t>
  </si>
  <si>
    <t>Cost to obtain contracts with customers</t>
  </si>
  <si>
    <t>Other current financial asset</t>
  </si>
  <si>
    <t>Other current assets</t>
  </si>
  <si>
    <t>Total current assets</t>
  </si>
  <si>
    <t>Non-current assets</t>
  </si>
  <si>
    <t>Other non-current financial assets</t>
  </si>
  <si>
    <t xml:space="preserve">Long-term trade accounts receivable </t>
  </si>
  <si>
    <t>Investments in subsidiaries</t>
  </si>
  <si>
    <t>Investments in associates</t>
  </si>
  <si>
    <t>Long-term loans to subsidiaries</t>
  </si>
  <si>
    <t>Investment properties</t>
  </si>
  <si>
    <t xml:space="preserve">Property, plant and equipment </t>
  </si>
  <si>
    <t>Right-of-use assets</t>
  </si>
  <si>
    <t>Deferred tax assets</t>
  </si>
  <si>
    <t>Goodwill</t>
  </si>
  <si>
    <t>Other non-current assets</t>
  </si>
  <si>
    <t>Total non-current assets</t>
  </si>
  <si>
    <t>Total assets</t>
  </si>
  <si>
    <t>The accompanying notes to interim consolidated financial statements are an integral part of the financial statements.</t>
  </si>
  <si>
    <t>Statement of financial position (continued)</t>
  </si>
  <si>
    <t>Liabilities and shareholders' equity</t>
  </si>
  <si>
    <t>Current liabilities</t>
  </si>
  <si>
    <t>Trade and other payables</t>
  </si>
  <si>
    <t>Current portion of long-term loans from financial</t>
  </si>
  <si>
    <t xml:space="preserve">   institutions</t>
  </si>
  <si>
    <t>Current portion of lease liabilities</t>
  </si>
  <si>
    <t>Income tax payable</t>
  </si>
  <si>
    <t>Advance received from customers</t>
  </si>
  <si>
    <t>Other current liabilities</t>
  </si>
  <si>
    <t>Total current liabilities</t>
  </si>
  <si>
    <t>Non-current liabilities</t>
  </si>
  <si>
    <t>Long-term loans from subsidiaries</t>
  </si>
  <si>
    <t>Long-term loans from financial institutions,</t>
  </si>
  <si>
    <t xml:space="preserve">   net of current portion</t>
  </si>
  <si>
    <t>Provision for long-term employee benefits</t>
  </si>
  <si>
    <t>Deferred tax liabilities</t>
  </si>
  <si>
    <t>Lease liabilities, net of current portion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</si>
  <si>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</si>
  <si>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</si>
  <si>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</si>
  <si>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</si>
  <si>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</si>
  <si>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</si>
  <si>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</si>
  <si>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</si>
  <si>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</si>
  <si>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</si>
  <si>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</si>
  <si>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</si>
  <si>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</si>
  <si>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</si>
  <si>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Other components of shareholders' equity</t>
  </si>
  <si>
    <t>Equity attributable to owners of the Company</t>
  </si>
  <si>
    <t xml:space="preserve">Equity attributable to non-controlling interests </t>
  </si>
  <si>
    <t xml:space="preserve">   of the subsidiaries</t>
  </si>
  <si>
    <t>Total shareholders' equity</t>
  </si>
  <si>
    <t>Total liabilities and shareholders' equity</t>
  </si>
  <si>
    <t>Directors</t>
  </si>
  <si>
    <t>(Unaudited but reviewed)</t>
  </si>
  <si>
    <t>Income statement</t>
  </si>
  <si>
    <t>(Unit: Thousand Baht, except earnings per share expressed in Baht)</t>
  </si>
  <si>
    <t>Revenues</t>
  </si>
  <si>
    <t>Revenue from hotel operations</t>
  </si>
  <si>
    <t>Revenue from property development operations</t>
  </si>
  <si>
    <t>Revenue from office rental operations</t>
  </si>
  <si>
    <t>Other income</t>
  </si>
  <si>
    <t>Total revenues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</si>
  <si>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</si>
  <si>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</si>
  <si>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</si>
  <si>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</si>
  <si>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</si>
  <si>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</si>
  <si>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</si>
  <si>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Operating profit (loss)</t>
  </si>
  <si>
    <t>Share of profit from investments in associates</t>
  </si>
  <si>
    <t>Finance income</t>
  </si>
  <si>
    <t>Finance cost</t>
  </si>
  <si>
    <t>Income tax revenue (expenses)</t>
  </si>
  <si>
    <t>Loss for the period</t>
  </si>
  <si>
    <t>Profit (loss) attributable to:</t>
  </si>
  <si>
    <t>Equity holders of the Company</t>
  </si>
  <si>
    <t>Non-controlling interests of the subsidiaries</t>
  </si>
  <si>
    <t>Earnings per share</t>
  </si>
  <si>
    <t>Basic earnings per share</t>
  </si>
  <si>
    <t>Statement of comprehensive income</t>
  </si>
  <si>
    <t>Other comprehensive income (loss):</t>
  </si>
  <si>
    <t>Other comprehensive income (loss) to be reclassified</t>
  </si>
  <si>
    <t xml:space="preserve">   to profit or loss in subsequent periods</t>
  </si>
  <si>
    <t xml:space="preserve">Exchange differences on translation of </t>
  </si>
  <si>
    <t xml:space="preserve">   financial statements in foreign currency</t>
  </si>
  <si>
    <t>Share of other comprehensive income from associates</t>
  </si>
  <si>
    <t>Other comprehensive income to be reclassified</t>
  </si>
  <si>
    <t xml:space="preserve">   to profit or loss in subsequent periods, net of income tax</t>
  </si>
  <si>
    <t>Other comprehensive income (loss) for the period</t>
  </si>
  <si>
    <t>Total comprehensive income (loss) for the period</t>
  </si>
  <si>
    <t>Total comprehensive income (loss) attributable to:</t>
  </si>
  <si>
    <t>Statement of changes in shareholders' equity</t>
  </si>
  <si>
    <t>Equity attributable to the owners of the Company</t>
  </si>
  <si>
    <t>Other comprehensive income</t>
  </si>
  <si>
    <t>Exchange</t>
  </si>
  <si>
    <t>differences on</t>
  </si>
  <si>
    <t>Equity attributable</t>
  </si>
  <si>
    <t xml:space="preserve">translation of </t>
  </si>
  <si>
    <t>investments in equity</t>
  </si>
  <si>
    <t>Share of other</t>
  </si>
  <si>
    <t>Total other</t>
  </si>
  <si>
    <t>Total equity</t>
  </si>
  <si>
    <t>to non-controlling</t>
  </si>
  <si>
    <t>Issued and fully</t>
  </si>
  <si>
    <t>financial</t>
  </si>
  <si>
    <t xml:space="preserve">Revaluation </t>
  </si>
  <si>
    <t>designated at fair</t>
  </si>
  <si>
    <t>comprehensive</t>
  </si>
  <si>
    <t>components of</t>
  </si>
  <si>
    <t>attributable to</t>
  </si>
  <si>
    <t xml:space="preserve"> interests</t>
  </si>
  <si>
    <t>Total</t>
  </si>
  <si>
    <t>paid-up</t>
  </si>
  <si>
    <t>Appropriated -</t>
  </si>
  <si>
    <t>statements in</t>
  </si>
  <si>
    <t xml:space="preserve">surplus </t>
  </si>
  <si>
    <t>value through other</t>
  </si>
  <si>
    <t>income (loss) from</t>
  </si>
  <si>
    <t>shareholders'</t>
  </si>
  <si>
    <t>owners of</t>
  </si>
  <si>
    <t xml:space="preserve">of the </t>
  </si>
  <si>
    <t>share capital</t>
  </si>
  <si>
    <t>statutory reserve</t>
  </si>
  <si>
    <t>Unappropriated</t>
  </si>
  <si>
    <t>foreign currency</t>
  </si>
  <si>
    <t>on assets</t>
  </si>
  <si>
    <t>comprehensive income</t>
  </si>
  <si>
    <t>associates</t>
  </si>
  <si>
    <t>equity</t>
  </si>
  <si>
    <t>the Company</t>
  </si>
  <si>
    <t>subsidiaries</t>
  </si>
  <si>
    <t>Reversal of revaluation surplus on disposal of assets</t>
  </si>
  <si>
    <t>Statement of changes in shareholders' equity (continued)</t>
  </si>
  <si>
    <t xml:space="preserve">Other comprehensive </t>
  </si>
  <si>
    <t>income</t>
  </si>
  <si>
    <t xml:space="preserve">components of </t>
  </si>
  <si>
    <t>Revaluation</t>
  </si>
  <si>
    <t>surplus on assets</t>
  </si>
  <si>
    <t xml:space="preserve">Total comprehensive income (loss) for the period </t>
  </si>
  <si>
    <t>Cash flow statement</t>
  </si>
  <si>
    <t>Cash flows from operating activities</t>
  </si>
  <si>
    <t xml:space="preserve">   to net cash provided by (paid from) operating activities:</t>
  </si>
  <si>
    <t xml:space="preserve">   Depreciation</t>
  </si>
  <si>
    <t xml:space="preserve">   Share of profit from investments in associates</t>
  </si>
  <si>
    <t xml:space="preserve">   Write off property, plant and equipment</t>
  </si>
  <si>
    <t xml:space="preserve">   Deferred gain on right-of-use assets</t>
  </si>
  <si>
    <t xml:space="preserve">   Provision for long-term employee benefits </t>
  </si>
  <si>
    <t xml:space="preserve">   Finance income</t>
  </si>
  <si>
    <t xml:space="preserve">   Finance cost</t>
  </si>
  <si>
    <t xml:space="preserve">Profit (loss) from operating activities before changes in </t>
  </si>
  <si>
    <t xml:space="preserve">   operating assets and liabilities</t>
  </si>
  <si>
    <t>Operating assets (increase) decrease</t>
  </si>
  <si>
    <t xml:space="preserve">   Trade and other receivables</t>
  </si>
  <si>
    <t xml:space="preserve">   Inventories</t>
  </si>
  <si>
    <t xml:space="preserve">   Property development cost</t>
  </si>
  <si>
    <t xml:space="preserve">   Cost to obtain contracts with customers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</si>
  <si>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</si>
  <si>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</si>
  <si>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</si>
  <si>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</si>
  <si>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Trade and other payables</t>
  </si>
  <si>
    <t xml:space="preserve">   Advance received from customers</t>
  </si>
  <si>
    <t xml:space="preserve">   Other current liabilities</t>
  </si>
  <si>
    <t xml:space="preserve">   Cash paid for provision for long-term employee benefits</t>
  </si>
  <si>
    <t xml:space="preserve">   Other non-current liabilities</t>
  </si>
  <si>
    <t xml:space="preserve">Cash flows from (used in) operating activities </t>
  </si>
  <si>
    <t xml:space="preserve">   Cash received from interest income</t>
  </si>
  <si>
    <t xml:space="preserve">   Cash paid for interest expenses</t>
  </si>
  <si>
    <t xml:space="preserve">   Cash paid for income tax</t>
  </si>
  <si>
    <t>Net cash flows from (used in) operating activities</t>
  </si>
  <si>
    <t>Cash flow statement (continued)</t>
  </si>
  <si>
    <t>Cash flows from investing activities</t>
  </si>
  <si>
    <t>Cash received from long-term loans to subsidiaries</t>
  </si>
  <si>
    <t>Cash paid for long-term loans to subsidiaries</t>
  </si>
  <si>
    <t>Cash received from sales of property, plant and equipment</t>
  </si>
  <si>
    <t xml:space="preserve">Cash paid for acquisition of property, plant and equipment </t>
  </si>
  <si>
    <t>Cash flows from financing activities</t>
  </si>
  <si>
    <t>Draw down of long-term loans from subsidiaries</t>
  </si>
  <si>
    <t>Repayment of long-term loans from subsidiaries</t>
  </si>
  <si>
    <t>Draw down of long-term loans from financial institutions</t>
  </si>
  <si>
    <t>Repayment of long-term loans from financial institutions</t>
  </si>
  <si>
    <t>Repayment of long-term loans from related company</t>
  </si>
  <si>
    <t>Payment of lease liabilities</t>
  </si>
  <si>
    <t>Net cash flows from (used in) financing activities</t>
  </si>
  <si>
    <t xml:space="preserve">Net exchange differences on translation of financial </t>
  </si>
  <si>
    <t xml:space="preserve">    statements in foreign currency</t>
  </si>
  <si>
    <t>Net increase (decrease) in cash and cash equivalents</t>
  </si>
  <si>
    <t>Cash and cash equivalents at beginning of period</t>
  </si>
  <si>
    <t>Cash and cash equivalents at end of period</t>
  </si>
  <si>
    <t>Supplemental cash flows information</t>
  </si>
  <si>
    <t>Non-cash items</t>
  </si>
  <si>
    <t xml:space="preserve">   Reversal of revaluation surplus on disposal of assets</t>
  </si>
  <si>
    <t xml:space="preserve">   Interest recorded as property development cost</t>
  </si>
  <si>
    <t xml:space="preserve">   Addition of right-of-use assets and lease liabilities</t>
  </si>
  <si>
    <t xml:space="preserve">   Allowance for expected credit losses (reversal)</t>
  </si>
  <si>
    <t xml:space="preserve">   Reduction of inventory to net realisable value</t>
  </si>
  <si>
    <t xml:space="preserve">Share discount from change in proportion of </t>
  </si>
  <si>
    <t xml:space="preserve">of investment </t>
  </si>
  <si>
    <t xml:space="preserve">in proportion </t>
  </si>
  <si>
    <t>from change</t>
  </si>
  <si>
    <t>Share discount</t>
  </si>
  <si>
    <t>in subsidiary</t>
  </si>
  <si>
    <t xml:space="preserve">   investment in subsidiary</t>
  </si>
  <si>
    <t xml:space="preserve">Other comprehensive income not to be reclassified </t>
  </si>
  <si>
    <t>Other comprehensive income for the period</t>
  </si>
  <si>
    <t>Gain on</t>
  </si>
  <si>
    <t>2023</t>
  </si>
  <si>
    <t>Balance as at 1 January 2023</t>
  </si>
  <si>
    <t>Profit (loss) before income tax expenses</t>
  </si>
  <si>
    <t>Profit (loss) for the period</t>
  </si>
  <si>
    <t>Profit (loss) attributable to equity holders of the Company</t>
  </si>
  <si>
    <t xml:space="preserve">   Provision for legal case</t>
  </si>
  <si>
    <t>Short-term loans from financial institutions</t>
  </si>
  <si>
    <t>Profit for the period</t>
  </si>
  <si>
    <t>Adjustments to reconcile profit (loss) before income tax expenses</t>
  </si>
  <si>
    <t xml:space="preserve">   through other comprehensive income, net of income tax</t>
  </si>
  <si>
    <t xml:space="preserve">Gain on changes in investments in equity designated at fair value  </t>
  </si>
  <si>
    <t>As at 31 March 2024</t>
  </si>
  <si>
    <t>31 March 2024</t>
  </si>
  <si>
    <t>Balance as at 31 March 2024</t>
  </si>
  <si>
    <t>For the three-month period ended 31 March 2024</t>
  </si>
  <si>
    <t>31 December 2023</t>
  </si>
  <si>
    <t>2024</t>
  </si>
  <si>
    <t>Balance as at 31 March 2023</t>
  </si>
  <si>
    <t>Balance as at 1 January 2024</t>
  </si>
  <si>
    <t xml:space="preserve">   (Gain) loss on sales of property, plant and equipment</t>
  </si>
  <si>
    <t xml:space="preserve">   Provision for timeshares memberships</t>
  </si>
  <si>
    <t>Net cash flows from (used) in investing activities</t>
  </si>
  <si>
    <t xml:space="preserve">   Share of other comprehensive income from associates</t>
  </si>
  <si>
    <t xml:space="preserve">   Reversal of reduction of property development cost </t>
  </si>
  <si>
    <t xml:space="preserve">      to net realisable value</t>
  </si>
  <si>
    <t xml:space="preserve">   Reversal of provision for fixed guaranteed returns</t>
  </si>
  <si>
    <t xml:space="preserve">      plant and equipment</t>
  </si>
  <si>
    <t>Decrease in short-term loans from financial institutions</t>
  </si>
  <si>
    <t xml:space="preserve">   Transfer deposit for purchase of land to property,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</si>
</sst>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-* #,##0_-;\-* #,##0_-;_-* &quot;-&quot;??_-;_-@_-"/>
    <numFmt numFmtId="166" formatCode="_(* #,##0.00_);_(* \(#,##0.00\);_(* &quot;-&quot;_);_(@_)"/>
  </numFmts>
  <fonts count="1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4"/>
      <name val="CordiaUPC"/>
      <family val="2"/>
      <charset val="22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9"/>
      <color theme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u/>
      <sz val="9"/>
      <color theme="1"/>
      <name val="Arial"/>
      <family val="2"/>
    </font>
    <font>
      <i/>
      <sz val="9"/>
      <color theme="1"/>
      <name val="Arial"/>
      <family val="2"/>
    </font>
    <font>
      <sz val="11"/>
      <color theme="1"/>
      <name val="Arial"/>
      <family val="2"/>
    </font>
    <font>
      <sz val="13.5"/>
      <color theme="1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43" fontId="3" fillId="0" borderId="0" applyFont="0" applyFill="0" applyBorder="0" applyAlignment="0" applyProtection="0"/>
  </cellStyleXfs>
  <cellXfs count="17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7" fontId="4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41" fontId="4" fillId="0" borderId="0" xfId="0" applyNumberFormat="1" applyFont="1" applyAlignment="1">
      <alignment vertical="center"/>
    </xf>
    <xf numFmtId="41" fontId="4" fillId="0" borderId="0" xfId="0" applyNumberFormat="1" applyFont="1" applyAlignment="1">
      <alignment horizontal="right" vertical="center"/>
    </xf>
    <xf numFmtId="41" fontId="4" fillId="0" borderId="1" xfId="0" applyNumberFormat="1" applyFont="1" applyBorder="1" applyAlignment="1">
      <alignment horizontal="right" vertical="center"/>
    </xf>
    <xf numFmtId="0" fontId="6" fillId="0" borderId="0" xfId="3" applyFont="1" applyAlignment="1">
      <alignment vertical="center"/>
    </xf>
    <xf numFmtId="41" fontId="6" fillId="0" borderId="0" xfId="0" applyNumberFormat="1" applyFont="1" applyAlignment="1">
      <alignment horizontal="right" vertical="center"/>
    </xf>
    <xf numFmtId="0" fontId="7" fillId="0" borderId="0" xfId="3" applyFont="1" applyAlignment="1">
      <alignment vertical="center"/>
    </xf>
    <xf numFmtId="41" fontId="6" fillId="0" borderId="0" xfId="3" applyNumberFormat="1" applyFont="1" applyAlignment="1">
      <alignment horizontal="right" vertical="center"/>
    </xf>
    <xf numFmtId="37" fontId="6" fillId="0" borderId="0" xfId="0" applyNumberFormat="1" applyFont="1" applyAlignment="1">
      <alignment horizontal="right" vertical="center"/>
    </xf>
    <xf numFmtId="0" fontId="6" fillId="0" borderId="0" xfId="3" applyFont="1" applyAlignment="1">
      <alignment horizontal="center" vertical="center"/>
    </xf>
    <xf numFmtId="0" fontId="7" fillId="0" borderId="1" xfId="3" applyFont="1" applyBorder="1" applyAlignment="1">
      <alignment horizontal="centerContinuous" vertical="center"/>
    </xf>
    <xf numFmtId="0" fontId="6" fillId="0" borderId="1" xfId="3" applyFont="1" applyBorder="1" applyAlignment="1">
      <alignment horizontal="centerContinuous" vertical="center"/>
    </xf>
    <xf numFmtId="0" fontId="6" fillId="0" borderId="6" xfId="3" applyFont="1" applyBorder="1" applyAlignment="1">
      <alignment vertical="center"/>
    </xf>
    <xf numFmtId="0" fontId="6" fillId="0" borderId="1" xfId="3" applyFont="1" applyBorder="1" applyAlignment="1">
      <alignment vertical="center"/>
    </xf>
    <xf numFmtId="0" fontId="6" fillId="0" borderId="0" xfId="3" applyFont="1" applyAlignment="1">
      <alignment horizontal="centerContinuous" vertical="center"/>
    </xf>
    <xf numFmtId="0" fontId="8" fillId="0" borderId="0" xfId="3" applyFont="1" applyAlignment="1">
      <alignment horizontal="center" vertical="center"/>
    </xf>
    <xf numFmtId="41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41" fontId="6" fillId="0" borderId="1" xfId="0" applyNumberFormat="1" applyFont="1" applyBorder="1" applyAlignment="1">
      <alignment horizontal="right" vertical="center"/>
    </xf>
    <xf numFmtId="41" fontId="6" fillId="0" borderId="1" xfId="0" applyNumberFormat="1" applyFont="1" applyBorder="1" applyAlignment="1">
      <alignment vertical="center"/>
    </xf>
    <xf numFmtId="41" fontId="6" fillId="0" borderId="0" xfId="0" applyNumberFormat="1" applyFont="1" applyAlignment="1">
      <alignment horizontal="left" vertical="center"/>
    </xf>
    <xf numFmtId="41" fontId="6" fillId="0" borderId="5" xfId="0" applyNumberFormat="1" applyFont="1" applyBorder="1" applyAlignment="1">
      <alignment horizontal="right" vertical="center"/>
    </xf>
    <xf numFmtId="41" fontId="6" fillId="0" borderId="6" xfId="0" applyNumberFormat="1" applyFont="1" applyBorder="1" applyAlignment="1">
      <alignment horizontal="right" vertical="center"/>
    </xf>
    <xf numFmtId="41" fontId="6" fillId="0" borderId="0" xfId="3" applyNumberFormat="1" applyFont="1" applyAlignment="1">
      <alignment vertical="center"/>
    </xf>
    <xf numFmtId="43" fontId="6" fillId="0" borderId="0" xfId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43" fontId="6" fillId="0" borderId="0" xfId="1" applyFont="1" applyFill="1" applyBorder="1" applyAlignment="1">
      <alignment horizontal="right" vertical="center"/>
    </xf>
    <xf numFmtId="0" fontId="2" fillId="0" borderId="0" xfId="3" applyFont="1" applyAlignment="1">
      <alignment vertical="center"/>
    </xf>
    <xf numFmtId="41" fontId="4" fillId="0" borderId="0" xfId="3" applyNumberFormat="1" applyFont="1" applyAlignment="1">
      <alignment horizontal="right" vertical="center"/>
    </xf>
    <xf numFmtId="0" fontId="4" fillId="0" borderId="0" xfId="3" applyFont="1" applyAlignment="1">
      <alignment vertical="center"/>
    </xf>
    <xf numFmtId="0" fontId="4" fillId="0" borderId="0" xfId="3" applyFont="1" applyAlignment="1">
      <alignment horizontal="right" vertical="center"/>
    </xf>
    <xf numFmtId="0" fontId="4" fillId="0" borderId="0" xfId="3" applyFont="1" applyAlignment="1">
      <alignment horizontal="center" vertical="center"/>
    </xf>
    <xf numFmtId="41" fontId="4" fillId="0" borderId="1" xfId="0" applyNumberFormat="1" applyFont="1" applyBorder="1" applyAlignment="1">
      <alignment horizontal="left" vertical="center"/>
    </xf>
    <xf numFmtId="41" fontId="4" fillId="0" borderId="0" xfId="0" applyNumberFormat="1" applyFont="1" applyAlignment="1">
      <alignment horizontal="left" vertical="center"/>
    </xf>
    <xf numFmtId="41" fontId="4" fillId="0" borderId="5" xfId="0" applyNumberFormat="1" applyFont="1" applyBorder="1" applyAlignment="1">
      <alignment horizontal="right" vertical="center"/>
    </xf>
    <xf numFmtId="41" fontId="4" fillId="0" borderId="7" xfId="0" applyNumberFormat="1" applyFont="1" applyBorder="1" applyAlignment="1">
      <alignment horizontal="right" vertical="center"/>
    </xf>
    <xf numFmtId="41" fontId="4" fillId="0" borderId="0" xfId="3" applyNumberFormat="1" applyFont="1" applyAlignment="1">
      <alignment vertical="center"/>
    </xf>
    <xf numFmtId="0" fontId="6" fillId="0" borderId="1" xfId="3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left" vertical="center"/>
    </xf>
    <xf numFmtId="165" fontId="7" fillId="0" borderId="0" xfId="3" applyNumberFormat="1" applyFont="1" applyAlignment="1">
      <alignment horizontal="center" vertical="center"/>
    </xf>
    <xf numFmtId="165" fontId="7" fillId="0" borderId="0" xfId="3" applyNumberFormat="1" applyFont="1" applyAlignment="1">
      <alignment horizontal="left" vertical="center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vertical="center"/>
    </xf>
    <xf numFmtId="41" fontId="9" fillId="0" borderId="0" xfId="3" applyNumberFormat="1" applyFont="1" applyAlignment="1">
      <alignment horizontal="center" vertical="center"/>
    </xf>
    <xf numFmtId="41" fontId="9" fillId="0" borderId="0" xfId="3" applyNumberFormat="1" applyFont="1" applyAlignment="1">
      <alignment vertical="center"/>
    </xf>
    <xf numFmtId="0" fontId="10" fillId="0" borderId="0" xfId="0" applyFont="1" applyAlignment="1">
      <alignment vertical="center"/>
    </xf>
    <xf numFmtId="37" fontId="10" fillId="0" borderId="0" xfId="0" applyNumberFormat="1" applyFont="1" applyAlignment="1">
      <alignment vertical="center"/>
    </xf>
    <xf numFmtId="41" fontId="10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37" fontId="11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37" fontId="10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37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2" xfId="0" quotePrefix="1" applyFont="1" applyBorder="1" applyAlignment="1">
      <alignment horizontal="center" vertical="center"/>
    </xf>
    <xf numFmtId="164" fontId="10" fillId="0" borderId="0" xfId="1" applyNumberFormat="1" applyFont="1" applyFill="1" applyAlignment="1">
      <alignment vertical="center"/>
    </xf>
    <xf numFmtId="41" fontId="10" fillId="0" borderId="0" xfId="0" applyNumberFormat="1" applyFont="1" applyAlignment="1">
      <alignment vertical="center"/>
    </xf>
    <xf numFmtId="41" fontId="10" fillId="0" borderId="0" xfId="4" applyNumberFormat="1" applyFont="1" applyAlignment="1">
      <alignment horizontal="center" vertical="center"/>
    </xf>
    <xf numFmtId="41" fontId="10" fillId="0" borderId="0" xfId="0" quotePrefix="1" applyNumberFormat="1" applyFont="1" applyAlignment="1">
      <alignment horizontal="right" vertical="center"/>
    </xf>
    <xf numFmtId="41" fontId="10" fillId="0" borderId="1" xfId="0" applyNumberFormat="1" applyFont="1" applyBorder="1" applyAlignment="1">
      <alignment vertical="center"/>
    </xf>
    <xf numFmtId="41" fontId="10" fillId="0" borderId="0" xfId="1" applyNumberFormat="1" applyFont="1" applyFill="1" applyAlignment="1">
      <alignment vertical="center"/>
    </xf>
    <xf numFmtId="41" fontId="10" fillId="0" borderId="1" xfId="0" applyNumberFormat="1" applyFont="1" applyBorder="1" applyAlignment="1">
      <alignment horizontal="right" vertical="center"/>
    </xf>
    <xf numFmtId="37" fontId="10" fillId="0" borderId="0" xfId="0" applyNumberFormat="1" applyFont="1" applyAlignment="1">
      <alignment horizontal="center" vertical="center"/>
    </xf>
    <xf numFmtId="0" fontId="12" fillId="0" borderId="0" xfId="0" quotePrefix="1" applyFont="1" applyAlignment="1">
      <alignment horizontal="center" vertical="center"/>
    </xf>
    <xf numFmtId="41" fontId="10" fillId="0" borderId="0" xfId="0" applyNumberFormat="1" applyFont="1" applyAlignment="1">
      <alignment horizontal="center" vertical="center"/>
    </xf>
    <xf numFmtId="41" fontId="10" fillId="0" borderId="2" xfId="0" applyNumberFormat="1" applyFont="1" applyBorder="1" applyAlignment="1">
      <alignment vertical="center"/>
    </xf>
    <xf numFmtId="41" fontId="10" fillId="0" borderId="1" xfId="0" quotePrefix="1" applyNumberFormat="1" applyFon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41" fontId="10" fillId="0" borderId="3" xfId="0" applyNumberFormat="1" applyFont="1" applyBorder="1" applyAlignment="1">
      <alignment vertical="center"/>
    </xf>
    <xf numFmtId="0" fontId="10" fillId="0" borderId="0" xfId="5" applyFont="1" applyAlignment="1">
      <alignment vertical="center"/>
    </xf>
    <xf numFmtId="37" fontId="10" fillId="0" borderId="0" xfId="5" applyNumberFormat="1" applyFont="1" applyAlignment="1">
      <alignment vertical="center"/>
    </xf>
    <xf numFmtId="0" fontId="13" fillId="0" borderId="0" xfId="0" applyFont="1" applyAlignment="1">
      <alignment vertical="center"/>
    </xf>
    <xf numFmtId="41" fontId="11" fillId="0" borderId="0" xfId="1" applyNumberFormat="1" applyFont="1" applyFill="1" applyAlignment="1">
      <alignment vertical="center"/>
    </xf>
    <xf numFmtId="164" fontId="11" fillId="0" borderId="0" xfId="1" applyNumberFormat="1" applyFont="1" applyFill="1" applyAlignment="1">
      <alignment vertical="center"/>
    </xf>
    <xf numFmtId="164" fontId="10" fillId="0" borderId="0" xfId="1" applyNumberFormat="1" applyFont="1" applyFill="1" applyAlignment="1">
      <alignment horizontal="right" vertical="center"/>
    </xf>
    <xf numFmtId="49" fontId="14" fillId="0" borderId="0" xfId="0" applyNumberFormat="1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41" fontId="10" fillId="0" borderId="2" xfId="1" quotePrefix="1" applyNumberFormat="1" applyFont="1" applyFill="1" applyBorder="1" applyAlignment="1">
      <alignment horizontal="center" vertical="center"/>
    </xf>
    <xf numFmtId="164" fontId="10" fillId="0" borderId="2" xfId="1" quotePrefix="1" applyNumberFormat="1" applyFont="1" applyFill="1" applyBorder="1" applyAlignment="1">
      <alignment horizontal="center" vertical="center"/>
    </xf>
    <xf numFmtId="41" fontId="10" fillId="0" borderId="0" xfId="1" quotePrefix="1" applyNumberFormat="1" applyFont="1" applyFill="1" applyAlignment="1">
      <alignment horizontal="center" vertical="center"/>
    </xf>
    <xf numFmtId="164" fontId="10" fillId="0" borderId="0" xfId="1" quotePrefix="1" applyNumberFormat="1" applyFont="1" applyFill="1" applyAlignment="1">
      <alignment horizontal="center" vertical="center"/>
    </xf>
    <xf numFmtId="0" fontId="10" fillId="0" borderId="0" xfId="0" quotePrefix="1" applyFont="1" applyAlignment="1">
      <alignment horizontal="center" vertical="center"/>
    </xf>
    <xf numFmtId="41" fontId="10" fillId="0" borderId="0" xfId="1" applyNumberFormat="1" applyFont="1" applyFill="1" applyAlignment="1">
      <alignment horizontal="center" vertical="center"/>
    </xf>
    <xf numFmtId="164" fontId="10" fillId="0" borderId="0" xfId="1" applyNumberFormat="1" applyFont="1" applyFill="1" applyAlignment="1">
      <alignment horizontal="center" vertical="center"/>
    </xf>
    <xf numFmtId="41" fontId="10" fillId="0" borderId="2" xfId="1" applyNumberFormat="1" applyFont="1" applyFill="1" applyBorder="1" applyAlignment="1">
      <alignment vertical="center"/>
    </xf>
    <xf numFmtId="41" fontId="10" fillId="0" borderId="0" xfId="2" applyNumberFormat="1" applyFont="1" applyFill="1" applyBorder="1" applyAlignment="1">
      <alignment vertical="center"/>
    </xf>
    <xf numFmtId="41" fontId="10" fillId="0" borderId="1" xfId="1" applyNumberFormat="1" applyFont="1" applyFill="1" applyBorder="1" applyAlignment="1">
      <alignment vertical="center"/>
    </xf>
    <xf numFmtId="41" fontId="10" fillId="0" borderId="0" xfId="2" applyNumberFormat="1" applyFont="1" applyFill="1" applyAlignment="1">
      <alignment vertical="center"/>
    </xf>
    <xf numFmtId="41" fontId="10" fillId="0" borderId="3" xfId="1" applyNumberFormat="1" applyFont="1" applyFill="1" applyBorder="1" applyAlignment="1">
      <alignment vertical="center"/>
    </xf>
    <xf numFmtId="41" fontId="10" fillId="0" borderId="0" xfId="6" applyNumberFormat="1" applyFont="1" applyFill="1" applyAlignment="1">
      <alignment vertical="center"/>
    </xf>
    <xf numFmtId="41" fontId="10" fillId="0" borderId="0" xfId="1" applyNumberFormat="1" applyFont="1" applyFill="1" applyAlignment="1">
      <alignment horizontal="right" vertical="center"/>
    </xf>
    <xf numFmtId="41" fontId="10" fillId="0" borderId="0" xfId="6" applyNumberFormat="1" applyFont="1" applyFill="1" applyAlignment="1">
      <alignment horizontal="right" vertical="center"/>
    </xf>
    <xf numFmtId="41" fontId="10" fillId="0" borderId="0" xfId="1" quotePrefix="1" applyNumberFormat="1" applyFont="1" applyFill="1" applyAlignment="1">
      <alignment horizontal="right" vertical="center"/>
    </xf>
    <xf numFmtId="41" fontId="10" fillId="0" borderId="0" xfId="6" quotePrefix="1" applyNumberFormat="1" applyFont="1" applyFill="1" applyAlignment="1">
      <alignment horizontal="right" vertical="center"/>
    </xf>
    <xf numFmtId="41" fontId="10" fillId="0" borderId="1" xfId="6" applyNumberFormat="1" applyFont="1" applyFill="1" applyBorder="1" applyAlignment="1">
      <alignment vertical="center"/>
    </xf>
    <xf numFmtId="41" fontId="10" fillId="0" borderId="3" xfId="6" applyNumberFormat="1" applyFont="1" applyFill="1" applyBorder="1" applyAlignment="1">
      <alignment vertical="center"/>
    </xf>
    <xf numFmtId="41" fontId="10" fillId="0" borderId="0" xfId="1" applyNumberFormat="1" applyFont="1" applyFill="1" applyBorder="1" applyAlignment="1">
      <alignment vertical="center"/>
    </xf>
    <xf numFmtId="41" fontId="10" fillId="0" borderId="0" xfId="6" applyNumberFormat="1" applyFont="1" applyFill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15" fillId="0" borderId="4" xfId="0" applyFont="1" applyBorder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1" applyNumberFormat="1" applyFont="1" applyFill="1" applyAlignment="1">
      <alignment vertical="center"/>
    </xf>
    <xf numFmtId="41" fontId="15" fillId="0" borderId="0" xfId="1" applyNumberFormat="1" applyFont="1" applyFill="1" applyAlignment="1">
      <alignment vertical="center"/>
    </xf>
    <xf numFmtId="41" fontId="11" fillId="0" borderId="0" xfId="0" applyNumberFormat="1" applyFont="1" applyAlignment="1">
      <alignment vertical="center"/>
    </xf>
    <xf numFmtId="41" fontId="11" fillId="0" borderId="1" xfId="0" applyNumberFormat="1" applyFont="1" applyBorder="1" applyAlignment="1">
      <alignment horizontal="center" vertical="center"/>
    </xf>
    <xf numFmtId="41" fontId="10" fillId="0" borderId="1" xfId="0" quotePrefix="1" applyNumberFormat="1" applyFont="1" applyBorder="1" applyAlignment="1">
      <alignment horizontal="center" vertical="center"/>
    </xf>
    <xf numFmtId="41" fontId="10" fillId="0" borderId="5" xfId="0" applyNumberFormat="1" applyFont="1" applyBorder="1" applyAlignment="1">
      <alignment vertical="center"/>
    </xf>
    <xf numFmtId="164" fontId="10" fillId="0" borderId="3" xfId="1" applyNumberFormat="1" applyFont="1" applyFill="1" applyBorder="1" applyAlignment="1">
      <alignment vertical="center"/>
    </xf>
    <xf numFmtId="43" fontId="10" fillId="0" borderId="3" xfId="1" applyFont="1" applyFill="1" applyBorder="1" applyAlignment="1">
      <alignment vertical="center"/>
    </xf>
    <xf numFmtId="39" fontId="10" fillId="0" borderId="0" xfId="0" applyNumberFormat="1" applyFont="1" applyAlignment="1">
      <alignment vertical="center"/>
    </xf>
    <xf numFmtId="0" fontId="10" fillId="0" borderId="1" xfId="0" quotePrefix="1" applyFont="1" applyBorder="1" applyAlignment="1">
      <alignment horizontal="center" vertical="center"/>
    </xf>
    <xf numFmtId="43" fontId="10" fillId="0" borderId="0" xfId="0" applyNumberFormat="1" applyFont="1" applyAlignment="1">
      <alignment vertical="center"/>
    </xf>
    <xf numFmtId="164" fontId="10" fillId="0" borderId="0" xfId="1" applyNumberFormat="1" applyFont="1" applyFill="1" applyBorder="1" applyAlignment="1">
      <alignment vertical="center"/>
    </xf>
    <xf numFmtId="37" fontId="10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vertical="center"/>
    </xf>
    <xf numFmtId="41" fontId="12" fillId="0" borderId="0" xfId="0" applyNumberFormat="1" applyFont="1" applyAlignment="1">
      <alignment vertical="center"/>
    </xf>
    <xf numFmtId="37" fontId="12" fillId="0" borderId="0" xfId="0" applyNumberFormat="1" applyFont="1" applyAlignment="1">
      <alignment vertical="center"/>
    </xf>
    <xf numFmtId="166" fontId="6" fillId="0" borderId="0" xfId="3" applyNumberFormat="1" applyFont="1" applyAlignment="1">
      <alignment vertical="center"/>
    </xf>
    <xf numFmtId="166" fontId="6" fillId="0" borderId="0" xfId="1" applyNumberFormat="1" applyFont="1" applyFill="1" applyBorder="1" applyAlignment="1">
      <alignment horizontal="right" vertical="center"/>
    </xf>
    <xf numFmtId="166" fontId="6" fillId="0" borderId="0" xfId="1" applyNumberFormat="1" applyFont="1" applyFill="1" applyBorder="1" applyAlignment="1">
      <alignment vertical="center"/>
    </xf>
    <xf numFmtId="41" fontId="10" fillId="0" borderId="0" xfId="0" applyNumberFormat="1" applyFont="1" applyFill="1" applyAlignment="1">
      <alignment vertical="center"/>
    </xf>
    <xf numFmtId="41" fontId="6" fillId="0" borderId="0" xfId="0" applyNumberFormat="1" applyFont="1" applyFill="1" applyAlignment="1">
      <alignment horizontal="right" vertical="center"/>
    </xf>
    <xf numFmtId="166" fontId="6" fillId="0" borderId="0" xfId="0" applyNumberFormat="1" applyFont="1" applyFill="1" applyAlignment="1">
      <alignment horizontal="right" vertical="center"/>
    </xf>
    <xf numFmtId="41" fontId="6" fillId="0" borderId="0" xfId="0" applyNumberFormat="1" applyFont="1" applyFill="1" applyAlignment="1">
      <alignment vertical="center"/>
    </xf>
    <xf numFmtId="166" fontId="6" fillId="0" borderId="0" xfId="0" applyNumberFormat="1" applyFont="1" applyFill="1" applyAlignment="1">
      <alignment vertical="center"/>
    </xf>
    <xf numFmtId="41" fontId="6" fillId="0" borderId="1" xfId="0" applyNumberFormat="1" applyFont="1" applyFill="1" applyBorder="1" applyAlignment="1">
      <alignment horizontal="right" vertical="center"/>
    </xf>
    <xf numFmtId="41" fontId="6" fillId="0" borderId="1" xfId="0" applyNumberFormat="1" applyFont="1" applyFill="1" applyBorder="1" applyAlignment="1">
      <alignment vertical="center"/>
    </xf>
    <xf numFmtId="41" fontId="6" fillId="0" borderId="0" xfId="0" applyNumberFormat="1" applyFont="1" applyFill="1" applyAlignment="1">
      <alignment horizontal="left" vertical="center"/>
    </xf>
    <xf numFmtId="41" fontId="6" fillId="0" borderId="5" xfId="0" applyNumberFormat="1" applyFont="1" applyFill="1" applyBorder="1" applyAlignment="1">
      <alignment horizontal="right" vertical="center"/>
    </xf>
    <xf numFmtId="37" fontId="10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vertical="center"/>
    </xf>
    <xf numFmtId="37" fontId="11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37" fontId="10" fillId="0" borderId="0" xfId="0" applyNumberFormat="1" applyFont="1" applyFill="1" applyAlignment="1">
      <alignment horizontal="right" vertical="center"/>
    </xf>
    <xf numFmtId="37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0" fillId="0" borderId="2" xfId="0" quotePrefix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1" fontId="10" fillId="0" borderId="0" xfId="4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left"/>
    </xf>
    <xf numFmtId="41" fontId="10" fillId="0" borderId="1" xfId="0" applyNumberFormat="1" applyFont="1" applyFill="1" applyBorder="1" applyAlignment="1">
      <alignment vertical="center"/>
    </xf>
    <xf numFmtId="41" fontId="10" fillId="0" borderId="1" xfId="0" applyNumberFormat="1" applyFont="1" applyFill="1" applyBorder="1" applyAlignment="1">
      <alignment horizontal="right" vertical="center"/>
    </xf>
    <xf numFmtId="37" fontId="10" fillId="0" borderId="0" xfId="0" applyNumberFormat="1" applyFont="1" applyFill="1" applyAlignment="1">
      <alignment horizontal="center" vertical="center"/>
    </xf>
    <xf numFmtId="0" fontId="12" fillId="0" borderId="0" xfId="0" quotePrefix="1" applyFont="1" applyFill="1" applyAlignment="1">
      <alignment horizontal="center" vertical="center"/>
    </xf>
    <xf numFmtId="41" fontId="10" fillId="0" borderId="0" xfId="0" applyNumberFormat="1" applyFont="1" applyFill="1" applyAlignment="1">
      <alignment horizontal="center" vertical="center"/>
    </xf>
    <xf numFmtId="41" fontId="10" fillId="0" borderId="2" xfId="0" applyNumberFormat="1" applyFont="1" applyFill="1" applyBorder="1" applyAlignment="1">
      <alignment vertical="center"/>
    </xf>
    <xf numFmtId="41" fontId="10" fillId="0" borderId="0" xfId="0" applyNumberFormat="1" applyFont="1" applyFill="1" applyAlignment="1">
      <alignment horizontal="right" vertical="center"/>
    </xf>
    <xf numFmtId="41" fontId="10" fillId="0" borderId="0" xfId="0" quotePrefix="1" applyNumberFormat="1" applyFont="1" applyFill="1" applyAlignment="1">
      <alignment horizontal="right" vertical="center"/>
    </xf>
    <xf numFmtId="41" fontId="10" fillId="0" borderId="1" xfId="0" quotePrefix="1" applyNumberFormat="1" applyFont="1" applyFill="1" applyBorder="1" applyAlignment="1">
      <alignment horizontal="right" vertical="center"/>
    </xf>
    <xf numFmtId="41" fontId="10" fillId="0" borderId="3" xfId="0" applyNumberFormat="1" applyFont="1" applyFill="1" applyBorder="1" applyAlignment="1">
      <alignment vertical="center"/>
    </xf>
    <xf numFmtId="37" fontId="10" fillId="0" borderId="0" xfId="5" applyNumberFormat="1" applyFont="1" applyFill="1" applyAlignment="1">
      <alignment vertical="center"/>
    </xf>
    <xf numFmtId="41" fontId="6" fillId="0" borderId="6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1" fontId="0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</cellXfs>
  <cellStyles count="7">
    <cellStyle name="Comma" xfId="1" builtinId="3"/>
    <cellStyle name="Comma 2" xfId="6" xr:uid="{00000000-0005-0000-0000-000001000000}"/>
    <cellStyle name="Normal" xfId="0" builtinId="0"/>
    <cellStyle name="Normal 102" xfId="5" xr:uid="{00000000-0005-0000-0000-000003000000}"/>
    <cellStyle name="Normal 2" xfId="3" xr:uid="{00000000-0005-0000-0000-000004000000}"/>
    <cellStyle name="Normal 3" xfId="4" xr:uid="{00000000-0005-0000-0000-000005000000}"/>
    <cellStyle name="Percent 2" xfId="2" xr:uid="{00000000-0005-0000-0000-000006000000}"/>
  </cellStyles>
  <dxfs count="0"/>
  <tableStyles count="0" defaultTableStyle="TableStyleMedium2" defaultPivotStyle="PivotStyleLight16"/>
  <colors>
    <mruColors>
      <color rgb="FFFFE5E5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REPORT\LBC\LBTL\Report%20FS\LBT08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Accpac\FR-TWH%20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-03-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nso\2024\Audit%20Report\Q1'24\LRH%20reclassify%20exp%20Mar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Market Segmen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FA_NEW_"/>
      <sheetName val="BS (source)"/>
      <sheetName val="Casual2003"/>
      <sheetName val="Cover"/>
      <sheetName val="C1-working"/>
      <sheetName val="InvoiceList"/>
      <sheetName val="Y-T-D 2003"/>
      <sheetName val="Parameters"/>
      <sheetName val="DG"/>
      <sheetName val="inven"/>
      <sheetName val="Control"/>
      <sheetName val="MOH"/>
      <sheetName val="K-5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  <sheetName val="Seg-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  <sheetName val="เงินกู้ธนชาติ"/>
      <sheetName val="f&amp;b (2)"/>
      <sheetName val="TaxPaid"/>
      <sheetName val="Onsite Traing"/>
      <sheetName val="Overview Revenue +OPEX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gram"/>
      <sheetName val="L-TWRH"/>
      <sheetName val="L-ITL"/>
      <sheetName val="LGL"/>
      <sheetName val="construction"/>
      <sheetName val="RETEN"/>
      <sheetName val="RETEN (2)"/>
      <sheetName val="CAR"/>
      <sheetName val="CAR-1"/>
      <sheetName val="BUILD"/>
      <sheetName val="BUILD.1"/>
      <sheetName val="FFE"/>
      <sheetName val="FFE.1"/>
      <sheetName val="EXT"/>
      <sheetName val="OE"/>
      <sheetName val="M&amp;E"/>
      <sheetName val="BUILD (2)"/>
      <sheetName val="FFE (2)"/>
      <sheetName val="EXT (2)"/>
      <sheetName val="OE (2)"/>
      <sheetName val="M&amp;E (2)"/>
      <sheetName val="FAST"/>
      <sheetName val="FAST (3)"/>
      <sheetName val="FA-Final"/>
      <sheetName val="FA-Final07"/>
      <sheetName val="Fixed asset08"/>
      <sheetName val="FA-Final05 (2)"/>
      <sheetName val="FAST (2)"/>
      <sheetName val="Fixed asset08 (Lunar)"/>
      <sheetName val="LOAN"/>
      <sheetName val="P&amp;L"/>
      <sheetName val="1602-97"/>
      <sheetName val="LBT0812"/>
      <sheetName val="F1771-V"/>
      <sheetName val="P&amp;L-AM"/>
      <sheetName val="PL-CM"/>
      <sheetName val="P&amp;L-CM-LY"/>
      <sheetName val="P&amp;L-LM"/>
      <sheetName val="Control_Sheet"/>
      <sheetName val="A12-invsub"/>
      <sheetName val="P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il-PL (b)"/>
      <sheetName val="PL"/>
      <sheetName val="Detail-PL (a)"/>
      <sheetName val="Detail-PL (bkk)"/>
      <sheetName val="Detail-PPS"/>
      <sheetName val="Exps-Ing"/>
      <sheetName val="Exps-Exg"/>
      <sheetName val="BS"/>
      <sheetName val="Detail-BS"/>
      <sheetName val="A1 Cash"/>
      <sheetName val="A1 Cash (2)"/>
      <sheetName val="A1 Cash 31 Dec'05"/>
      <sheetName val="A4-arp"/>
      <sheetName val="A5 Sub"/>
      <sheetName val="to"/>
      <sheetName val="from"/>
      <sheetName val="A6 asso"/>
      <sheetName val="A9 CA"/>
      <sheetName val="9.1"/>
      <sheetName val="9.1 (2)"/>
      <sheetName val="9.1.1"/>
      <sheetName val="A10 Loan"/>
      <sheetName val="A12-invsub equity2006"/>
      <sheetName val="Pur&amp;Sale invest. 2005"/>
      <sheetName val="Pur&amp;Sale invest. 2006"/>
      <sheetName val="A12-invsub"/>
      <sheetName val="A13-invasso"/>
      <sheetName val="A14-invoth"/>
      <sheetName val="TWC"/>
      <sheetName val="TRL"/>
      <sheetName val="A15-arp"/>
      <sheetName val="A16 land"/>
      <sheetName val="A17 P&amp;E"/>
      <sheetName val="A18-cip"/>
      <sheetName val="Angsana"/>
      <sheetName val="A20-oca"/>
      <sheetName val="L10-Lt.Loan"/>
      <sheetName val="Cur portion"/>
      <sheetName val="L2-Trade"/>
      <sheetName val="A20-oca (2)"/>
      <sheetName val="L7-ocl"/>
      <sheetName val="7.1"/>
      <sheetName val="L13-Inter brance"/>
      <sheetName val="1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-03-m"/>
      <sheetName val="#REF"/>
      <sheetName val="F1771-V"/>
      <sheetName val="NN"/>
      <sheetName val="Setup"/>
      <sheetName val="_REF"/>
      <sheetName val="P&amp;L"/>
      <sheetName val="Setup 2009"/>
      <sheetName val="Elim Seg LM"/>
      <sheetName val="Elim Seg BM"/>
      <sheetName val="A12-invsub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เงินกู้ MGC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list"/>
      <sheetName val="Cover"/>
      <sheetName val="Summary"/>
      <sheetName val="SCORE_RC_Code"/>
      <sheetName val="Balance sheet"/>
      <sheetName val="esxa"/>
      <sheetName val="Basic_Information"/>
      <sheetName val="22 Ol, 23 CA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  <sheetName val="BudgetInput"/>
      <sheetName val="Forecast"/>
      <sheetName val="TH00_12080000"/>
      <sheetName val="covere"/>
      <sheetName val="base"/>
      <sheetName val="FY05 DEV - RATE INFORMATION"/>
      <sheetName val="Sheet1"/>
      <sheetName val="Debtors_reco_with_GL3"/>
      <sheetName val="1030002_A3"/>
      <sheetName val="1030004_A3"/>
      <sheetName val="1030006_A3"/>
      <sheetName val="Elim_Seg_LM3"/>
      <sheetName val="Elim_Seg_BM3"/>
      <sheetName val="Elim_Seg_AM3"/>
      <sheetName val="Loan_Data3"/>
      <sheetName val="Customize_Your_Loan_Manager3"/>
      <sheetName val="Loan_Amortization_Table3"/>
      <sheetName val="Setup_20093"/>
      <sheetName val="4-Sales Commission"/>
      <sheetName val="CMA"/>
      <sheetName val="Valuation Notes"/>
      <sheetName val="UK Retail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-conso"/>
      <sheetName val="bs&amp;pl-reclass"/>
      <sheetName val="depreciation (cost&amp;admin)"/>
      <sheetName val="LY-ytd-12 20"/>
      <sheetName val="LY-ytd-12-1"/>
      <sheetName val="LY-ytd-9 20"/>
      <sheetName val="LY-ytd-9-1"/>
      <sheetName val="LY-ytd-6 20"/>
      <sheetName val="LY-ytd-6-1"/>
      <sheetName val="depre ROU"/>
      <sheetName val="commission exp "/>
      <sheetName val="commissin exp (TS)"/>
      <sheetName val="ytd-3"/>
      <sheetName val="LY-ytd-12"/>
      <sheetName val="LY-ytd-9"/>
      <sheetName val="LY-ytd-6"/>
      <sheetName val="LY-ytd-3"/>
      <sheetName val="LY-ytd-12 22"/>
      <sheetName val="LY-ytd-9 22"/>
      <sheetName val="LY-ytd-6 22"/>
      <sheetName val="LY-ytd-3 22"/>
      <sheetName val="LY-ytd-3-20"/>
      <sheetName val="LY-ytd-3-1"/>
      <sheetName val="LY-ytd-12 21"/>
      <sheetName val="LY-ytd-9 21"/>
      <sheetName val="LY-ytd-6 21"/>
      <sheetName val="LY-ytd-3 21"/>
      <sheetName val="depreciation (cost&amp;admin) EY"/>
      <sheetName val="Depreciation exp EY"/>
      <sheetName val="Elim PL"/>
      <sheetName val="Elim #2"/>
      <sheetName val="Elim2 BTGT 27.03.24"/>
      <sheetName val="AJE Bonus"/>
      <sheetName val="Elim 11-1 Allmd4"/>
      <sheetName val="Elim12 lhc rental"/>
      <sheetName val="Elim 13-elim fixed asset Q1'24"/>
      <sheetName val="TWPL (Depre)"/>
      <sheetName val="LHC"/>
      <sheetName val="LGL"/>
      <sheetName val="TBImports"/>
      <sheetName val="summary 2018 restate"/>
      <sheetName val="Capitalised commission"/>
    </sheetNames>
    <sheetDataSet>
      <sheetData sheetId="0" refreshError="1"/>
      <sheetData sheetId="1">
        <row r="11">
          <cell r="I11">
            <v>1387751</v>
          </cell>
        </row>
        <row r="50">
          <cell r="I50">
            <v>275486</v>
          </cell>
        </row>
        <row r="51">
          <cell r="I51">
            <v>14430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2"/>
  <sheetViews>
    <sheetView showGridLines="0" view="pageBreakPreview" topLeftCell="A28" zoomScaleNormal="70" zoomScaleSheetLayoutView="100" workbookViewId="0">
      <selection activeCell="D49" sqref="D49"/>
    </sheetView>
  </sheetViews>
  <sheetFormatPr defaultColWidth="9.42578125" defaultRowHeight="21" customHeight="1" x14ac:dyDescent="0.2"/>
  <cols>
    <col min="1" max="1" width="38.42578125" style="52" customWidth="1"/>
    <col min="2" max="2" width="6.42578125" style="52" customWidth="1"/>
    <col min="3" max="3" width="1.42578125" style="52" customWidth="1"/>
    <col min="4" max="4" width="15.5703125" style="69" customWidth="1"/>
    <col min="5" max="5" width="1.42578125" style="52" customWidth="1"/>
    <col min="6" max="6" width="15.5703125" style="64" customWidth="1"/>
    <col min="7" max="7" width="1.42578125" style="52" customWidth="1"/>
    <col min="8" max="8" width="15.5703125" style="69" customWidth="1"/>
    <col min="9" max="9" width="1.42578125" style="52" customWidth="1"/>
    <col min="10" max="10" width="15.5703125" style="64" customWidth="1"/>
    <col min="11" max="11" width="0.42578125" style="52" customWidth="1"/>
    <col min="12" max="12" width="10.5703125" style="52" hidden="1" customWidth="1"/>
    <col min="13" max="16384" width="9.42578125" style="52"/>
  </cols>
  <sheetData>
    <row r="1" spans="1:12" s="55" customFormat="1" ht="21" customHeight="1" x14ac:dyDescent="0.2">
      <c r="A1" s="55" t="s">
        <v>0</v>
      </c>
      <c r="D1" s="81"/>
      <c r="F1" s="82"/>
      <c r="H1" s="81"/>
      <c r="J1" s="82"/>
    </row>
    <row r="2" spans="1:12" s="55" customFormat="1" ht="21" customHeight="1" x14ac:dyDescent="0.2">
      <c r="A2" s="55" t="s">
        <v>1</v>
      </c>
      <c r="D2" s="81"/>
      <c r="F2" s="82"/>
      <c r="H2" s="81"/>
      <c r="J2" s="82"/>
    </row>
    <row r="3" spans="1:12" s="55" customFormat="1" ht="21" customHeight="1" x14ac:dyDescent="0.2">
      <c r="A3" s="55" t="s">
        <v>238</v>
      </c>
      <c r="D3" s="81"/>
      <c r="F3" s="82"/>
      <c r="H3" s="81"/>
      <c r="J3" s="82"/>
      <c r="K3" s="56"/>
    </row>
    <row r="4" spans="1:12" ht="21" customHeight="1" x14ac:dyDescent="0.2">
      <c r="J4" s="83" t="s">
        <v>2</v>
      </c>
      <c r="K4" s="58"/>
    </row>
    <row r="5" spans="1:12" s="59" customFormat="1" ht="21" customHeight="1" x14ac:dyDescent="0.2">
      <c r="A5" s="84"/>
      <c r="D5" s="164" t="s">
        <v>3</v>
      </c>
      <c r="E5" s="164"/>
      <c r="F5" s="164"/>
      <c r="G5" s="57"/>
      <c r="H5" s="164" t="s">
        <v>4</v>
      </c>
      <c r="I5" s="164"/>
      <c r="J5" s="164"/>
      <c r="K5" s="72"/>
    </row>
    <row r="6" spans="1:12" s="57" customFormat="1" ht="21" customHeight="1" x14ac:dyDescent="0.2">
      <c r="B6" s="85" t="s">
        <v>5</v>
      </c>
      <c r="D6" s="86" t="s">
        <v>239</v>
      </c>
      <c r="F6" s="87" t="s">
        <v>242</v>
      </c>
      <c r="H6" s="86" t="s">
        <v>239</v>
      </c>
      <c r="J6" s="87" t="s">
        <v>242</v>
      </c>
      <c r="K6" s="72"/>
    </row>
    <row r="7" spans="1:12" s="57" customFormat="1" ht="21" customHeight="1" x14ac:dyDescent="0.2">
      <c r="B7" s="62"/>
      <c r="D7" s="88" t="s">
        <v>6</v>
      </c>
      <c r="F7" s="89" t="s">
        <v>7</v>
      </c>
      <c r="H7" s="88" t="s">
        <v>6</v>
      </c>
      <c r="J7" s="89" t="s">
        <v>7</v>
      </c>
      <c r="K7" s="90"/>
    </row>
    <row r="8" spans="1:12" s="57" customFormat="1" ht="21" customHeight="1" x14ac:dyDescent="0.2">
      <c r="B8" s="62"/>
      <c r="D8" s="88" t="s">
        <v>8</v>
      </c>
      <c r="F8" s="89"/>
      <c r="H8" s="88" t="s">
        <v>8</v>
      </c>
      <c r="J8" s="89"/>
      <c r="K8" s="90"/>
    </row>
    <row r="9" spans="1:12" s="57" customFormat="1" ht="21" customHeight="1" x14ac:dyDescent="0.2">
      <c r="A9" s="55" t="s">
        <v>9</v>
      </c>
      <c r="D9" s="91"/>
      <c r="F9" s="92"/>
      <c r="H9" s="91"/>
      <c r="J9" s="92"/>
    </row>
    <row r="10" spans="1:12" ht="21" customHeight="1" x14ac:dyDescent="0.2">
      <c r="A10" s="55" t="s">
        <v>10</v>
      </c>
    </row>
    <row r="11" spans="1:12" ht="21" customHeight="1" x14ac:dyDescent="0.2">
      <c r="A11" s="52" t="s">
        <v>11</v>
      </c>
      <c r="B11" s="76"/>
      <c r="D11" s="69">
        <v>1315216</v>
      </c>
      <c r="E11" s="65"/>
      <c r="F11" s="69">
        <v>1453363</v>
      </c>
      <c r="G11" s="163"/>
      <c r="H11" s="69">
        <v>235548</v>
      </c>
      <c r="I11" s="163"/>
      <c r="J11" s="69">
        <v>419478</v>
      </c>
      <c r="K11" s="65"/>
      <c r="L11" s="65"/>
    </row>
    <row r="12" spans="1:12" ht="21" customHeight="1" x14ac:dyDescent="0.2">
      <c r="A12" s="52" t="s">
        <v>12</v>
      </c>
      <c r="B12" s="76">
        <v>2</v>
      </c>
      <c r="D12" s="69">
        <v>1039368</v>
      </c>
      <c r="E12" s="65"/>
      <c r="F12" s="69">
        <v>1004808</v>
      </c>
      <c r="G12" s="163"/>
      <c r="H12" s="69">
        <v>206803</v>
      </c>
      <c r="I12" s="163"/>
      <c r="J12" s="69">
        <v>163340</v>
      </c>
      <c r="K12" s="65"/>
      <c r="L12" s="65"/>
    </row>
    <row r="13" spans="1:12" ht="21" customHeight="1" x14ac:dyDescent="0.2">
      <c r="A13" s="52" t="s">
        <v>13</v>
      </c>
      <c r="B13" s="76"/>
      <c r="D13" s="69">
        <v>157493</v>
      </c>
      <c r="E13" s="65"/>
      <c r="F13" s="69">
        <v>160081</v>
      </c>
      <c r="G13" s="163"/>
      <c r="H13" s="69">
        <v>0</v>
      </c>
      <c r="I13" s="163"/>
      <c r="J13" s="69">
        <v>0</v>
      </c>
      <c r="K13" s="65"/>
      <c r="L13" s="65"/>
    </row>
    <row r="14" spans="1:12" ht="21" customHeight="1" x14ac:dyDescent="0.2">
      <c r="A14" s="52" t="s">
        <v>14</v>
      </c>
      <c r="B14" s="76">
        <v>4</v>
      </c>
      <c r="D14" s="69">
        <v>3984240</v>
      </c>
      <c r="E14" s="65"/>
      <c r="F14" s="69">
        <v>3536579</v>
      </c>
      <c r="G14" s="163"/>
      <c r="H14" s="69">
        <v>111429</v>
      </c>
      <c r="I14" s="163"/>
      <c r="J14" s="69">
        <v>111429</v>
      </c>
      <c r="K14" s="73"/>
      <c r="L14" s="65"/>
    </row>
    <row r="15" spans="1:12" ht="21" customHeight="1" x14ac:dyDescent="0.2">
      <c r="A15" s="52" t="s">
        <v>15</v>
      </c>
      <c r="B15" s="76"/>
      <c r="D15" s="69">
        <v>399384</v>
      </c>
      <c r="E15" s="65"/>
      <c r="F15" s="69">
        <v>318327</v>
      </c>
      <c r="G15" s="163"/>
      <c r="H15" s="69">
        <v>0</v>
      </c>
      <c r="I15" s="163"/>
      <c r="J15" s="69">
        <v>0</v>
      </c>
      <c r="K15" s="73"/>
      <c r="L15" s="65"/>
    </row>
    <row r="16" spans="1:12" ht="21" customHeight="1" x14ac:dyDescent="0.2">
      <c r="A16" s="52" t="s">
        <v>16</v>
      </c>
      <c r="B16" s="76"/>
      <c r="D16" s="69">
        <v>16768</v>
      </c>
      <c r="E16" s="65"/>
      <c r="F16" s="69">
        <v>16768</v>
      </c>
      <c r="G16" s="163"/>
      <c r="H16" s="69">
        <v>2386</v>
      </c>
      <c r="I16" s="163"/>
      <c r="J16" s="69">
        <v>2386</v>
      </c>
      <c r="K16" s="73"/>
      <c r="L16" s="65"/>
    </row>
    <row r="17" spans="1:12" ht="21" customHeight="1" x14ac:dyDescent="0.2">
      <c r="A17" s="52" t="s">
        <v>17</v>
      </c>
      <c r="B17" s="76"/>
      <c r="D17" s="69">
        <v>520046</v>
      </c>
      <c r="E17" s="65"/>
      <c r="F17" s="69">
        <v>377614</v>
      </c>
      <c r="G17" s="163"/>
      <c r="H17" s="69">
        <v>15223</v>
      </c>
      <c r="I17" s="163"/>
      <c r="J17" s="69">
        <v>20652</v>
      </c>
      <c r="K17" s="65"/>
      <c r="L17" s="65"/>
    </row>
    <row r="18" spans="1:12" ht="21" customHeight="1" x14ac:dyDescent="0.2">
      <c r="A18" s="55" t="s">
        <v>18</v>
      </c>
      <c r="B18" s="76"/>
      <c r="D18" s="93">
        <f>SUM(D11:D17)</f>
        <v>7432515</v>
      </c>
      <c r="E18" s="65"/>
      <c r="F18" s="93">
        <f>SUM(F11:F17)</f>
        <v>6867540</v>
      </c>
      <c r="G18" s="163"/>
      <c r="H18" s="93">
        <f>SUM(H11:H17)</f>
        <v>571389</v>
      </c>
      <c r="I18" s="163"/>
      <c r="J18" s="93">
        <f>SUM(J11:J17)</f>
        <v>717285</v>
      </c>
      <c r="K18" s="65"/>
      <c r="L18" s="65"/>
    </row>
    <row r="19" spans="1:12" ht="21" customHeight="1" x14ac:dyDescent="0.2">
      <c r="A19" s="55" t="s">
        <v>19</v>
      </c>
      <c r="B19" s="76"/>
      <c r="E19" s="65"/>
      <c r="F19" s="69"/>
      <c r="G19" s="163"/>
      <c r="I19" s="163"/>
      <c r="J19" s="69"/>
      <c r="L19" s="65"/>
    </row>
    <row r="20" spans="1:12" ht="21" customHeight="1" x14ac:dyDescent="0.2">
      <c r="A20" s="52" t="s">
        <v>20</v>
      </c>
      <c r="B20" s="76"/>
      <c r="D20" s="69">
        <v>969624</v>
      </c>
      <c r="E20" s="65"/>
      <c r="F20" s="69">
        <v>867137</v>
      </c>
      <c r="G20" s="163"/>
      <c r="H20" s="69">
        <v>0</v>
      </c>
      <c r="I20" s="163"/>
      <c r="J20" s="69">
        <v>0</v>
      </c>
      <c r="L20" s="65"/>
    </row>
    <row r="21" spans="1:12" ht="21" customHeight="1" x14ac:dyDescent="0.2">
      <c r="A21" s="52" t="s">
        <v>21</v>
      </c>
      <c r="B21" s="76">
        <v>5</v>
      </c>
      <c r="D21" s="69">
        <v>496878</v>
      </c>
      <c r="E21" s="65"/>
      <c r="F21" s="69">
        <v>499313</v>
      </c>
      <c r="G21" s="163"/>
      <c r="H21" s="69">
        <v>0</v>
      </c>
      <c r="I21" s="163"/>
      <c r="J21" s="69">
        <v>0</v>
      </c>
      <c r="K21" s="57"/>
      <c r="L21" s="65"/>
    </row>
    <row r="22" spans="1:12" ht="21" customHeight="1" x14ac:dyDescent="0.2">
      <c r="A22" s="52" t="s">
        <v>22</v>
      </c>
      <c r="B22" s="76"/>
      <c r="D22" s="69">
        <v>0</v>
      </c>
      <c r="E22" s="65"/>
      <c r="F22" s="69">
        <v>0</v>
      </c>
      <c r="G22" s="163"/>
      <c r="H22" s="69">
        <v>4242655</v>
      </c>
      <c r="I22" s="163"/>
      <c r="J22" s="69">
        <v>4242655</v>
      </c>
      <c r="K22" s="57"/>
      <c r="L22" s="65"/>
    </row>
    <row r="23" spans="1:12" ht="21" customHeight="1" x14ac:dyDescent="0.2">
      <c r="A23" s="52" t="s">
        <v>23</v>
      </c>
      <c r="B23" s="76">
        <v>6</v>
      </c>
      <c r="D23" s="69">
        <v>1098539</v>
      </c>
      <c r="E23" s="65"/>
      <c r="F23" s="69">
        <v>1076643</v>
      </c>
      <c r="G23" s="163"/>
      <c r="H23" s="69">
        <v>777454</v>
      </c>
      <c r="I23" s="163"/>
      <c r="J23" s="69">
        <v>777454</v>
      </c>
      <c r="K23" s="57"/>
      <c r="L23" s="65"/>
    </row>
    <row r="24" spans="1:12" ht="21" customHeight="1" x14ac:dyDescent="0.2">
      <c r="A24" s="52" t="s">
        <v>24</v>
      </c>
      <c r="B24" s="76">
        <v>3</v>
      </c>
      <c r="D24" s="69">
        <v>0</v>
      </c>
      <c r="E24" s="65"/>
      <c r="F24" s="69">
        <v>0</v>
      </c>
      <c r="G24" s="163"/>
      <c r="H24" s="69">
        <v>1283000</v>
      </c>
      <c r="I24" s="163"/>
      <c r="J24" s="69">
        <v>1335000</v>
      </c>
      <c r="L24" s="65"/>
    </row>
    <row r="25" spans="1:12" ht="21" customHeight="1" x14ac:dyDescent="0.2">
      <c r="A25" s="52" t="s">
        <v>25</v>
      </c>
      <c r="B25" s="76">
        <v>7</v>
      </c>
      <c r="D25" s="69">
        <v>1624202</v>
      </c>
      <c r="E25" s="65"/>
      <c r="F25" s="69">
        <v>1624202</v>
      </c>
      <c r="G25" s="163"/>
      <c r="H25" s="69">
        <v>226595</v>
      </c>
      <c r="I25" s="163"/>
      <c r="J25" s="69">
        <v>226595</v>
      </c>
      <c r="K25" s="67"/>
      <c r="L25" s="65"/>
    </row>
    <row r="26" spans="1:12" ht="21" customHeight="1" x14ac:dyDescent="0.2">
      <c r="A26" s="52" t="s">
        <v>26</v>
      </c>
      <c r="B26" s="76">
        <v>8</v>
      </c>
      <c r="D26" s="69">
        <v>18593771</v>
      </c>
      <c r="E26" s="65"/>
      <c r="F26" s="69">
        <v>18596447</v>
      </c>
      <c r="G26" s="163"/>
      <c r="H26" s="69">
        <v>33625</v>
      </c>
      <c r="I26" s="163"/>
      <c r="J26" s="69">
        <v>31744</v>
      </c>
      <c r="L26" s="65"/>
    </row>
    <row r="27" spans="1:12" ht="21" customHeight="1" x14ac:dyDescent="0.2">
      <c r="A27" s="52" t="s">
        <v>27</v>
      </c>
      <c r="B27" s="76"/>
      <c r="D27" s="69">
        <v>28442</v>
      </c>
      <c r="E27" s="65"/>
      <c r="F27" s="69">
        <v>34275</v>
      </c>
      <c r="G27" s="163"/>
      <c r="H27" s="69">
        <v>10629</v>
      </c>
      <c r="I27" s="163"/>
      <c r="J27" s="69">
        <v>12030</v>
      </c>
      <c r="L27" s="65"/>
    </row>
    <row r="28" spans="1:12" ht="21" customHeight="1" x14ac:dyDescent="0.2">
      <c r="A28" s="52" t="s">
        <v>28</v>
      </c>
      <c r="B28" s="76"/>
      <c r="D28" s="69">
        <v>16248</v>
      </c>
      <c r="E28" s="65"/>
      <c r="F28" s="69">
        <v>16479</v>
      </c>
      <c r="G28" s="163"/>
      <c r="H28" s="69">
        <v>0</v>
      </c>
      <c r="I28" s="163"/>
      <c r="J28" s="69">
        <v>0</v>
      </c>
      <c r="L28" s="65"/>
    </row>
    <row r="29" spans="1:12" ht="21" customHeight="1" x14ac:dyDescent="0.2">
      <c r="A29" s="52" t="s">
        <v>29</v>
      </c>
      <c r="B29" s="76"/>
      <c r="D29" s="69">
        <v>407904</v>
      </c>
      <c r="E29" s="65"/>
      <c r="F29" s="69">
        <v>407904</v>
      </c>
      <c r="G29" s="163"/>
      <c r="H29" s="69">
        <v>0</v>
      </c>
      <c r="I29" s="163"/>
      <c r="J29" s="69">
        <v>0</v>
      </c>
      <c r="K29" s="94"/>
      <c r="L29" s="65"/>
    </row>
    <row r="30" spans="1:12" ht="21" customHeight="1" x14ac:dyDescent="0.2">
      <c r="A30" s="52" t="s">
        <v>30</v>
      </c>
      <c r="B30" s="76"/>
      <c r="D30" s="95">
        <v>92486</v>
      </c>
      <c r="E30" s="65"/>
      <c r="F30" s="95">
        <v>60637</v>
      </c>
      <c r="G30" s="163"/>
      <c r="H30" s="95">
        <v>23921</v>
      </c>
      <c r="I30" s="163"/>
      <c r="J30" s="95">
        <v>15065</v>
      </c>
      <c r="L30" s="65"/>
    </row>
    <row r="31" spans="1:12" ht="21" customHeight="1" x14ac:dyDescent="0.2">
      <c r="A31" s="55" t="s">
        <v>31</v>
      </c>
      <c r="B31" s="76"/>
      <c r="D31" s="95">
        <f>SUM(D20:D30)</f>
        <v>23328094</v>
      </c>
      <c r="E31" s="65"/>
      <c r="F31" s="95">
        <f>SUM(F20:F30)</f>
        <v>23183037</v>
      </c>
      <c r="G31" s="163"/>
      <c r="H31" s="95">
        <f>SUM(H20:H30)</f>
        <v>6597879</v>
      </c>
      <c r="I31" s="163"/>
      <c r="J31" s="95">
        <f>SUM(J20:J30)</f>
        <v>6640543</v>
      </c>
      <c r="K31" s="96"/>
      <c r="L31" s="65"/>
    </row>
    <row r="32" spans="1:12" ht="21" customHeight="1" thickBot="1" x14ac:dyDescent="0.25">
      <c r="A32" s="55" t="s">
        <v>32</v>
      </c>
      <c r="B32" s="57"/>
      <c r="D32" s="97">
        <f>SUM(D18,D31)</f>
        <v>30760609</v>
      </c>
      <c r="E32" s="65"/>
      <c r="F32" s="97">
        <f>SUM(F18,F31)</f>
        <v>30050577</v>
      </c>
      <c r="G32" s="163"/>
      <c r="H32" s="97">
        <f>SUM(H18,H31)</f>
        <v>7169268</v>
      </c>
      <c r="I32" s="163"/>
      <c r="J32" s="97">
        <f>SUM(J18,J31)</f>
        <v>7357828</v>
      </c>
      <c r="L32" s="65"/>
    </row>
    <row r="33" spans="1:12" ht="21" customHeight="1" thickTop="1" x14ac:dyDescent="0.2">
      <c r="F33" s="69"/>
      <c r="J33" s="69"/>
      <c r="L33" s="65"/>
    </row>
    <row r="34" spans="1:12" ht="21" customHeight="1" x14ac:dyDescent="0.2">
      <c r="L34" s="65"/>
    </row>
    <row r="35" spans="1:12" ht="21" customHeight="1" x14ac:dyDescent="0.2">
      <c r="A35" s="52" t="s">
        <v>33</v>
      </c>
      <c r="L35" s="65"/>
    </row>
    <row r="36" spans="1:12" s="55" customFormat="1" ht="21" customHeight="1" x14ac:dyDescent="0.2">
      <c r="A36" s="55" t="s">
        <v>0</v>
      </c>
      <c r="D36" s="81"/>
      <c r="F36" s="82"/>
      <c r="H36" s="81"/>
      <c r="J36" s="82"/>
      <c r="L36" s="65"/>
    </row>
    <row r="37" spans="1:12" s="55" customFormat="1" ht="21" customHeight="1" x14ac:dyDescent="0.2">
      <c r="A37" s="55" t="s">
        <v>34</v>
      </c>
      <c r="D37" s="81"/>
      <c r="F37" s="82"/>
      <c r="H37" s="81"/>
      <c r="J37" s="82"/>
      <c r="L37" s="65"/>
    </row>
    <row r="38" spans="1:12" s="55" customFormat="1" ht="21" customHeight="1" x14ac:dyDescent="0.2">
      <c r="A38" s="55" t="s">
        <v>238</v>
      </c>
      <c r="D38" s="81"/>
      <c r="F38" s="82"/>
      <c r="H38" s="81"/>
      <c r="J38" s="82"/>
      <c r="K38" s="56"/>
      <c r="L38" s="65"/>
    </row>
    <row r="39" spans="1:12" ht="21" customHeight="1" x14ac:dyDescent="0.2">
      <c r="J39" s="83" t="s">
        <v>2</v>
      </c>
      <c r="K39" s="58"/>
      <c r="L39" s="65"/>
    </row>
    <row r="40" spans="1:12" s="59" customFormat="1" ht="21" customHeight="1" x14ac:dyDescent="0.2">
      <c r="A40" s="84"/>
      <c r="D40" s="164" t="s">
        <v>3</v>
      </c>
      <c r="E40" s="164"/>
      <c r="F40" s="164"/>
      <c r="G40" s="57"/>
      <c r="H40" s="164" t="s">
        <v>4</v>
      </c>
      <c r="I40" s="164"/>
      <c r="J40" s="164"/>
      <c r="K40" s="72"/>
      <c r="L40" s="65"/>
    </row>
    <row r="41" spans="1:12" s="57" customFormat="1" ht="21" customHeight="1" x14ac:dyDescent="0.2">
      <c r="B41" s="85" t="s">
        <v>5</v>
      </c>
      <c r="D41" s="86" t="s">
        <v>239</v>
      </c>
      <c r="F41" s="87" t="s">
        <v>242</v>
      </c>
      <c r="H41" s="86" t="s">
        <v>239</v>
      </c>
      <c r="J41" s="87" t="s">
        <v>242</v>
      </c>
      <c r="K41" s="72"/>
      <c r="L41" s="65"/>
    </row>
    <row r="42" spans="1:12" s="57" customFormat="1" ht="21" customHeight="1" x14ac:dyDescent="0.2">
      <c r="B42" s="62"/>
      <c r="D42" s="88" t="s">
        <v>6</v>
      </c>
      <c r="F42" s="89" t="s">
        <v>7</v>
      </c>
      <c r="H42" s="88" t="s">
        <v>6</v>
      </c>
      <c r="J42" s="89" t="s">
        <v>7</v>
      </c>
      <c r="K42" s="90"/>
      <c r="L42" s="65"/>
    </row>
    <row r="43" spans="1:12" s="57" customFormat="1" ht="21" customHeight="1" x14ac:dyDescent="0.2">
      <c r="B43" s="62"/>
      <c r="D43" s="88" t="s">
        <v>8</v>
      </c>
      <c r="F43" s="89"/>
      <c r="H43" s="88" t="s">
        <v>8</v>
      </c>
      <c r="J43" s="89"/>
      <c r="K43" s="90"/>
      <c r="L43" s="65"/>
    </row>
    <row r="44" spans="1:12" ht="21" customHeight="1" x14ac:dyDescent="0.2">
      <c r="A44" s="55" t="s">
        <v>35</v>
      </c>
      <c r="L44" s="65"/>
    </row>
    <row r="45" spans="1:12" ht="21" customHeight="1" x14ac:dyDescent="0.2">
      <c r="A45" s="55" t="s">
        <v>36</v>
      </c>
      <c r="L45" s="65"/>
    </row>
    <row r="46" spans="1:12" ht="21" customHeight="1" x14ac:dyDescent="0.2">
      <c r="A46" s="52" t="s">
        <v>233</v>
      </c>
      <c r="B46" s="76">
        <v>9</v>
      </c>
      <c r="D46" s="69">
        <v>150000</v>
      </c>
      <c r="E46" s="65"/>
      <c r="F46" s="98">
        <v>610000</v>
      </c>
      <c r="G46" s="163"/>
      <c r="H46" s="98">
        <v>150000</v>
      </c>
      <c r="I46" s="163"/>
      <c r="J46" s="98">
        <v>510000</v>
      </c>
      <c r="K46" s="53"/>
      <c r="L46" s="65"/>
    </row>
    <row r="47" spans="1:12" ht="21" customHeight="1" x14ac:dyDescent="0.2">
      <c r="A47" s="52" t="s">
        <v>37</v>
      </c>
      <c r="B47" s="76"/>
      <c r="D47" s="69">
        <v>1763550</v>
      </c>
      <c r="E47" s="65"/>
      <c r="F47" s="98">
        <v>1512269</v>
      </c>
      <c r="G47" s="163"/>
      <c r="H47" s="98">
        <v>90720</v>
      </c>
      <c r="I47" s="163"/>
      <c r="J47" s="98">
        <v>82909</v>
      </c>
      <c r="K47" s="53"/>
      <c r="L47" s="65"/>
    </row>
    <row r="48" spans="1:12" ht="21" customHeight="1" x14ac:dyDescent="0.2">
      <c r="A48" s="52" t="s">
        <v>38</v>
      </c>
      <c r="B48" s="76"/>
      <c r="E48" s="65"/>
      <c r="F48" s="98"/>
      <c r="G48" s="163"/>
      <c r="H48" s="98"/>
      <c r="I48" s="163"/>
      <c r="J48" s="98"/>
      <c r="K48" s="53"/>
      <c r="L48" s="65"/>
    </row>
    <row r="49" spans="1:12" ht="21" customHeight="1" x14ac:dyDescent="0.2">
      <c r="A49" s="52" t="s">
        <v>39</v>
      </c>
      <c r="B49" s="76">
        <v>10</v>
      </c>
      <c r="D49" s="69">
        <v>435621</v>
      </c>
      <c r="E49" s="65"/>
      <c r="F49" s="98">
        <v>481406</v>
      </c>
      <c r="G49" s="163"/>
      <c r="H49" s="98">
        <v>51000</v>
      </c>
      <c r="I49" s="163"/>
      <c r="J49" s="98">
        <v>60000</v>
      </c>
      <c r="K49" s="53"/>
      <c r="L49" s="65"/>
    </row>
    <row r="50" spans="1:12" ht="21" customHeight="1" x14ac:dyDescent="0.2">
      <c r="A50" s="52" t="s">
        <v>40</v>
      </c>
      <c r="B50" s="76"/>
      <c r="D50" s="69">
        <v>34855</v>
      </c>
      <c r="E50" s="65"/>
      <c r="F50" s="98">
        <v>43262</v>
      </c>
      <c r="G50" s="163"/>
      <c r="H50" s="98">
        <v>1653</v>
      </c>
      <c r="I50" s="163"/>
      <c r="J50" s="98">
        <v>5059</v>
      </c>
      <c r="K50" s="53"/>
      <c r="L50" s="65"/>
    </row>
    <row r="51" spans="1:12" ht="21" customHeight="1" x14ac:dyDescent="0.2">
      <c r="A51" s="52" t="s">
        <v>41</v>
      </c>
      <c r="B51" s="76"/>
      <c r="D51" s="69">
        <v>59527</v>
      </c>
      <c r="E51" s="65"/>
      <c r="F51" s="98">
        <v>51545</v>
      </c>
      <c r="G51" s="163"/>
      <c r="H51" s="98">
        <v>0</v>
      </c>
      <c r="I51" s="163"/>
      <c r="J51" s="65">
        <v>0</v>
      </c>
      <c r="K51" s="53"/>
      <c r="L51" s="65"/>
    </row>
    <row r="52" spans="1:12" ht="21" customHeight="1" x14ac:dyDescent="0.2">
      <c r="A52" s="52" t="s">
        <v>42</v>
      </c>
      <c r="B52" s="76"/>
      <c r="D52" s="69">
        <v>2987136</v>
      </c>
      <c r="E52" s="65"/>
      <c r="F52" s="98">
        <v>2623476</v>
      </c>
      <c r="G52" s="163"/>
      <c r="H52" s="98">
        <v>0</v>
      </c>
      <c r="I52" s="163"/>
      <c r="J52" s="73">
        <v>0</v>
      </c>
      <c r="K52" s="53"/>
      <c r="L52" s="65"/>
    </row>
    <row r="53" spans="1:12" ht="21" customHeight="1" x14ac:dyDescent="0.2">
      <c r="A53" s="52" t="s">
        <v>43</v>
      </c>
      <c r="B53" s="76"/>
      <c r="D53" s="69">
        <v>512804</v>
      </c>
      <c r="E53" s="65"/>
      <c r="F53" s="98">
        <v>361402</v>
      </c>
      <c r="G53" s="163"/>
      <c r="H53" s="98">
        <v>31145</v>
      </c>
      <c r="I53" s="163"/>
      <c r="J53" s="68">
        <v>15653</v>
      </c>
      <c r="K53" s="53"/>
      <c r="L53" s="65"/>
    </row>
    <row r="54" spans="1:12" ht="21" customHeight="1" x14ac:dyDescent="0.2">
      <c r="A54" s="55" t="s">
        <v>44</v>
      </c>
      <c r="B54" s="76"/>
      <c r="D54" s="74">
        <f>SUM(D46:D53)</f>
        <v>5943493</v>
      </c>
      <c r="E54" s="65"/>
      <c r="F54" s="74">
        <f>SUM(F46:F53)</f>
        <v>5683360</v>
      </c>
      <c r="G54" s="163"/>
      <c r="H54" s="74">
        <f>SUM(H46:H53)</f>
        <v>324518</v>
      </c>
      <c r="I54" s="163"/>
      <c r="J54" s="74">
        <f>SUM(J46:J53)</f>
        <v>673621</v>
      </c>
      <c r="K54" s="53"/>
      <c r="L54" s="65"/>
    </row>
    <row r="55" spans="1:12" ht="21" customHeight="1" x14ac:dyDescent="0.2">
      <c r="A55" s="55" t="s">
        <v>45</v>
      </c>
      <c r="B55" s="76"/>
      <c r="E55" s="65"/>
      <c r="F55" s="65"/>
      <c r="G55" s="163"/>
      <c r="H55" s="98"/>
      <c r="I55" s="163"/>
      <c r="J55" s="98"/>
      <c r="K55" s="53"/>
      <c r="L55" s="65"/>
    </row>
    <row r="56" spans="1:12" ht="21" customHeight="1" x14ac:dyDescent="0.2">
      <c r="A56" s="52" t="s">
        <v>46</v>
      </c>
      <c r="B56" s="76">
        <v>3</v>
      </c>
      <c r="D56" s="99">
        <v>0</v>
      </c>
      <c r="E56" s="65"/>
      <c r="F56" s="100">
        <v>0</v>
      </c>
      <c r="G56" s="163"/>
      <c r="H56" s="100">
        <v>967000</v>
      </c>
      <c r="I56" s="163"/>
      <c r="J56" s="100">
        <v>755000</v>
      </c>
      <c r="K56" s="53"/>
      <c r="L56" s="65"/>
    </row>
    <row r="57" spans="1:12" ht="21" customHeight="1" x14ac:dyDescent="0.2">
      <c r="A57" s="52" t="s">
        <v>47</v>
      </c>
      <c r="B57" s="76"/>
      <c r="D57" s="101"/>
      <c r="E57" s="65"/>
      <c r="F57" s="102"/>
      <c r="G57" s="163"/>
      <c r="H57" s="102"/>
      <c r="I57" s="163"/>
      <c r="J57" s="102"/>
      <c r="K57" s="71"/>
      <c r="L57" s="65"/>
    </row>
    <row r="58" spans="1:12" ht="21" customHeight="1" x14ac:dyDescent="0.2">
      <c r="A58" s="52" t="s">
        <v>48</v>
      </c>
      <c r="B58" s="76">
        <v>10</v>
      </c>
      <c r="D58" s="69">
        <v>4144623</v>
      </c>
      <c r="E58" s="65"/>
      <c r="F58" s="98">
        <v>4143678</v>
      </c>
      <c r="G58" s="163"/>
      <c r="H58" s="98">
        <v>1290774</v>
      </c>
      <c r="I58" s="163"/>
      <c r="J58" s="98">
        <v>1314284</v>
      </c>
      <c r="K58" s="53"/>
      <c r="L58" s="65"/>
    </row>
    <row r="59" spans="1:12" ht="21" customHeight="1" x14ac:dyDescent="0.2">
      <c r="A59" s="52" t="s">
        <v>49</v>
      </c>
      <c r="B59" s="76"/>
      <c r="D59" s="69">
        <v>153490</v>
      </c>
      <c r="E59" s="65"/>
      <c r="F59" s="98">
        <v>151893</v>
      </c>
      <c r="G59" s="163"/>
      <c r="H59" s="98">
        <v>37018</v>
      </c>
      <c r="I59" s="163"/>
      <c r="J59" s="98">
        <v>37511</v>
      </c>
      <c r="K59" s="53"/>
      <c r="L59" s="65"/>
    </row>
    <row r="60" spans="1:12" ht="21" customHeight="1" x14ac:dyDescent="0.2">
      <c r="A60" s="52" t="s">
        <v>50</v>
      </c>
      <c r="D60" s="69">
        <v>4234729</v>
      </c>
      <c r="E60" s="65"/>
      <c r="F60" s="98">
        <v>4150161</v>
      </c>
      <c r="G60" s="163"/>
      <c r="H60" s="98">
        <v>112265</v>
      </c>
      <c r="I60" s="163"/>
      <c r="J60" s="98">
        <v>113101</v>
      </c>
      <c r="K60" s="53"/>
      <c r="L60" s="65"/>
    </row>
    <row r="61" spans="1:12" ht="21" customHeight="1" x14ac:dyDescent="0.2">
      <c r="A61" s="52" t="s">
        <v>51</v>
      </c>
      <c r="B61" s="76"/>
      <c r="D61" s="69">
        <v>15512</v>
      </c>
      <c r="E61" s="65"/>
      <c r="F61" s="98">
        <v>18906</v>
      </c>
      <c r="G61" s="163"/>
      <c r="H61" s="98">
        <v>3901</v>
      </c>
      <c r="I61" s="163"/>
      <c r="J61" s="98">
        <v>4339</v>
      </c>
      <c r="K61" s="53"/>
      <c r="L61" s="65"/>
    </row>
    <row r="62" spans="1:12" ht="21" customHeight="1" x14ac:dyDescent="0.2">
      <c r="A62" s="52" t="s">
        <v>52</v>
      </c>
      <c r="B62" s="76"/>
      <c r="D62" s="95">
        <v>665191</v>
      </c>
      <c r="E62" s="65"/>
      <c r="F62" s="103">
        <v>674418</v>
      </c>
      <c r="G62" s="163"/>
      <c r="H62" s="103">
        <f>146234-1</f>
        <v>146233</v>
      </c>
      <c r="I62" s="163"/>
      <c r="J62" s="103">
        <v>145093</v>
      </c>
      <c r="K62" s="53"/>
      <c r="L62" s="65"/>
    </row>
    <row r="63" spans="1:12" ht="21" customHeight="1" x14ac:dyDescent="0.2">
      <c r="A63" s="55" t="s">
        <v>53</v>
      </c>
      <c r="B63" s="76"/>
      <c r="D63" s="68">
        <f>SUM(D56:D62)</f>
        <v>9213545</v>
      </c>
      <c r="E63" s="65"/>
      <c r="F63" s="68">
        <f>SUM(F56:F62)</f>
        <v>9139056</v>
      </c>
      <c r="G63" s="163"/>
      <c r="H63" s="68">
        <f>SUM(H56:H62)</f>
        <v>2557191</v>
      </c>
      <c r="I63" s="163"/>
      <c r="J63" s="68">
        <f>SUM(J56:J62)</f>
        <v>2369328</v>
      </c>
      <c r="K63" s="53"/>
      <c r="L63" s="65"/>
    </row>
    <row r="64" spans="1:12" ht="21" customHeight="1" x14ac:dyDescent="0.2">
      <c r="A64" s="55" t="s">
        <v>54</v>
      </c>
      <c r="B64" s="76"/>
      <c r="D64" s="68">
        <f>SUM(D54,D63)</f>
        <v>15157038</v>
      </c>
      <c r="E64" s="65"/>
      <c r="F64" s="68">
        <f>SUM(F54,F63)</f>
        <v>14822416</v>
      </c>
      <c r="G64" s="163"/>
      <c r="H64" s="68">
        <f>SUM(H54,H63)</f>
        <v>2881709</v>
      </c>
      <c r="I64" s="163"/>
      <c r="J64" s="68">
        <f>SUM(J54,J63)</f>
        <v>3042949</v>
      </c>
      <c r="K64" s="53"/>
      <c r="L64" s="65"/>
    </row>
    <row r="65" spans="1:12" ht="21" customHeight="1" x14ac:dyDescent="0.2">
      <c r="F65" s="69"/>
      <c r="J65" s="69"/>
      <c r="L65" s="65"/>
    </row>
    <row r="66" spans="1:12" ht="21" customHeight="1" x14ac:dyDescent="0.2">
      <c r="L66" s="65"/>
    </row>
    <row r="67" spans="1:12" ht="21" customHeight="1" x14ac:dyDescent="0.2">
      <c r="A67" s="52" t="s">
        <v>33</v>
      </c>
      <c r="L67" s="65"/>
    </row>
    <row r="68" spans="1:12" s="55" customFormat="1" ht="21" customHeight="1" x14ac:dyDescent="0.2">
      <c r="A68" s="55" t="s">
        <v>0</v>
      </c>
      <c r="D68" s="81"/>
      <c r="F68" s="82"/>
      <c r="H68" s="81"/>
      <c r="J68" s="82"/>
      <c r="L68" s="65"/>
    </row>
    <row r="69" spans="1:12" s="55" customFormat="1" ht="21" customHeight="1" x14ac:dyDescent="0.2">
      <c r="A69" s="55" t="s">
        <v>34</v>
      </c>
      <c r="D69" s="81"/>
      <c r="F69" s="82"/>
      <c r="H69" s="81"/>
      <c r="J69" s="82"/>
      <c r="L69" s="65"/>
    </row>
    <row r="70" spans="1:12" s="55" customFormat="1" ht="21" customHeight="1" x14ac:dyDescent="0.2">
      <c r="A70" s="55" t="s">
        <v>238</v>
      </c>
      <c r="D70" s="81"/>
      <c r="F70" s="82"/>
      <c r="H70" s="81"/>
      <c r="J70" s="82"/>
      <c r="K70" s="56"/>
      <c r="L70" s="65"/>
    </row>
    <row r="71" spans="1:12" ht="21" customHeight="1" x14ac:dyDescent="0.2">
      <c r="J71" s="83" t="s">
        <v>2</v>
      </c>
      <c r="K71" s="58"/>
      <c r="L71" s="65"/>
    </row>
    <row r="72" spans="1:12" s="59" customFormat="1" ht="21" customHeight="1" x14ac:dyDescent="0.2">
      <c r="A72" s="84"/>
      <c r="D72" s="164" t="s">
        <v>3</v>
      </c>
      <c r="E72" s="164"/>
      <c r="F72" s="164"/>
      <c r="G72" s="57"/>
      <c r="H72" s="164" t="s">
        <v>4</v>
      </c>
      <c r="I72" s="164"/>
      <c r="J72" s="164"/>
      <c r="K72" s="72"/>
      <c r="L72" s="65"/>
    </row>
    <row r="73" spans="1:12" s="57" customFormat="1" ht="21" customHeight="1" x14ac:dyDescent="0.2">
      <c r="D73" s="86" t="s">
        <v>239</v>
      </c>
      <c r="F73" s="87" t="s">
        <v>242</v>
      </c>
      <c r="H73" s="86" t="s">
        <v>239</v>
      </c>
      <c r="J73" s="87" t="s">
        <v>242</v>
      </c>
      <c r="K73" s="72"/>
      <c r="L73" s="65"/>
    </row>
    <row r="74" spans="1:12" s="57" customFormat="1" ht="21" customHeight="1" x14ac:dyDescent="0.2">
      <c r="B74" s="62"/>
      <c r="D74" s="88" t="s">
        <v>6</v>
      </c>
      <c r="F74" s="89" t="s">
        <v>7</v>
      </c>
      <c r="H74" s="88" t="s">
        <v>6</v>
      </c>
      <c r="J74" s="89" t="s">
        <v>7</v>
      </c>
      <c r="K74" s="90"/>
      <c r="L74" s="65"/>
    </row>
    <row r="75" spans="1:12" s="57" customFormat="1" ht="21" customHeight="1" x14ac:dyDescent="0.2">
      <c r="B75" s="62"/>
      <c r="D75" s="88" t="s">
        <v>8</v>
      </c>
      <c r="F75" s="89"/>
      <c r="H75" s="88" t="s">
        <v>8</v>
      </c>
      <c r="J75" s="89"/>
      <c r="K75" s="90"/>
      <c r="L75" s="65"/>
    </row>
    <row r="76" spans="1:12" ht="21" customHeight="1" x14ac:dyDescent="0.2">
      <c r="A76" s="55" t="s">
        <v>55</v>
      </c>
      <c r="B76" s="76"/>
      <c r="E76" s="65"/>
      <c r="F76" s="98"/>
      <c r="G76" s="65"/>
      <c r="H76" s="98"/>
      <c r="I76" s="65"/>
      <c r="J76" s="98"/>
      <c r="K76" s="53"/>
      <c r="L76" s="65"/>
    </row>
    <row r="77" spans="1:12" ht="21" customHeight="1" x14ac:dyDescent="0.2">
      <c r="A77" s="52" t="s">
        <v>56</v>
      </c>
      <c r="B77" s="76"/>
      <c r="E77" s="65"/>
      <c r="F77" s="98"/>
      <c r="G77" s="65"/>
      <c r="H77" s="98"/>
      <c r="I77" s="65"/>
      <c r="J77" s="98"/>
      <c r="K77" s="53"/>
      <c r="L77" s="65"/>
    </row>
    <row r="78" spans="1:12" ht="21" customHeight="1" x14ac:dyDescent="0.2">
      <c r="A78" s="52" t="s">
        <v>57</v>
      </c>
      <c r="B78" s="76"/>
      <c r="E78" s="65"/>
      <c r="F78" s="98"/>
      <c r="G78" s="65"/>
      <c r="H78" s="98"/>
      <c r="I78" s="65"/>
      <c r="J78" s="98"/>
      <c r="K78" s="53"/>
      <c r="L78" s="65"/>
    </row>
    <row r="79" spans="1:12" ht="21" customHeight="1" thickBot="1" x14ac:dyDescent="0.25">
      <c r="A79" s="52" t="s">
        <v>58</v>
      </c>
      <c r="B79" s="76"/>
      <c r="D79" s="97">
        <v>2116754</v>
      </c>
      <c r="E79" s="65"/>
      <c r="F79" s="104">
        <v>2116754</v>
      </c>
      <c r="G79" s="163"/>
      <c r="H79" s="97">
        <v>2116754</v>
      </c>
      <c r="I79" s="163"/>
      <c r="J79" s="104">
        <v>2116754</v>
      </c>
      <c r="K79" s="53"/>
      <c r="L79" s="65"/>
    </row>
    <row r="80" spans="1:12" ht="21" customHeight="1" thickTop="1" x14ac:dyDescent="0.2">
      <c r="A80" s="52" t="s">
        <v>59</v>
      </c>
      <c r="B80" s="76"/>
      <c r="E80" s="65"/>
      <c r="F80" s="98"/>
      <c r="G80" s="163"/>
      <c r="H80" s="98"/>
      <c r="I80" s="163"/>
      <c r="J80" s="98"/>
      <c r="L80" s="65"/>
    </row>
    <row r="81" spans="1:12" ht="21" customHeight="1" x14ac:dyDescent="0.2">
      <c r="A81" s="52" t="s">
        <v>60</v>
      </c>
      <c r="B81" s="76"/>
      <c r="D81" s="105">
        <v>1666827</v>
      </c>
      <c r="E81" s="65"/>
      <c r="F81" s="98">
        <v>1666827</v>
      </c>
      <c r="G81" s="163"/>
      <c r="H81" s="106">
        <v>1666827</v>
      </c>
      <c r="I81" s="163"/>
      <c r="J81" s="98">
        <v>1666827</v>
      </c>
      <c r="K81" s="53"/>
      <c r="L81" s="65"/>
    </row>
    <row r="82" spans="1:12" ht="21" customHeight="1" x14ac:dyDescent="0.2">
      <c r="A82" s="52" t="s">
        <v>61</v>
      </c>
      <c r="B82" s="76"/>
      <c r="D82" s="105">
        <v>2062461</v>
      </c>
      <c r="E82" s="65"/>
      <c r="F82" s="98">
        <v>2062461</v>
      </c>
      <c r="G82" s="163"/>
      <c r="H82" s="106">
        <v>2062461</v>
      </c>
      <c r="I82" s="163"/>
      <c r="J82" s="98">
        <v>2062461</v>
      </c>
      <c r="K82" s="53"/>
      <c r="L82" s="65"/>
    </row>
    <row r="83" spans="1:12" ht="21" customHeight="1" x14ac:dyDescent="0.2">
      <c r="A83" s="52" t="s">
        <v>217</v>
      </c>
      <c r="B83" s="76"/>
      <c r="D83" s="105"/>
      <c r="E83" s="65"/>
      <c r="F83" s="106"/>
      <c r="G83" s="163"/>
      <c r="H83" s="106"/>
      <c r="I83" s="163"/>
      <c r="J83" s="106"/>
      <c r="K83" s="53"/>
      <c r="L83" s="65"/>
    </row>
    <row r="84" spans="1:12" ht="21" customHeight="1" x14ac:dyDescent="0.2">
      <c r="A84" s="52" t="s">
        <v>223</v>
      </c>
      <c r="B84" s="76"/>
      <c r="D84" s="105">
        <v>-7372</v>
      </c>
      <c r="E84" s="65"/>
      <c r="F84" s="98">
        <v>-7372</v>
      </c>
      <c r="G84" s="163"/>
      <c r="H84" s="106">
        <v>0</v>
      </c>
      <c r="I84" s="163"/>
      <c r="J84" s="98">
        <v>0</v>
      </c>
      <c r="K84" s="53"/>
      <c r="L84" s="65"/>
    </row>
    <row r="85" spans="1:12" ht="21" customHeight="1" x14ac:dyDescent="0.2">
      <c r="A85" s="52" t="s">
        <v>62</v>
      </c>
      <c r="B85" s="76"/>
      <c r="D85" s="105">
        <v>568131</v>
      </c>
      <c r="E85" s="65"/>
      <c r="F85" s="98">
        <v>568131</v>
      </c>
      <c r="G85" s="163"/>
      <c r="H85" s="106">
        <v>0</v>
      </c>
      <c r="I85" s="163"/>
      <c r="J85" s="98">
        <v>0</v>
      </c>
      <c r="K85" s="53"/>
      <c r="L85" s="65"/>
    </row>
    <row r="86" spans="1:12" ht="21" customHeight="1" x14ac:dyDescent="0.2">
      <c r="A86" s="52" t="s">
        <v>63</v>
      </c>
      <c r="B86" s="76"/>
      <c r="E86" s="65"/>
      <c r="F86" s="98"/>
      <c r="G86" s="163"/>
      <c r="H86" s="98"/>
      <c r="I86" s="163"/>
      <c r="J86" s="98"/>
      <c r="K86" s="53"/>
      <c r="L86" s="65"/>
    </row>
    <row r="87" spans="1:12" ht="21" customHeight="1" x14ac:dyDescent="0.2">
      <c r="A87" s="52" t="s">
        <v>64</v>
      </c>
      <c r="B87" s="76"/>
      <c r="D87" s="105">
        <v>211675</v>
      </c>
      <c r="E87" s="65"/>
      <c r="F87" s="98">
        <v>211675</v>
      </c>
      <c r="G87" s="163"/>
      <c r="H87" s="106">
        <v>211675</v>
      </c>
      <c r="I87" s="163"/>
      <c r="J87" s="98">
        <v>211675</v>
      </c>
      <c r="K87" s="53"/>
      <c r="L87" s="65"/>
    </row>
    <row r="88" spans="1:12" ht="21" customHeight="1" x14ac:dyDescent="0.2">
      <c r="A88" s="52" t="s">
        <v>65</v>
      </c>
      <c r="B88" s="76"/>
      <c r="D88" s="105">
        <v>175129</v>
      </c>
      <c r="E88" s="65"/>
      <c r="F88" s="98">
        <v>-105060</v>
      </c>
      <c r="G88" s="163"/>
      <c r="H88" s="106">
        <v>202544</v>
      </c>
      <c r="I88" s="163"/>
      <c r="J88" s="98">
        <v>229864</v>
      </c>
      <c r="K88" s="53"/>
      <c r="L88" s="65"/>
    </row>
    <row r="89" spans="1:12" ht="21" customHeight="1" x14ac:dyDescent="0.2">
      <c r="A89" s="52" t="s">
        <v>66</v>
      </c>
      <c r="B89" s="76"/>
      <c r="D89" s="95">
        <v>10778940</v>
      </c>
      <c r="E89" s="65"/>
      <c r="F89" s="103">
        <v>10698370</v>
      </c>
      <c r="G89" s="163"/>
      <c r="H89" s="103">
        <f>144051+1</f>
        <v>144052</v>
      </c>
      <c r="I89" s="163"/>
      <c r="J89" s="103">
        <v>144052</v>
      </c>
      <c r="K89" s="53"/>
      <c r="L89" s="65"/>
    </row>
    <row r="90" spans="1:12" ht="21" customHeight="1" x14ac:dyDescent="0.2">
      <c r="A90" s="52" t="s">
        <v>67</v>
      </c>
      <c r="B90" s="76"/>
      <c r="D90" s="98">
        <f>SUM(D81:D89)</f>
        <v>15455791</v>
      </c>
      <c r="E90" s="65"/>
      <c r="F90" s="98">
        <f>SUM(F81:F89)</f>
        <v>15095032</v>
      </c>
      <c r="G90" s="163"/>
      <c r="H90" s="98">
        <f>SUM(H81:H89)</f>
        <v>4287559</v>
      </c>
      <c r="I90" s="163"/>
      <c r="J90" s="98">
        <f>SUM(J81:J89)</f>
        <v>4314879</v>
      </c>
      <c r="K90" s="53"/>
      <c r="L90" s="65"/>
    </row>
    <row r="91" spans="1:12" ht="21" customHeight="1" x14ac:dyDescent="0.2">
      <c r="A91" s="52" t="s">
        <v>68</v>
      </c>
      <c r="B91" s="76"/>
      <c r="D91" s="98"/>
      <c r="E91" s="65"/>
      <c r="F91" s="98"/>
      <c r="G91" s="163"/>
      <c r="H91" s="98"/>
      <c r="I91" s="163"/>
      <c r="J91" s="98"/>
      <c r="K91" s="53"/>
      <c r="L91" s="65"/>
    </row>
    <row r="92" spans="1:12" ht="21" customHeight="1" x14ac:dyDescent="0.2">
      <c r="A92" s="52" t="s">
        <v>69</v>
      </c>
      <c r="B92" s="76"/>
      <c r="D92" s="103">
        <v>147780</v>
      </c>
      <c r="E92" s="65"/>
      <c r="F92" s="103">
        <v>133129</v>
      </c>
      <c r="G92" s="163"/>
      <c r="H92" s="103">
        <v>0</v>
      </c>
      <c r="I92" s="163"/>
      <c r="J92" s="103">
        <v>0</v>
      </c>
      <c r="K92" s="67"/>
      <c r="L92" s="65"/>
    </row>
    <row r="93" spans="1:12" ht="21" customHeight="1" x14ac:dyDescent="0.2">
      <c r="A93" s="55" t="s">
        <v>70</v>
      </c>
      <c r="B93" s="76"/>
      <c r="D93" s="68">
        <f>SUM(D90:D92)</f>
        <v>15603571</v>
      </c>
      <c r="E93" s="65"/>
      <c r="F93" s="68">
        <f>SUM(F90:F92)</f>
        <v>15228161</v>
      </c>
      <c r="G93" s="163"/>
      <c r="H93" s="68">
        <f>SUM(H90:H92)</f>
        <v>4287559</v>
      </c>
      <c r="I93" s="163"/>
      <c r="J93" s="68">
        <f>SUM(J90:J92)</f>
        <v>4314879</v>
      </c>
      <c r="K93" s="53"/>
      <c r="L93" s="65"/>
    </row>
    <row r="94" spans="1:12" ht="21" customHeight="1" thickBot="1" x14ac:dyDescent="0.25">
      <c r="A94" s="55" t="s">
        <v>71</v>
      </c>
      <c r="B94" s="76"/>
      <c r="D94" s="104">
        <f>SUM(D64,D93)</f>
        <v>30760609</v>
      </c>
      <c r="E94" s="65"/>
      <c r="F94" s="104">
        <f>SUM(F64,F93)</f>
        <v>30050577</v>
      </c>
      <c r="G94" s="163"/>
      <c r="H94" s="104">
        <f>SUM(H64,H93)</f>
        <v>7169268</v>
      </c>
      <c r="I94" s="163"/>
      <c r="J94" s="104">
        <f>SUM(J64,J93)</f>
        <v>7357828</v>
      </c>
      <c r="K94" s="53"/>
      <c r="L94" s="65"/>
    </row>
    <row r="95" spans="1:12" ht="21" customHeight="1" thickTop="1" x14ac:dyDescent="0.2">
      <c r="B95" s="80"/>
      <c r="C95" s="64"/>
      <c r="D95" s="69">
        <f>SUM(D94-D32)</f>
        <v>0</v>
      </c>
      <c r="E95" s="69"/>
      <c r="F95" s="69">
        <f>SUM(F94-F32)</f>
        <v>0</v>
      </c>
      <c r="G95" s="69"/>
      <c r="H95" s="69">
        <f>SUM(H94-H32)</f>
        <v>0</v>
      </c>
      <c r="I95" s="69"/>
      <c r="J95" s="69">
        <f>SUM(J94-J32)</f>
        <v>0</v>
      </c>
      <c r="K95" s="64"/>
    </row>
    <row r="96" spans="1:12" ht="21" customHeight="1" x14ac:dyDescent="0.2">
      <c r="B96" s="80"/>
      <c r="C96" s="64"/>
      <c r="E96" s="69"/>
      <c r="G96" s="69"/>
      <c r="I96" s="69"/>
      <c r="K96" s="64"/>
    </row>
    <row r="97" spans="1:10" ht="21" customHeight="1" x14ac:dyDescent="0.2">
      <c r="A97" s="52" t="s">
        <v>33</v>
      </c>
    </row>
    <row r="98" spans="1:10" ht="21" customHeight="1" x14ac:dyDescent="0.2">
      <c r="A98" s="107"/>
    </row>
    <row r="99" spans="1:10" s="109" customFormat="1" ht="21" customHeight="1" x14ac:dyDescent="0.2">
      <c r="A99" s="108"/>
      <c r="D99" s="69"/>
      <c r="E99" s="52"/>
      <c r="F99" s="64"/>
      <c r="G99" s="52"/>
      <c r="H99" s="69"/>
      <c r="J99" s="110"/>
    </row>
    <row r="100" spans="1:10" s="109" customFormat="1" ht="21" customHeight="1" x14ac:dyDescent="0.2">
      <c r="D100" s="69"/>
      <c r="E100" s="52"/>
      <c r="F100" s="64"/>
      <c r="G100" s="52"/>
      <c r="H100" s="69"/>
      <c r="J100" s="110"/>
    </row>
    <row r="101" spans="1:10" s="109" customFormat="1" ht="21" customHeight="1" x14ac:dyDescent="0.2">
      <c r="B101" s="52" t="s">
        <v>72</v>
      </c>
      <c r="D101" s="69"/>
      <c r="E101" s="52"/>
      <c r="F101" s="64"/>
      <c r="G101" s="52"/>
      <c r="H101" s="69"/>
      <c r="J101" s="110"/>
    </row>
    <row r="102" spans="1:10" s="109" customFormat="1" ht="21" customHeight="1" x14ac:dyDescent="0.2">
      <c r="A102" s="108"/>
      <c r="D102" s="111"/>
      <c r="F102" s="110"/>
      <c r="H102" s="111"/>
      <c r="J102" s="110"/>
    </row>
  </sheetData>
  <mergeCells count="6">
    <mergeCell ref="D72:F72"/>
    <mergeCell ref="H72:J72"/>
    <mergeCell ref="D5:F5"/>
    <mergeCell ref="H5:J5"/>
    <mergeCell ref="D40:F40"/>
    <mergeCell ref="H40:J40"/>
  </mergeCells>
  <pageMargins left="0.78740157480314965" right="0.39370078740157483" top="0.78740157480314965" bottom="0.39370078740157483" header="0.19685039370078741" footer="0.19685039370078741"/>
  <pageSetup paperSize="9" scale="80" fitToHeight="2" orientation="portrait" r:id="rId1"/>
  <rowBreaks count="2" manualBreakCount="2">
    <brk id="35" max="11" man="1"/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4"/>
  <sheetViews>
    <sheetView showGridLines="0" tabSelected="1" view="pageBreakPreview" zoomScaleNormal="130" zoomScaleSheetLayoutView="100" workbookViewId="0">
      <selection activeCell="F20" sqref="F20"/>
    </sheetView>
  </sheetViews>
  <sheetFormatPr defaultColWidth="9.42578125" defaultRowHeight="21" customHeight="1" x14ac:dyDescent="0.2"/>
  <cols>
    <col min="1" max="1" width="46" style="52" customWidth="1"/>
    <col min="2" max="2" width="6.42578125" style="52" customWidth="1"/>
    <col min="3" max="3" width="1.7109375" style="52" customWidth="1"/>
    <col min="4" max="4" width="14.42578125" style="65" customWidth="1"/>
    <col min="5" max="5" width="1.7109375" style="52" customWidth="1"/>
    <col min="6" max="6" width="14.42578125" style="53" customWidth="1"/>
    <col min="7" max="7" width="1.7109375" style="52" customWidth="1"/>
    <col min="8" max="8" width="14.42578125" style="53" customWidth="1"/>
    <col min="9" max="9" width="1.7109375" style="52" customWidth="1"/>
    <col min="10" max="10" width="14.42578125" style="53" customWidth="1"/>
    <col min="11" max="16384" width="9.42578125" style="52"/>
  </cols>
  <sheetData>
    <row r="1" spans="1:10" s="55" customFormat="1" ht="19.5" customHeight="1" x14ac:dyDescent="0.2">
      <c r="D1" s="112"/>
      <c r="F1" s="56"/>
      <c r="H1" s="56"/>
      <c r="J1" s="54" t="s">
        <v>73</v>
      </c>
    </row>
    <row r="2" spans="1:10" s="55" customFormat="1" ht="19.5" customHeight="1" x14ac:dyDescent="0.2">
      <c r="A2" s="55" t="s">
        <v>0</v>
      </c>
      <c r="D2" s="112"/>
      <c r="F2" s="56"/>
      <c r="H2" s="56"/>
      <c r="J2" s="56"/>
    </row>
    <row r="3" spans="1:10" s="55" customFormat="1" ht="19.5" customHeight="1" x14ac:dyDescent="0.2">
      <c r="A3" s="55" t="s">
        <v>74</v>
      </c>
      <c r="D3" s="112"/>
      <c r="F3" s="56"/>
      <c r="H3" s="56"/>
      <c r="J3" s="56"/>
    </row>
    <row r="4" spans="1:10" s="55" customFormat="1" ht="19.5" customHeight="1" x14ac:dyDescent="0.2">
      <c r="A4" s="55" t="s">
        <v>241</v>
      </c>
      <c r="D4" s="112"/>
      <c r="F4" s="56"/>
      <c r="H4" s="56"/>
      <c r="J4" s="56"/>
    </row>
    <row r="5" spans="1:10" s="57" customFormat="1" ht="19.5" customHeight="1" x14ac:dyDescent="0.2">
      <c r="D5" s="65"/>
      <c r="E5" s="52"/>
      <c r="F5" s="53"/>
      <c r="G5" s="52"/>
      <c r="H5" s="58"/>
      <c r="I5" s="52"/>
      <c r="J5" s="58" t="s">
        <v>75</v>
      </c>
    </row>
    <row r="6" spans="1:10" s="59" customFormat="1" ht="19.5" customHeight="1" x14ac:dyDescent="0.2">
      <c r="D6" s="113"/>
      <c r="E6" s="61" t="s">
        <v>3</v>
      </c>
      <c r="F6" s="60"/>
      <c r="H6" s="60"/>
      <c r="I6" s="61" t="s">
        <v>4</v>
      </c>
      <c r="J6" s="60"/>
    </row>
    <row r="7" spans="1:10" s="57" customFormat="1" ht="19.5" customHeight="1" x14ac:dyDescent="0.2">
      <c r="B7" s="85" t="s">
        <v>5</v>
      </c>
      <c r="D7" s="114" t="s">
        <v>243</v>
      </c>
      <c r="F7" s="119" t="s">
        <v>227</v>
      </c>
      <c r="G7" s="59"/>
      <c r="H7" s="114" t="s">
        <v>243</v>
      </c>
      <c r="J7" s="119" t="s">
        <v>227</v>
      </c>
    </row>
    <row r="8" spans="1:10" ht="19.5" customHeight="1" x14ac:dyDescent="0.2">
      <c r="A8" s="55" t="s">
        <v>76</v>
      </c>
      <c r="B8" s="76"/>
    </row>
    <row r="9" spans="1:10" ht="19.5" customHeight="1" x14ac:dyDescent="0.2">
      <c r="A9" s="52" t="s">
        <v>77</v>
      </c>
      <c r="B9" s="57"/>
      <c r="D9" s="65">
        <v>1387751</v>
      </c>
      <c r="E9" s="65"/>
      <c r="F9" s="65">
        <v>1130693</v>
      </c>
      <c r="G9" s="65"/>
      <c r="H9" s="67">
        <v>22873</v>
      </c>
      <c r="I9" s="65"/>
      <c r="J9" s="67">
        <v>18382</v>
      </c>
    </row>
    <row r="10" spans="1:10" ht="19.5" customHeight="1" x14ac:dyDescent="0.2">
      <c r="A10" s="52" t="s">
        <v>78</v>
      </c>
      <c r="B10" s="76"/>
      <c r="D10" s="65">
        <v>497581</v>
      </c>
      <c r="E10" s="65"/>
      <c r="F10" s="65">
        <v>225353</v>
      </c>
      <c r="G10" s="65"/>
      <c r="H10" s="67">
        <v>0</v>
      </c>
      <c r="I10" s="73"/>
      <c r="J10" s="67">
        <v>0</v>
      </c>
    </row>
    <row r="11" spans="1:10" ht="19.5" customHeight="1" x14ac:dyDescent="0.2">
      <c r="A11" s="52" t="s">
        <v>79</v>
      </c>
      <c r="B11" s="76"/>
      <c r="D11" s="65">
        <v>9243</v>
      </c>
      <c r="E11" s="65"/>
      <c r="F11" s="65">
        <v>8629</v>
      </c>
      <c r="G11" s="65"/>
      <c r="H11" s="58">
        <v>3855</v>
      </c>
      <c r="I11" s="73"/>
      <c r="J11" s="58">
        <v>3112</v>
      </c>
    </row>
    <row r="12" spans="1:10" ht="19.5" customHeight="1" x14ac:dyDescent="0.2">
      <c r="A12" s="52" t="s">
        <v>80</v>
      </c>
      <c r="B12" s="76"/>
      <c r="D12" s="68">
        <v>1172</v>
      </c>
      <c r="E12" s="65"/>
      <c r="F12" s="68">
        <v>1077</v>
      </c>
      <c r="G12" s="65"/>
      <c r="H12" s="122">
        <v>35949</v>
      </c>
      <c r="I12" s="65"/>
      <c r="J12" s="122">
        <v>21742</v>
      </c>
    </row>
    <row r="13" spans="1:10" ht="19.5" customHeight="1" x14ac:dyDescent="0.2">
      <c r="A13" s="55" t="s">
        <v>81</v>
      </c>
      <c r="B13" s="57"/>
      <c r="D13" s="68">
        <f>SUM(D9:D12)</f>
        <v>1895747</v>
      </c>
      <c r="E13" s="65"/>
      <c r="F13" s="68">
        <f>SUM(F9:F12)</f>
        <v>1365752</v>
      </c>
      <c r="G13" s="65"/>
      <c r="H13" s="68">
        <f>SUM(H9:H12)</f>
        <v>62677</v>
      </c>
      <c r="I13" s="65"/>
      <c r="J13" s="68">
        <f>SUM(J9:J12)</f>
        <v>43236</v>
      </c>
    </row>
    <row r="14" spans="1:10" ht="19.5" customHeight="1" x14ac:dyDescent="0.2">
      <c r="A14" s="55" t="s">
        <v>82</v>
      </c>
      <c r="B14" s="57"/>
      <c r="E14" s="65"/>
      <c r="F14" s="65"/>
      <c r="G14" s="65"/>
      <c r="I14" s="65"/>
    </row>
    <row r="15" spans="1:10" ht="19.5" customHeight="1" x14ac:dyDescent="0.2">
      <c r="A15" s="52" t="s">
        <v>83</v>
      </c>
      <c r="B15" s="57"/>
      <c r="D15" s="65">
        <v>713507</v>
      </c>
      <c r="E15" s="65"/>
      <c r="F15" s="65">
        <v>592910</v>
      </c>
      <c r="G15" s="65"/>
      <c r="H15" s="67">
        <v>11843</v>
      </c>
      <c r="I15" s="65"/>
      <c r="J15" s="67">
        <v>9438</v>
      </c>
    </row>
    <row r="16" spans="1:10" ht="19.5" customHeight="1" x14ac:dyDescent="0.2">
      <c r="A16" s="52" t="s">
        <v>84</v>
      </c>
      <c r="B16" s="76"/>
      <c r="D16" s="65">
        <v>240887</v>
      </c>
      <c r="E16" s="65"/>
      <c r="F16" s="65">
        <v>110762</v>
      </c>
      <c r="G16" s="65"/>
      <c r="H16" s="67">
        <v>0</v>
      </c>
      <c r="I16" s="73"/>
      <c r="J16" s="67">
        <v>0</v>
      </c>
    </row>
    <row r="17" spans="1:10" ht="19.5" customHeight="1" x14ac:dyDescent="0.2">
      <c r="A17" s="52" t="s">
        <v>85</v>
      </c>
      <c r="B17" s="76"/>
      <c r="D17" s="65">
        <v>8690</v>
      </c>
      <c r="E17" s="65"/>
      <c r="F17" s="65">
        <v>6784</v>
      </c>
      <c r="G17" s="65"/>
      <c r="H17" s="53">
        <v>1413</v>
      </c>
      <c r="I17" s="73"/>
      <c r="J17" s="53">
        <v>1377</v>
      </c>
    </row>
    <row r="18" spans="1:10" ht="19.5" customHeight="1" x14ac:dyDescent="0.2">
      <c r="A18" s="52" t="s">
        <v>86</v>
      </c>
      <c r="B18" s="76"/>
      <c r="D18" s="65">
        <v>210058</v>
      </c>
      <c r="E18" s="65"/>
      <c r="F18" s="65">
        <v>154105</v>
      </c>
      <c r="G18" s="65"/>
      <c r="H18" s="53">
        <v>44</v>
      </c>
      <c r="I18" s="73"/>
      <c r="J18" s="53">
        <v>28</v>
      </c>
    </row>
    <row r="19" spans="1:10" ht="19.5" customHeight="1" x14ac:dyDescent="0.2">
      <c r="A19" s="52" t="s">
        <v>87</v>
      </c>
      <c r="B19" s="76"/>
      <c r="D19" s="65">
        <v>329180</v>
      </c>
      <c r="E19" s="65"/>
      <c r="F19" s="65">
        <v>388569</v>
      </c>
      <c r="G19" s="65"/>
      <c r="H19" s="53">
        <f>63576+1</f>
        <v>63577</v>
      </c>
      <c r="I19" s="65"/>
      <c r="J19" s="53">
        <v>55287</v>
      </c>
    </row>
    <row r="20" spans="1:10" ht="19.5" customHeight="1" x14ac:dyDescent="0.2">
      <c r="A20" s="55" t="s">
        <v>88</v>
      </c>
      <c r="B20" s="76"/>
      <c r="D20" s="74">
        <f>SUM(D15:D19)</f>
        <v>1502322</v>
      </c>
      <c r="E20" s="65"/>
      <c r="F20" s="74">
        <f>SUM(F15:F19)</f>
        <v>1253130</v>
      </c>
      <c r="G20" s="65"/>
      <c r="H20" s="74">
        <f>SUM(H15:H19)</f>
        <v>76877</v>
      </c>
      <c r="I20" s="65"/>
      <c r="J20" s="74">
        <f>SUM(J15:J19)</f>
        <v>66130</v>
      </c>
    </row>
    <row r="21" spans="1:10" ht="19.5" customHeight="1" x14ac:dyDescent="0.2">
      <c r="A21" s="55" t="s">
        <v>89</v>
      </c>
      <c r="B21" s="76"/>
      <c r="D21" s="65">
        <f>SUM(D13-D20)</f>
        <v>393425</v>
      </c>
      <c r="E21" s="65"/>
      <c r="F21" s="65">
        <f>SUM(F13-F20)</f>
        <v>112622</v>
      </c>
      <c r="G21" s="65"/>
      <c r="H21" s="65">
        <f>SUM(H13-H20)</f>
        <v>-14200</v>
      </c>
      <c r="I21" s="65"/>
      <c r="J21" s="65">
        <f>SUM(J13-J20)</f>
        <v>-22894</v>
      </c>
    </row>
    <row r="22" spans="1:10" ht="19.5" customHeight="1" x14ac:dyDescent="0.2">
      <c r="A22" s="52" t="s">
        <v>90</v>
      </c>
      <c r="B22" s="76">
        <v>6</v>
      </c>
      <c r="D22" s="65">
        <v>15200</v>
      </c>
      <c r="E22" s="65"/>
      <c r="F22" s="65">
        <v>9538</v>
      </c>
      <c r="G22" s="65"/>
      <c r="H22" s="67">
        <v>0</v>
      </c>
      <c r="I22" s="65"/>
      <c r="J22" s="67">
        <v>0</v>
      </c>
    </row>
    <row r="23" spans="1:10" ht="19.5" customHeight="1" x14ac:dyDescent="0.2">
      <c r="A23" s="52" t="s">
        <v>91</v>
      </c>
      <c r="B23" s="76"/>
      <c r="D23" s="65">
        <v>13983</v>
      </c>
      <c r="E23" s="65"/>
      <c r="F23" s="65">
        <v>11384</v>
      </c>
      <c r="G23" s="65"/>
      <c r="H23" s="58">
        <v>14318</v>
      </c>
      <c r="I23" s="73"/>
      <c r="J23" s="58">
        <v>13318</v>
      </c>
    </row>
    <row r="24" spans="1:10" ht="19.5" customHeight="1" x14ac:dyDescent="0.2">
      <c r="A24" s="52" t="s">
        <v>92</v>
      </c>
      <c r="B24" s="76"/>
      <c r="D24" s="68">
        <v>-59529</v>
      </c>
      <c r="E24" s="65"/>
      <c r="F24" s="68">
        <v>-51699</v>
      </c>
      <c r="G24" s="65"/>
      <c r="H24" s="68">
        <v>-28274</v>
      </c>
      <c r="I24" s="65"/>
      <c r="J24" s="68">
        <v>-24530</v>
      </c>
    </row>
    <row r="25" spans="1:10" ht="19.5" customHeight="1" x14ac:dyDescent="0.2">
      <c r="A25" s="55" t="s">
        <v>229</v>
      </c>
      <c r="B25" s="76"/>
      <c r="D25" s="67">
        <f>SUM(D21:D24)</f>
        <v>363079</v>
      </c>
      <c r="E25" s="65"/>
      <c r="F25" s="67">
        <f>SUM(F21:F24)</f>
        <v>81845</v>
      </c>
      <c r="G25" s="65"/>
      <c r="H25" s="67">
        <f>SUM(H21:H24)</f>
        <v>-28156</v>
      </c>
      <c r="I25" s="65"/>
      <c r="J25" s="67">
        <f>SUM(J21:J24)</f>
        <v>-34106</v>
      </c>
    </row>
    <row r="26" spans="1:10" ht="19.5" customHeight="1" x14ac:dyDescent="0.2">
      <c r="A26" s="52" t="s">
        <v>93</v>
      </c>
      <c r="B26" s="76">
        <v>11</v>
      </c>
      <c r="D26" s="68">
        <v>-73163</v>
      </c>
      <c r="E26" s="65"/>
      <c r="F26" s="68">
        <v>-16593</v>
      </c>
      <c r="G26" s="65"/>
      <c r="H26" s="68">
        <v>836</v>
      </c>
      <c r="I26" s="65"/>
      <c r="J26" s="122">
        <v>1595</v>
      </c>
    </row>
    <row r="27" spans="1:10" ht="19.5" customHeight="1" thickBot="1" x14ac:dyDescent="0.25">
      <c r="A27" s="55" t="s">
        <v>230</v>
      </c>
      <c r="B27" s="57"/>
      <c r="D27" s="115">
        <f>SUM(D25:D26)</f>
        <v>289916</v>
      </c>
      <c r="E27" s="65"/>
      <c r="F27" s="115">
        <f>SUM(F25:F26)</f>
        <v>65252</v>
      </c>
      <c r="G27" s="65"/>
      <c r="H27" s="115">
        <f>SUM(H25:H26)</f>
        <v>-27320</v>
      </c>
      <c r="I27" s="65"/>
      <c r="J27" s="115">
        <f>SUM(J25:J26)</f>
        <v>-32511</v>
      </c>
    </row>
    <row r="28" spans="1:10" ht="18.75" customHeight="1" thickTop="1" x14ac:dyDescent="0.2">
      <c r="A28" s="55"/>
      <c r="B28" s="57"/>
      <c r="E28" s="65"/>
      <c r="F28" s="65"/>
      <c r="G28" s="65"/>
      <c r="I28" s="65"/>
    </row>
    <row r="29" spans="1:10" ht="21" customHeight="1" x14ac:dyDescent="0.2">
      <c r="A29" s="55" t="s">
        <v>95</v>
      </c>
      <c r="B29" s="57"/>
      <c r="E29" s="65"/>
      <c r="F29" s="65"/>
      <c r="G29" s="65"/>
      <c r="I29" s="53"/>
    </row>
    <row r="30" spans="1:10" ht="21" customHeight="1" thickBot="1" x14ac:dyDescent="0.25">
      <c r="A30" s="52" t="s">
        <v>96</v>
      </c>
      <c r="B30" s="57"/>
      <c r="D30" s="65">
        <f>+'[8]bs&amp;pl-reclass'!$I$50</f>
        <v>275486</v>
      </c>
      <c r="E30" s="53"/>
      <c r="F30" s="65">
        <v>63811</v>
      </c>
      <c r="G30" s="53"/>
      <c r="H30" s="116">
        <f>SUM(H27)</f>
        <v>-27320</v>
      </c>
      <c r="I30" s="53"/>
      <c r="J30" s="116">
        <f>SUM(J27)</f>
        <v>-32511</v>
      </c>
    </row>
    <row r="31" spans="1:10" ht="21" customHeight="1" thickTop="1" x14ac:dyDescent="0.2">
      <c r="A31" s="52" t="s">
        <v>97</v>
      </c>
      <c r="B31" s="57"/>
      <c r="D31" s="68">
        <f>+'[8]bs&amp;pl-reclass'!$I$51</f>
        <v>14430</v>
      </c>
      <c r="E31" s="53"/>
      <c r="F31" s="68">
        <v>1441</v>
      </c>
      <c r="G31" s="53"/>
      <c r="I31" s="53"/>
    </row>
    <row r="32" spans="1:10" ht="21" customHeight="1" thickBot="1" x14ac:dyDescent="0.25">
      <c r="B32" s="57"/>
      <c r="D32" s="115">
        <f>SUM(D30:D31)</f>
        <v>289916</v>
      </c>
      <c r="E32" s="53"/>
      <c r="F32" s="115">
        <f>SUM(F30:F31)</f>
        <v>65252</v>
      </c>
      <c r="G32" s="53"/>
      <c r="I32" s="53"/>
    </row>
    <row r="33" spans="1:10" ht="21" customHeight="1" thickTop="1" x14ac:dyDescent="0.2">
      <c r="A33" s="55" t="s">
        <v>98</v>
      </c>
      <c r="B33" s="57"/>
      <c r="E33" s="53"/>
      <c r="F33" s="65"/>
      <c r="G33" s="53"/>
      <c r="I33" s="53"/>
    </row>
    <row r="34" spans="1:10" ht="21" customHeight="1" x14ac:dyDescent="0.2">
      <c r="A34" s="55" t="s">
        <v>99</v>
      </c>
      <c r="B34" s="76"/>
      <c r="F34" s="65"/>
    </row>
    <row r="35" spans="1:10" ht="21" customHeight="1" thickBot="1" x14ac:dyDescent="0.25">
      <c r="A35" s="52" t="s">
        <v>231</v>
      </c>
      <c r="B35" s="57"/>
      <c r="D35" s="117">
        <f>(D30/166682701)*1000</f>
        <v>1.6527569948605525</v>
      </c>
      <c r="E35" s="118"/>
      <c r="F35" s="117">
        <f>(F30/166682701)*1000</f>
        <v>0.38282916953691554</v>
      </c>
      <c r="G35" s="118"/>
      <c r="H35" s="117">
        <f>(H30/166682701)*1000</f>
        <v>-0.16390423142951108</v>
      </c>
      <c r="I35" s="118"/>
      <c r="J35" s="117">
        <f>(J30/166682701)*1000</f>
        <v>-0.1950472352856821</v>
      </c>
    </row>
    <row r="36" spans="1:10" ht="20.25" customHeight="1" thickTop="1" x14ac:dyDescent="0.2"/>
    <row r="37" spans="1:10" ht="13.5" customHeight="1" x14ac:dyDescent="0.2">
      <c r="B37" s="57"/>
      <c r="F37" s="118"/>
      <c r="G37" s="118"/>
      <c r="J37" s="118"/>
    </row>
    <row r="38" spans="1:10" ht="21" customHeight="1" x14ac:dyDescent="0.2">
      <c r="A38" s="52" t="s">
        <v>33</v>
      </c>
    </row>
    <row r="39" spans="1:10" s="55" customFormat="1" ht="19.5" customHeight="1" x14ac:dyDescent="0.2">
      <c r="D39" s="112"/>
      <c r="F39" s="56"/>
      <c r="H39" s="58"/>
      <c r="J39" s="54" t="s">
        <v>73</v>
      </c>
    </row>
    <row r="40" spans="1:10" s="55" customFormat="1" ht="19.5" customHeight="1" x14ac:dyDescent="0.2">
      <c r="A40" s="55" t="s">
        <v>0</v>
      </c>
      <c r="D40" s="112"/>
      <c r="F40" s="56"/>
      <c r="H40" s="56"/>
      <c r="J40" s="56"/>
    </row>
    <row r="41" spans="1:10" s="55" customFormat="1" ht="21" customHeight="1" x14ac:dyDescent="0.2">
      <c r="A41" s="55" t="s">
        <v>100</v>
      </c>
      <c r="D41" s="112"/>
      <c r="F41" s="56"/>
      <c r="H41" s="56"/>
      <c r="J41" s="56"/>
    </row>
    <row r="42" spans="1:10" s="55" customFormat="1" ht="21" customHeight="1" x14ac:dyDescent="0.2">
      <c r="A42" s="55" t="s">
        <v>241</v>
      </c>
      <c r="D42" s="112"/>
      <c r="F42" s="56"/>
      <c r="H42" s="56"/>
      <c r="J42" s="56"/>
    </row>
    <row r="43" spans="1:10" s="57" customFormat="1" ht="21" customHeight="1" x14ac:dyDescent="0.2">
      <c r="D43" s="65"/>
      <c r="E43" s="52"/>
      <c r="F43" s="53"/>
      <c r="G43" s="52"/>
      <c r="H43" s="58"/>
      <c r="I43" s="52"/>
      <c r="J43" s="58" t="s">
        <v>2</v>
      </c>
    </row>
    <row r="44" spans="1:10" s="59" customFormat="1" ht="21" customHeight="1" x14ac:dyDescent="0.2">
      <c r="D44" s="113"/>
      <c r="E44" s="61" t="s">
        <v>3</v>
      </c>
      <c r="F44" s="60"/>
      <c r="H44" s="60"/>
      <c r="I44" s="61" t="s">
        <v>4</v>
      </c>
      <c r="J44" s="60"/>
    </row>
    <row r="45" spans="1:10" s="57" customFormat="1" ht="21" customHeight="1" x14ac:dyDescent="0.2">
      <c r="B45" s="85" t="s">
        <v>5</v>
      </c>
      <c r="D45" s="114" t="s">
        <v>243</v>
      </c>
      <c r="F45" s="119" t="s">
        <v>227</v>
      </c>
      <c r="G45" s="59"/>
      <c r="H45" s="114" t="s">
        <v>243</v>
      </c>
      <c r="J45" s="119" t="s">
        <v>227</v>
      </c>
    </row>
    <row r="46" spans="1:10" ht="21" customHeight="1" thickBot="1" x14ac:dyDescent="0.25">
      <c r="A46" s="55" t="s">
        <v>230</v>
      </c>
      <c r="B46" s="57"/>
      <c r="D46" s="77">
        <f>SUM(D27)</f>
        <v>289916</v>
      </c>
      <c r="E46" s="53"/>
      <c r="F46" s="77">
        <f>SUM(F27)</f>
        <v>65252</v>
      </c>
      <c r="G46" s="53"/>
      <c r="H46" s="77">
        <f>SUM(H27)</f>
        <v>-27320</v>
      </c>
      <c r="I46" s="53"/>
      <c r="J46" s="77">
        <f>SUM(J27)</f>
        <v>-32511</v>
      </c>
    </row>
    <row r="47" spans="1:10" ht="21" customHeight="1" thickTop="1" x14ac:dyDescent="0.2">
      <c r="B47" s="57"/>
      <c r="E47" s="53"/>
      <c r="G47" s="53"/>
      <c r="I47" s="53"/>
    </row>
    <row r="48" spans="1:10" ht="21" customHeight="1" x14ac:dyDescent="0.2">
      <c r="A48" s="55" t="s">
        <v>101</v>
      </c>
      <c r="B48" s="57"/>
      <c r="E48" s="53"/>
      <c r="G48" s="53"/>
      <c r="I48" s="53"/>
    </row>
    <row r="49" spans="1:10" ht="21" customHeight="1" x14ac:dyDescent="0.2">
      <c r="A49" s="80" t="s">
        <v>102</v>
      </c>
      <c r="B49" s="57"/>
      <c r="E49" s="53"/>
      <c r="G49" s="53"/>
      <c r="I49" s="53"/>
    </row>
    <row r="50" spans="1:10" ht="21" customHeight="1" x14ac:dyDescent="0.2">
      <c r="A50" s="80" t="s">
        <v>103</v>
      </c>
      <c r="B50" s="57"/>
      <c r="E50" s="53"/>
      <c r="G50" s="53"/>
      <c r="I50" s="53"/>
    </row>
    <row r="51" spans="1:10" ht="21" customHeight="1" x14ac:dyDescent="0.2">
      <c r="A51" s="52" t="s">
        <v>104</v>
      </c>
      <c r="B51" s="76"/>
    </row>
    <row r="52" spans="1:10" ht="21" customHeight="1" x14ac:dyDescent="0.2">
      <c r="A52" s="52" t="s">
        <v>105</v>
      </c>
      <c r="B52" s="57"/>
      <c r="D52" s="129">
        <v>-3192</v>
      </c>
      <c r="E52" s="120"/>
      <c r="F52" s="65">
        <v>-1242</v>
      </c>
      <c r="G52" s="120"/>
      <c r="H52" s="54">
        <v>0</v>
      </c>
      <c r="I52" s="120"/>
      <c r="J52" s="54">
        <v>0</v>
      </c>
    </row>
    <row r="53" spans="1:10" ht="21" customHeight="1" x14ac:dyDescent="0.2">
      <c r="A53" s="52" t="s">
        <v>106</v>
      </c>
      <c r="B53" s="76">
        <v>6</v>
      </c>
      <c r="D53" s="70">
        <v>5160</v>
      </c>
      <c r="E53" s="120"/>
      <c r="F53" s="70">
        <v>3248</v>
      </c>
      <c r="G53" s="120"/>
      <c r="H53" s="70">
        <v>0</v>
      </c>
      <c r="I53" s="120"/>
      <c r="J53" s="70">
        <v>0</v>
      </c>
    </row>
    <row r="54" spans="1:10" ht="21" customHeight="1" x14ac:dyDescent="0.2">
      <c r="A54" s="52" t="s">
        <v>107</v>
      </c>
      <c r="B54" s="76"/>
      <c r="D54" s="54"/>
      <c r="E54" s="120"/>
      <c r="F54" s="54"/>
      <c r="G54" s="120"/>
      <c r="H54" s="54"/>
      <c r="I54" s="120"/>
      <c r="J54" s="54"/>
    </row>
    <row r="55" spans="1:10" ht="21" customHeight="1" x14ac:dyDescent="0.2">
      <c r="A55" s="52" t="s">
        <v>108</v>
      </c>
      <c r="B55" s="76"/>
      <c r="D55" s="70">
        <f>SUM(D52:D53)</f>
        <v>1968</v>
      </c>
      <c r="E55" s="120"/>
      <c r="F55" s="70">
        <f>SUM(F52:F53)</f>
        <v>2006</v>
      </c>
      <c r="G55" s="120"/>
      <c r="H55" s="70">
        <f>SUM(H52:H53)</f>
        <v>0</v>
      </c>
      <c r="I55" s="120"/>
      <c r="J55" s="70">
        <f>SUM(J52:J53)</f>
        <v>0</v>
      </c>
    </row>
    <row r="56" spans="1:10" ht="21" customHeight="1" x14ac:dyDescent="0.2">
      <c r="A56" s="80" t="s">
        <v>224</v>
      </c>
      <c r="B56" s="76"/>
      <c r="D56" s="54"/>
      <c r="E56" s="120"/>
      <c r="F56" s="54"/>
      <c r="G56" s="120"/>
      <c r="H56" s="58"/>
      <c r="I56" s="120"/>
      <c r="J56" s="58"/>
    </row>
    <row r="57" spans="1:10" ht="21" customHeight="1" x14ac:dyDescent="0.2">
      <c r="A57" s="80" t="s">
        <v>103</v>
      </c>
      <c r="B57" s="76"/>
      <c r="D57" s="54"/>
      <c r="E57" s="120"/>
      <c r="F57" s="54"/>
      <c r="G57" s="120"/>
      <c r="H57" s="58"/>
      <c r="I57" s="120"/>
      <c r="J57" s="58"/>
    </row>
    <row r="58" spans="1:10" ht="21" customHeight="1" x14ac:dyDescent="0.2">
      <c r="A58" s="52" t="s">
        <v>237</v>
      </c>
      <c r="B58" s="76"/>
      <c r="D58" s="54"/>
      <c r="E58" s="120"/>
      <c r="F58" s="54"/>
    </row>
    <row r="59" spans="1:10" ht="21" customHeight="1" x14ac:dyDescent="0.2">
      <c r="A59" s="52" t="s">
        <v>236</v>
      </c>
      <c r="B59" s="76"/>
      <c r="D59" s="54">
        <v>81990</v>
      </c>
      <c r="E59" s="120"/>
      <c r="F59" s="54">
        <v>52171</v>
      </c>
      <c r="G59" s="120"/>
      <c r="H59" s="54">
        <v>0</v>
      </c>
      <c r="I59" s="120"/>
      <c r="J59" s="54">
        <v>0</v>
      </c>
    </row>
    <row r="60" spans="1:10" ht="21" customHeight="1" x14ac:dyDescent="0.2">
      <c r="A60" s="52" t="s">
        <v>106</v>
      </c>
      <c r="B60" s="76">
        <v>6</v>
      </c>
      <c r="D60" s="70">
        <v>1536</v>
      </c>
      <c r="E60" s="120"/>
      <c r="F60" s="70">
        <v>1776</v>
      </c>
      <c r="G60" s="120"/>
      <c r="H60" s="70">
        <v>0</v>
      </c>
      <c r="I60" s="120"/>
      <c r="J60" s="70">
        <v>0</v>
      </c>
    </row>
    <row r="61" spans="1:10" ht="21" customHeight="1" x14ac:dyDescent="0.2">
      <c r="A61" s="52" t="s">
        <v>224</v>
      </c>
      <c r="B61" s="76"/>
      <c r="D61" s="54"/>
      <c r="E61" s="120"/>
      <c r="F61" s="54"/>
      <c r="G61" s="120"/>
      <c r="H61" s="54"/>
      <c r="I61" s="120"/>
      <c r="J61" s="54"/>
    </row>
    <row r="62" spans="1:10" ht="21" customHeight="1" x14ac:dyDescent="0.2">
      <c r="A62" s="52" t="s">
        <v>108</v>
      </c>
      <c r="B62" s="76"/>
      <c r="D62" s="54">
        <f>SUM(D59:D60)</f>
        <v>83526</v>
      </c>
      <c r="E62" s="120"/>
      <c r="F62" s="54">
        <f>SUM(F59:F60)</f>
        <v>53947</v>
      </c>
      <c r="G62" s="120"/>
      <c r="H62" s="54">
        <f>SUM(H59:H60)</f>
        <v>0</v>
      </c>
      <c r="I62" s="120"/>
      <c r="J62" s="54">
        <f>SUM(J59:J60)</f>
        <v>0</v>
      </c>
    </row>
    <row r="63" spans="1:10" ht="21" customHeight="1" x14ac:dyDescent="0.2">
      <c r="A63" s="55" t="s">
        <v>225</v>
      </c>
      <c r="B63" s="76"/>
      <c r="D63" s="74">
        <f>D62+D55</f>
        <v>85494</v>
      </c>
      <c r="E63" s="65"/>
      <c r="F63" s="74">
        <f>F62+F55</f>
        <v>55953</v>
      </c>
      <c r="G63" s="65"/>
      <c r="H63" s="74">
        <f>SUM(H62)</f>
        <v>0</v>
      </c>
      <c r="I63" s="65"/>
      <c r="J63" s="74">
        <f>SUM(J62)</f>
        <v>0</v>
      </c>
    </row>
    <row r="64" spans="1:10" ht="21" customHeight="1" x14ac:dyDescent="0.2">
      <c r="A64" s="55"/>
      <c r="B64" s="57"/>
      <c r="F64" s="65"/>
      <c r="G64" s="118"/>
    </row>
    <row r="65" spans="1:10" ht="21" customHeight="1" thickBot="1" x14ac:dyDescent="0.25">
      <c r="A65" s="55" t="s">
        <v>110</v>
      </c>
      <c r="B65" s="57"/>
      <c r="D65" s="77">
        <f>D63+D46</f>
        <v>375410</v>
      </c>
      <c r="E65" s="53"/>
      <c r="F65" s="77">
        <f>F63+F46</f>
        <v>121205</v>
      </c>
      <c r="G65" s="53"/>
      <c r="H65" s="77">
        <f>SUM(H46,H55,H62,H63)</f>
        <v>-27320</v>
      </c>
      <c r="I65" s="53"/>
      <c r="J65" s="77">
        <f>SUM(J46,J55,J62,J63)</f>
        <v>-32511</v>
      </c>
    </row>
    <row r="66" spans="1:10" ht="21" customHeight="1" thickTop="1" x14ac:dyDescent="0.2">
      <c r="B66" s="57"/>
      <c r="F66" s="65"/>
      <c r="G66" s="118"/>
    </row>
    <row r="67" spans="1:10" ht="21" customHeight="1" x14ac:dyDescent="0.2">
      <c r="A67" s="55" t="s">
        <v>111</v>
      </c>
      <c r="B67" s="57"/>
      <c r="F67" s="65"/>
      <c r="G67" s="118"/>
    </row>
    <row r="68" spans="1:10" ht="21" customHeight="1" thickBot="1" x14ac:dyDescent="0.25">
      <c r="A68" s="52" t="s">
        <v>96</v>
      </c>
      <c r="B68" s="57"/>
      <c r="D68" s="65">
        <f>+D70-D69</f>
        <v>360759</v>
      </c>
      <c r="F68" s="65">
        <v>119749</v>
      </c>
      <c r="G68" s="118"/>
      <c r="H68" s="77">
        <f>SUM(H65)</f>
        <v>-27320</v>
      </c>
      <c r="J68" s="77">
        <f>SUM(J65)</f>
        <v>-32511</v>
      </c>
    </row>
    <row r="69" spans="1:10" ht="21" customHeight="1" thickTop="1" x14ac:dyDescent="0.2">
      <c r="A69" s="52" t="s">
        <v>97</v>
      </c>
      <c r="B69" s="57"/>
      <c r="D69" s="95">
        <f>14650+1</f>
        <v>14651</v>
      </c>
      <c r="E69" s="121"/>
      <c r="F69" s="95">
        <v>1456</v>
      </c>
      <c r="G69" s="118"/>
      <c r="J69" s="118"/>
    </row>
    <row r="70" spans="1:10" ht="21" customHeight="1" thickBot="1" x14ac:dyDescent="0.25">
      <c r="B70" s="57"/>
      <c r="D70" s="77">
        <f>+D65</f>
        <v>375410</v>
      </c>
      <c r="E70" s="53"/>
      <c r="F70" s="77">
        <f>SUM(F68:F69)</f>
        <v>121205</v>
      </c>
      <c r="G70" s="118"/>
      <c r="J70" s="118"/>
    </row>
    <row r="71" spans="1:10" ht="21" customHeight="1" thickTop="1" x14ac:dyDescent="0.2">
      <c r="B71" s="57"/>
      <c r="E71" s="53"/>
      <c r="F71" s="65"/>
      <c r="G71" s="118"/>
      <c r="J71" s="118"/>
    </row>
    <row r="72" spans="1:10" ht="21" customHeight="1" x14ac:dyDescent="0.2">
      <c r="A72" s="52" t="s">
        <v>33</v>
      </c>
    </row>
    <row r="73" spans="1:10" s="55" customFormat="1" ht="21" customHeight="1" x14ac:dyDescent="0.2">
      <c r="A73" s="52"/>
      <c r="B73" s="52"/>
      <c r="C73" s="52"/>
      <c r="D73" s="65"/>
      <c r="E73" s="53"/>
      <c r="F73" s="53"/>
      <c r="G73" s="53"/>
      <c r="H73" s="53"/>
      <c r="I73" s="53"/>
      <c r="J73" s="53"/>
    </row>
    <row r="74" spans="1:10" ht="21" customHeight="1" x14ac:dyDescent="0.2">
      <c r="E74" s="53"/>
      <c r="G74" s="53"/>
      <c r="I74" s="53"/>
    </row>
    <row r="75" spans="1:10" ht="21" customHeight="1" x14ac:dyDescent="0.2">
      <c r="B75" s="123"/>
      <c r="D75" s="124"/>
      <c r="F75" s="125"/>
      <c r="H75" s="125"/>
      <c r="J75" s="125"/>
    </row>
    <row r="76" spans="1:10" ht="21" customHeight="1" x14ac:dyDescent="0.2">
      <c r="A76" s="55"/>
    </row>
    <row r="78" spans="1:10" ht="21" customHeight="1" x14ac:dyDescent="0.2">
      <c r="E78" s="53"/>
      <c r="G78" s="53"/>
      <c r="I78" s="53"/>
    </row>
    <row r="79" spans="1:10" ht="21" customHeight="1" x14ac:dyDescent="0.2">
      <c r="E79" s="53"/>
      <c r="G79" s="53"/>
      <c r="I79" s="53"/>
    </row>
    <row r="80" spans="1:10" ht="21" customHeight="1" x14ac:dyDescent="0.2">
      <c r="E80" s="53"/>
      <c r="G80" s="53"/>
      <c r="I80" s="53"/>
    </row>
    <row r="81" spans="1:9" ht="21" customHeight="1" x14ac:dyDescent="0.2">
      <c r="E81" s="53"/>
      <c r="G81" s="53"/>
      <c r="I81" s="53"/>
    </row>
    <row r="82" spans="1:9" ht="21" customHeight="1" x14ac:dyDescent="0.2">
      <c r="A82" s="55"/>
      <c r="E82" s="53"/>
      <c r="G82" s="53"/>
      <c r="I82" s="53"/>
    </row>
    <row r="83" spans="1:9" ht="21" customHeight="1" x14ac:dyDescent="0.2">
      <c r="E83" s="53"/>
      <c r="G83" s="53"/>
      <c r="I83" s="53"/>
    </row>
    <row r="84" spans="1:9" ht="21" customHeight="1" x14ac:dyDescent="0.2">
      <c r="E84" s="53"/>
      <c r="G84" s="53"/>
      <c r="I84" s="53"/>
    </row>
    <row r="85" spans="1:9" ht="21" customHeight="1" x14ac:dyDescent="0.2">
      <c r="E85" s="53"/>
      <c r="G85" s="53"/>
      <c r="I85" s="53"/>
    </row>
    <row r="86" spans="1:9" ht="21" customHeight="1" x14ac:dyDescent="0.2">
      <c r="E86" s="53"/>
      <c r="G86" s="53"/>
      <c r="I86" s="53"/>
    </row>
    <row r="87" spans="1:9" ht="21" customHeight="1" x14ac:dyDescent="0.2">
      <c r="E87" s="53"/>
      <c r="G87" s="53"/>
      <c r="I87" s="53"/>
    </row>
    <row r="88" spans="1:9" ht="21" customHeight="1" x14ac:dyDescent="0.2">
      <c r="E88" s="53"/>
      <c r="G88" s="53"/>
      <c r="I88" s="53"/>
    </row>
    <row r="89" spans="1:9" s="53" customFormat="1" ht="21" customHeight="1" x14ac:dyDescent="0.2">
      <c r="B89" s="52"/>
      <c r="C89" s="52"/>
      <c r="D89" s="65"/>
    </row>
    <row r="90" spans="1:9" s="53" customFormat="1" ht="21" customHeight="1" x14ac:dyDescent="0.2">
      <c r="B90" s="80"/>
      <c r="C90" s="52"/>
      <c r="D90" s="65"/>
    </row>
    <row r="91" spans="1:9" s="53" customFormat="1" ht="21" customHeight="1" x14ac:dyDescent="0.2">
      <c r="B91" s="52"/>
      <c r="C91" s="52"/>
      <c r="D91" s="65"/>
    </row>
    <row r="92" spans="1:9" s="53" customFormat="1" ht="21" customHeight="1" x14ac:dyDescent="0.2">
      <c r="B92" s="52"/>
      <c r="C92" s="52"/>
      <c r="D92" s="65"/>
    </row>
    <row r="93" spans="1:9" s="53" customFormat="1" ht="21" customHeight="1" x14ac:dyDescent="0.2">
      <c r="B93" s="52"/>
      <c r="C93" s="52"/>
      <c r="D93" s="65"/>
    </row>
    <row r="94" spans="1:9" s="53" customFormat="1" ht="21" customHeight="1" x14ac:dyDescent="0.2">
      <c r="B94" s="52"/>
      <c r="C94" s="52"/>
      <c r="D94" s="65"/>
    </row>
    <row r="95" spans="1:9" s="53" customFormat="1" ht="21" customHeight="1" x14ac:dyDescent="0.2">
      <c r="B95" s="52"/>
      <c r="C95" s="52"/>
      <c r="D95" s="65"/>
    </row>
    <row r="96" spans="1:9" s="53" customFormat="1" ht="21" customHeight="1" x14ac:dyDescent="0.2">
      <c r="B96" s="52"/>
      <c r="C96" s="52"/>
      <c r="D96" s="65"/>
    </row>
    <row r="97" spans="2:4" s="53" customFormat="1" ht="21" customHeight="1" x14ac:dyDescent="0.2">
      <c r="B97" s="52"/>
      <c r="C97" s="52"/>
      <c r="D97" s="65"/>
    </row>
    <row r="98" spans="2:4" s="53" customFormat="1" ht="21" customHeight="1" x14ac:dyDescent="0.2">
      <c r="B98" s="52"/>
      <c r="C98" s="52"/>
      <c r="D98" s="65"/>
    </row>
    <row r="99" spans="2:4" s="53" customFormat="1" ht="21" customHeight="1" x14ac:dyDescent="0.2">
      <c r="B99" s="52"/>
      <c r="C99" s="52"/>
      <c r="D99" s="65"/>
    </row>
    <row r="100" spans="2:4" s="53" customFormat="1" ht="21" customHeight="1" x14ac:dyDescent="0.2">
      <c r="B100" s="52"/>
      <c r="C100" s="52"/>
      <c r="D100" s="65"/>
    </row>
    <row r="101" spans="2:4" s="53" customFormat="1" ht="21" customHeight="1" x14ac:dyDescent="0.2">
      <c r="B101" s="52"/>
      <c r="C101" s="52"/>
      <c r="D101" s="65"/>
    </row>
    <row r="102" spans="2:4" s="53" customFormat="1" ht="21" customHeight="1" x14ac:dyDescent="0.2">
      <c r="B102" s="52"/>
      <c r="C102" s="52"/>
      <c r="D102" s="65"/>
    </row>
    <row r="103" spans="2:4" s="53" customFormat="1" ht="21" customHeight="1" x14ac:dyDescent="0.2">
      <c r="B103" s="52"/>
      <c r="C103" s="52"/>
      <c r="D103" s="65"/>
    </row>
    <row r="104" spans="2:4" s="53" customFormat="1" ht="21" customHeight="1" x14ac:dyDescent="0.2">
      <c r="B104" s="52"/>
      <c r="C104" s="52"/>
      <c r="D104" s="65"/>
    </row>
  </sheetData>
  <pageMargins left="0.78740157480314965" right="0.39370078740157483" top="0.78740157480314965" bottom="0.39370078740157483" header="0.19685039370078741" footer="0.19685039370078741"/>
  <pageSetup paperSize="9" scale="78" fitToWidth="0" fitToHeight="0" orientation="portrait" r:id="rId1"/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31"/>
  <sheetViews>
    <sheetView showGridLines="0" zoomScale="130" zoomScaleNormal="130" zoomScaleSheetLayoutView="115" workbookViewId="0">
      <selection activeCell="A19" sqref="A19"/>
    </sheetView>
  </sheetViews>
  <sheetFormatPr defaultColWidth="9.42578125" defaultRowHeight="15" customHeight="1" x14ac:dyDescent="0.2"/>
  <cols>
    <col min="1" max="1" width="26.42578125" style="9" customWidth="1"/>
    <col min="2" max="2" width="5.42578125" style="9" customWidth="1"/>
    <col min="3" max="3" width="1.42578125" style="9" customWidth="1"/>
    <col min="4" max="4" width="11" style="9" customWidth="1"/>
    <col min="5" max="5" width="1.42578125" style="9" customWidth="1"/>
    <col min="6" max="6" width="11" style="9" customWidth="1"/>
    <col min="7" max="7" width="1.42578125" style="9" customWidth="1"/>
    <col min="8" max="8" width="11" style="9" customWidth="1"/>
    <col min="9" max="9" width="1.42578125" style="9" customWidth="1"/>
    <col min="10" max="10" width="11" style="9" customWidth="1"/>
    <col min="11" max="11" width="1.42578125" style="9" customWidth="1"/>
    <col min="12" max="12" width="11" style="9" customWidth="1"/>
    <col min="13" max="13" width="1.42578125" style="9" customWidth="1"/>
    <col min="14" max="14" width="11" style="9" customWidth="1"/>
    <col min="15" max="15" width="1.42578125" style="9" customWidth="1"/>
    <col min="16" max="16" width="11" style="9" customWidth="1"/>
    <col min="17" max="17" width="1.42578125" style="9" customWidth="1"/>
    <col min="18" max="18" width="11" style="9" customWidth="1"/>
    <col min="19" max="19" width="1.42578125" style="9" customWidth="1"/>
    <col min="20" max="20" width="12.5703125" style="9" customWidth="1"/>
    <col min="21" max="21" width="1.42578125" style="9" customWidth="1"/>
    <col min="22" max="22" width="12.5703125" style="9" customWidth="1"/>
    <col min="23" max="23" width="1.42578125" style="9" customWidth="1"/>
    <col min="24" max="24" width="11" style="9" customWidth="1"/>
    <col min="25" max="25" width="1.42578125" style="9" customWidth="1"/>
    <col min="26" max="26" width="11.5703125" style="9" customWidth="1"/>
    <col min="27" max="27" width="1.42578125" style="9" customWidth="1"/>
    <col min="28" max="28" width="11" style="9" customWidth="1"/>
    <col min="29" max="29" width="1.42578125" style="9" customWidth="1"/>
    <col min="30" max="30" width="11" style="9" customWidth="1"/>
    <col min="31" max="16384" width="9.42578125" style="9"/>
  </cols>
  <sheetData>
    <row r="1" spans="1:30" ht="15" customHeight="1" x14ac:dyDescent="0.2">
      <c r="AD1" s="10" t="s">
        <v>73</v>
      </c>
    </row>
    <row r="2" spans="1:30" s="11" customFormat="1" ht="15" customHeight="1" x14ac:dyDescent="0.2">
      <c r="A2" s="11" t="s">
        <v>0</v>
      </c>
      <c r="AD2" s="12"/>
    </row>
    <row r="3" spans="1:30" s="11" customFormat="1" ht="15" customHeight="1" x14ac:dyDescent="0.2">
      <c r="A3" s="11" t="s">
        <v>112</v>
      </c>
    </row>
    <row r="4" spans="1:30" s="11" customFormat="1" ht="15" customHeight="1" x14ac:dyDescent="0.2">
      <c r="A4" s="11" t="s">
        <v>241</v>
      </c>
    </row>
    <row r="5" spans="1:30" ht="15" customHeight="1" x14ac:dyDescent="0.2">
      <c r="AD5" s="13" t="s">
        <v>2</v>
      </c>
    </row>
    <row r="6" spans="1:30" ht="15" customHeight="1" x14ac:dyDescent="0.2">
      <c r="C6" s="14"/>
      <c r="D6" s="15" t="s">
        <v>3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</row>
    <row r="7" spans="1:30" s="14" customFormat="1" ht="15" customHeight="1" x14ac:dyDescent="0.2">
      <c r="D7" s="165" t="s">
        <v>113</v>
      </c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7"/>
      <c r="AB7" s="17"/>
    </row>
    <row r="8" spans="1:30" s="14" customFormat="1" ht="15" customHeight="1" x14ac:dyDescent="0.2">
      <c r="P8" s="166" t="s">
        <v>66</v>
      </c>
      <c r="Q8" s="166"/>
      <c r="R8" s="166"/>
      <c r="S8" s="166"/>
      <c r="T8" s="166"/>
      <c r="U8" s="166"/>
      <c r="V8" s="166"/>
      <c r="W8" s="166"/>
      <c r="X8" s="166"/>
      <c r="Y8" s="18"/>
      <c r="Z8" s="9"/>
    </row>
    <row r="9" spans="1:30" s="14" customFormat="1" ht="15" customHeight="1" x14ac:dyDescent="0.2">
      <c r="P9" s="165" t="s">
        <v>114</v>
      </c>
      <c r="Q9" s="165"/>
      <c r="R9" s="165"/>
      <c r="S9" s="165"/>
      <c r="T9" s="165"/>
      <c r="U9" s="165"/>
      <c r="V9" s="165"/>
      <c r="W9" s="19"/>
    </row>
    <row r="10" spans="1:30" s="14" customFormat="1" ht="15" customHeight="1" x14ac:dyDescent="0.2">
      <c r="P10" s="14" t="s">
        <v>115</v>
      </c>
    </row>
    <row r="11" spans="1:30" s="14" customFormat="1" ht="15" customHeight="1" x14ac:dyDescent="0.2">
      <c r="H11" s="14" t="s">
        <v>221</v>
      </c>
      <c r="P11" s="14" t="s">
        <v>116</v>
      </c>
      <c r="T11" s="14" t="s">
        <v>226</v>
      </c>
      <c r="AB11" s="14" t="s">
        <v>117</v>
      </c>
    </row>
    <row r="12" spans="1:30" s="14" customFormat="1" ht="15" customHeight="1" x14ac:dyDescent="0.2">
      <c r="H12" s="14" t="s">
        <v>220</v>
      </c>
      <c r="P12" s="14" t="s">
        <v>118</v>
      </c>
      <c r="T12" s="14" t="s">
        <v>119</v>
      </c>
      <c r="V12" s="14" t="s">
        <v>120</v>
      </c>
      <c r="X12" s="14" t="s">
        <v>121</v>
      </c>
      <c r="Z12" s="14" t="s">
        <v>122</v>
      </c>
      <c r="AB12" s="14" t="s">
        <v>123</v>
      </c>
    </row>
    <row r="13" spans="1:30" s="14" customFormat="1" ht="15" customHeight="1" x14ac:dyDescent="0.2">
      <c r="D13" s="14" t="s">
        <v>124</v>
      </c>
      <c r="H13" s="14" t="s">
        <v>219</v>
      </c>
      <c r="L13" s="166" t="s">
        <v>63</v>
      </c>
      <c r="M13" s="166"/>
      <c r="N13" s="166"/>
      <c r="P13" s="14" t="s">
        <v>125</v>
      </c>
      <c r="R13" s="14" t="s">
        <v>126</v>
      </c>
      <c r="T13" s="14" t="s">
        <v>127</v>
      </c>
      <c r="V13" s="14" t="s">
        <v>128</v>
      </c>
      <c r="X13" s="14" t="s">
        <v>129</v>
      </c>
      <c r="Z13" s="14" t="s">
        <v>130</v>
      </c>
      <c r="AB13" s="14" t="s">
        <v>131</v>
      </c>
      <c r="AD13" s="14" t="s">
        <v>132</v>
      </c>
    </row>
    <row r="14" spans="1:30" s="14" customFormat="1" ht="15" customHeight="1" x14ac:dyDescent="0.2">
      <c r="D14" s="14" t="s">
        <v>133</v>
      </c>
      <c r="H14" s="14" t="s">
        <v>218</v>
      </c>
      <c r="L14" s="14" t="s">
        <v>134</v>
      </c>
      <c r="P14" s="14" t="s">
        <v>135</v>
      </c>
      <c r="R14" s="14" t="s">
        <v>136</v>
      </c>
      <c r="T14" s="14" t="s">
        <v>137</v>
      </c>
      <c r="V14" s="14" t="s">
        <v>138</v>
      </c>
      <c r="X14" s="14" t="s">
        <v>139</v>
      </c>
      <c r="Z14" s="14" t="s">
        <v>140</v>
      </c>
      <c r="AB14" s="14" t="s">
        <v>141</v>
      </c>
      <c r="AD14" s="14" t="s">
        <v>139</v>
      </c>
    </row>
    <row r="15" spans="1:30" s="14" customFormat="1" ht="15" customHeight="1" x14ac:dyDescent="0.2">
      <c r="D15" s="42" t="s">
        <v>142</v>
      </c>
      <c r="F15" s="42" t="s">
        <v>61</v>
      </c>
      <c r="H15" s="42" t="s">
        <v>222</v>
      </c>
      <c r="J15" s="42" t="s">
        <v>62</v>
      </c>
      <c r="L15" s="42" t="s">
        <v>143</v>
      </c>
      <c r="N15" s="42" t="s">
        <v>144</v>
      </c>
      <c r="P15" s="42" t="s">
        <v>145</v>
      </c>
      <c r="R15" s="42" t="s">
        <v>146</v>
      </c>
      <c r="T15" s="42" t="s">
        <v>147</v>
      </c>
      <c r="V15" s="42" t="s">
        <v>148</v>
      </c>
      <c r="X15" s="42" t="s">
        <v>149</v>
      </c>
      <c r="Z15" s="42" t="s">
        <v>150</v>
      </c>
      <c r="AB15" s="42" t="s">
        <v>151</v>
      </c>
      <c r="AD15" s="42" t="s">
        <v>149</v>
      </c>
    </row>
    <row r="16" spans="1:30" ht="15" customHeight="1" x14ac:dyDescent="0.2">
      <c r="A16" s="11" t="s">
        <v>228</v>
      </c>
      <c r="C16" s="20"/>
      <c r="D16" s="10">
        <v>1666827</v>
      </c>
      <c r="E16" s="10"/>
      <c r="F16" s="10">
        <v>2062461</v>
      </c>
      <c r="G16" s="10"/>
      <c r="H16" s="130">
        <v>-7372</v>
      </c>
      <c r="I16" s="10"/>
      <c r="J16" s="10">
        <v>568131</v>
      </c>
      <c r="K16" s="10"/>
      <c r="L16" s="10">
        <v>211675</v>
      </c>
      <c r="M16" s="10"/>
      <c r="N16" s="10">
        <v>-493903</v>
      </c>
      <c r="O16" s="10"/>
      <c r="P16" s="10">
        <v>124270</v>
      </c>
      <c r="Q16" s="10"/>
      <c r="R16" s="10">
        <v>5395189</v>
      </c>
      <c r="S16" s="10"/>
      <c r="T16" s="10">
        <v>207043</v>
      </c>
      <c r="U16" s="10"/>
      <c r="V16" s="10">
        <v>-10726</v>
      </c>
      <c r="W16" s="10"/>
      <c r="X16" s="10">
        <v>5715776</v>
      </c>
      <c r="Y16" s="10"/>
      <c r="Z16" s="10">
        <v>9723594</v>
      </c>
      <c r="AA16" s="10"/>
      <c r="AB16" s="10">
        <v>124884</v>
      </c>
      <c r="AC16" s="10"/>
      <c r="AD16" s="21">
        <f>SUM(Z16:AB16)</f>
        <v>9848478</v>
      </c>
    </row>
    <row r="17" spans="1:31" ht="15" customHeight="1" x14ac:dyDescent="0.2">
      <c r="A17" s="22" t="s">
        <v>234</v>
      </c>
      <c r="C17" s="20"/>
      <c r="D17" s="10">
        <v>0</v>
      </c>
      <c r="E17" s="21"/>
      <c r="F17" s="10">
        <v>0</v>
      </c>
      <c r="G17" s="21"/>
      <c r="H17" s="130">
        <v>0</v>
      </c>
      <c r="I17" s="21"/>
      <c r="J17" s="10">
        <v>0</v>
      </c>
      <c r="K17" s="21"/>
      <c r="L17" s="10">
        <v>0</v>
      </c>
      <c r="M17" s="21"/>
      <c r="N17" s="10">
        <f>SUM('PL&amp;OCI'!F30)</f>
        <v>63811</v>
      </c>
      <c r="O17" s="21"/>
      <c r="P17" s="10">
        <v>0</v>
      </c>
      <c r="Q17" s="10"/>
      <c r="R17" s="10">
        <v>0</v>
      </c>
      <c r="S17" s="21"/>
      <c r="T17" s="10">
        <v>0</v>
      </c>
      <c r="U17" s="21"/>
      <c r="V17" s="10">
        <v>0</v>
      </c>
      <c r="W17" s="21"/>
      <c r="X17" s="10">
        <f>SUM(P17:V17)</f>
        <v>0</v>
      </c>
      <c r="Y17" s="21"/>
      <c r="Z17" s="10">
        <f>SUM(D17:N17,X17)</f>
        <v>63811</v>
      </c>
      <c r="AA17" s="21"/>
      <c r="AB17" s="10">
        <f>SUM('PL&amp;OCI'!F31)</f>
        <v>1441</v>
      </c>
      <c r="AC17" s="21"/>
      <c r="AD17" s="21">
        <f>SUM(Z17:AB17)</f>
        <v>65252</v>
      </c>
    </row>
    <row r="18" spans="1:31" ht="15" customHeight="1" x14ac:dyDescent="0.2">
      <c r="A18" s="22" t="s">
        <v>109</v>
      </c>
      <c r="C18" s="20"/>
      <c r="D18" s="23">
        <v>0</v>
      </c>
      <c r="E18" s="21"/>
      <c r="F18" s="23">
        <v>0</v>
      </c>
      <c r="G18" s="21"/>
      <c r="H18" s="134">
        <v>0</v>
      </c>
      <c r="I18" s="21"/>
      <c r="J18" s="23">
        <v>0</v>
      </c>
      <c r="K18" s="21"/>
      <c r="L18" s="23">
        <v>0</v>
      </c>
      <c r="M18" s="21"/>
      <c r="N18" s="23">
        <v>0</v>
      </c>
      <c r="O18" s="21"/>
      <c r="P18" s="23">
        <v>-1257</v>
      </c>
      <c r="Q18" s="10"/>
      <c r="R18" s="23">
        <v>0</v>
      </c>
      <c r="S18" s="21"/>
      <c r="T18" s="24">
        <v>52171</v>
      </c>
      <c r="U18" s="21"/>
      <c r="V18" s="24">
        <v>5024</v>
      </c>
      <c r="W18" s="21"/>
      <c r="X18" s="23">
        <f>SUM(P18:V18)</f>
        <v>55938</v>
      </c>
      <c r="Y18" s="21"/>
      <c r="Z18" s="23">
        <f>SUM(D18:N18,X18)</f>
        <v>55938</v>
      </c>
      <c r="AA18" s="21"/>
      <c r="AB18" s="23">
        <v>15</v>
      </c>
      <c r="AC18" s="21"/>
      <c r="AD18" s="24">
        <f>SUM(Z18:AB18)</f>
        <v>55953</v>
      </c>
    </row>
    <row r="19" spans="1:31" ht="15" customHeight="1" x14ac:dyDescent="0.2">
      <c r="A19" s="22" t="s">
        <v>110</v>
      </c>
      <c r="C19" s="20"/>
      <c r="D19" s="25">
        <f>SUM(D17:D18)</f>
        <v>0</v>
      </c>
      <c r="E19" s="10"/>
      <c r="F19" s="25">
        <f>SUM(F17:F18)</f>
        <v>0</v>
      </c>
      <c r="G19" s="10"/>
      <c r="H19" s="136">
        <f>SUM(H17:H18)</f>
        <v>0</v>
      </c>
      <c r="I19" s="10"/>
      <c r="J19" s="25">
        <f>SUM(J17:J18)</f>
        <v>0</v>
      </c>
      <c r="K19" s="10"/>
      <c r="L19" s="25">
        <f>SUM(L17:L18)</f>
        <v>0</v>
      </c>
      <c r="M19" s="10"/>
      <c r="N19" s="25">
        <f>SUM(N17:N18)</f>
        <v>63811</v>
      </c>
      <c r="O19" s="21"/>
      <c r="P19" s="25">
        <f>SUM(P17:P18)</f>
        <v>-1257</v>
      </c>
      <c r="Q19" s="25"/>
      <c r="R19" s="25">
        <f>SUM(R17:R18)</f>
        <v>0</v>
      </c>
      <c r="S19" s="10"/>
      <c r="T19" s="25">
        <f>SUM(T17:T18)</f>
        <v>52171</v>
      </c>
      <c r="U19" s="10"/>
      <c r="V19" s="25">
        <f>SUM(V17:V18)</f>
        <v>5024</v>
      </c>
      <c r="W19" s="10"/>
      <c r="X19" s="25">
        <f>SUM(X17:X18)</f>
        <v>55938</v>
      </c>
      <c r="Y19" s="21"/>
      <c r="Z19" s="25">
        <f>SUM(Z17:Z18)</f>
        <v>119749</v>
      </c>
      <c r="AA19" s="21"/>
      <c r="AB19" s="25">
        <f>SUM(AB17:AB18)</f>
        <v>1456</v>
      </c>
      <c r="AC19" s="21"/>
      <c r="AD19" s="25">
        <f>SUM(AD17:AD18)</f>
        <v>121205</v>
      </c>
    </row>
    <row r="20" spans="1:31" ht="15" customHeight="1" x14ac:dyDescent="0.2">
      <c r="A20" s="22" t="s">
        <v>152</v>
      </c>
      <c r="C20" s="20"/>
      <c r="D20" s="25">
        <v>0</v>
      </c>
      <c r="E20" s="10"/>
      <c r="F20" s="25">
        <v>0</v>
      </c>
      <c r="G20" s="10"/>
      <c r="H20" s="136">
        <v>0</v>
      </c>
      <c r="I20" s="10"/>
      <c r="J20" s="25">
        <v>0</v>
      </c>
      <c r="K20" s="10"/>
      <c r="L20" s="25">
        <v>0</v>
      </c>
      <c r="M20" s="10"/>
      <c r="N20" s="25">
        <v>1410</v>
      </c>
      <c r="O20" s="21"/>
      <c r="P20" s="25">
        <v>0</v>
      </c>
      <c r="Q20" s="25"/>
      <c r="R20" s="25">
        <v>-1410</v>
      </c>
      <c r="S20" s="10"/>
      <c r="T20" s="25">
        <v>0</v>
      </c>
      <c r="U20" s="10"/>
      <c r="V20" s="25">
        <v>0</v>
      </c>
      <c r="W20" s="10"/>
      <c r="X20" s="10">
        <f>SUM(P20:V20)</f>
        <v>-1410</v>
      </c>
      <c r="Y20" s="21"/>
      <c r="Z20" s="10">
        <f>SUM(D20:N20,X20)</f>
        <v>0</v>
      </c>
      <c r="AA20" s="21"/>
      <c r="AB20" s="25">
        <v>0</v>
      </c>
      <c r="AC20" s="21"/>
      <c r="AD20" s="21">
        <f>SUM(Z20:AB20)</f>
        <v>0</v>
      </c>
    </row>
    <row r="21" spans="1:31" ht="15" customHeight="1" thickBot="1" x14ac:dyDescent="0.25">
      <c r="A21" s="11" t="s">
        <v>244</v>
      </c>
      <c r="D21" s="26">
        <f>SUM(D16,D19:D20)</f>
        <v>1666827</v>
      </c>
      <c r="E21" s="21"/>
      <c r="F21" s="26">
        <f>SUM(F16,F19:F20)</f>
        <v>2062461</v>
      </c>
      <c r="G21" s="21"/>
      <c r="H21" s="137">
        <f>SUM(H16,H19:H20)</f>
        <v>-7372</v>
      </c>
      <c r="I21" s="21"/>
      <c r="J21" s="26">
        <f>SUM(J16,J19:J20)</f>
        <v>568131</v>
      </c>
      <c r="K21" s="21"/>
      <c r="L21" s="26">
        <f>SUM(L16,L19:L20)</f>
        <v>211675</v>
      </c>
      <c r="M21" s="21"/>
      <c r="N21" s="26">
        <f>SUM(N16,N19:N20)</f>
        <v>-428682</v>
      </c>
      <c r="O21" s="21"/>
      <c r="P21" s="26">
        <f>SUM(P16,P19:P20)</f>
        <v>123013</v>
      </c>
      <c r="Q21" s="10"/>
      <c r="R21" s="26">
        <f>SUM(R16,R19:R20)</f>
        <v>5393779</v>
      </c>
      <c r="S21" s="21"/>
      <c r="T21" s="26">
        <f>SUM(T16,T19:T20)</f>
        <v>259214</v>
      </c>
      <c r="U21" s="21"/>
      <c r="V21" s="26">
        <f>SUM(V16,V19:V20)</f>
        <v>-5702</v>
      </c>
      <c r="W21" s="21"/>
      <c r="X21" s="26">
        <f>SUM(X16,X19:X20)</f>
        <v>5770304</v>
      </c>
      <c r="Y21" s="21"/>
      <c r="Z21" s="26">
        <f>SUM(Z16,Z19:Z20)</f>
        <v>9843343</v>
      </c>
      <c r="AA21" s="21"/>
      <c r="AB21" s="26">
        <f>SUM(AB16,AB19:AB20)</f>
        <v>126340</v>
      </c>
      <c r="AC21" s="21"/>
      <c r="AD21" s="26">
        <f>SUM(AD16,AD19:AD20)</f>
        <v>9969683</v>
      </c>
    </row>
    <row r="22" spans="1:31" ht="15" customHeight="1" thickTop="1" x14ac:dyDescent="0.2">
      <c r="A22" s="11"/>
      <c r="D22" s="27"/>
      <c r="E22" s="21"/>
      <c r="F22" s="27"/>
      <c r="G22" s="21"/>
      <c r="H22" s="161"/>
      <c r="I22" s="21"/>
      <c r="J22" s="27"/>
      <c r="K22" s="21"/>
      <c r="L22" s="27"/>
      <c r="M22" s="21"/>
      <c r="N22" s="27"/>
      <c r="O22" s="21"/>
      <c r="P22" s="27"/>
      <c r="Q22" s="10"/>
      <c r="R22" s="27"/>
      <c r="S22" s="21"/>
      <c r="T22" s="21"/>
      <c r="U22" s="21"/>
      <c r="V22" s="21"/>
      <c r="W22" s="21"/>
      <c r="X22" s="27"/>
      <c r="Y22" s="21"/>
      <c r="Z22" s="27"/>
      <c r="AA22" s="21"/>
      <c r="AB22" s="27"/>
      <c r="AC22" s="21"/>
      <c r="AD22" s="10"/>
    </row>
    <row r="23" spans="1:31" ht="15" customHeight="1" x14ac:dyDescent="0.2">
      <c r="A23" s="11" t="s">
        <v>245</v>
      </c>
      <c r="C23" s="20"/>
      <c r="D23" s="10">
        <v>1666827</v>
      </c>
      <c r="E23" s="10"/>
      <c r="F23" s="10">
        <v>2062461</v>
      </c>
      <c r="G23" s="10"/>
      <c r="H23" s="130">
        <v>-7372</v>
      </c>
      <c r="I23" s="130"/>
      <c r="J23" s="130">
        <v>568131</v>
      </c>
      <c r="K23" s="130"/>
      <c r="L23" s="130">
        <v>211675</v>
      </c>
      <c r="M23" s="130"/>
      <c r="N23" s="130">
        <v>-105060</v>
      </c>
      <c r="O23" s="130"/>
      <c r="P23" s="130">
        <v>118912</v>
      </c>
      <c r="Q23" s="130"/>
      <c r="R23" s="130">
        <v>10286706</v>
      </c>
      <c r="S23" s="131"/>
      <c r="T23" s="130">
        <v>208618</v>
      </c>
      <c r="U23" s="130"/>
      <c r="V23" s="130">
        <v>84134</v>
      </c>
      <c r="W23" s="130"/>
      <c r="X23" s="130">
        <f>SUM(P23:V23)</f>
        <v>10698370</v>
      </c>
      <c r="Y23" s="130"/>
      <c r="Z23" s="130">
        <f>SUM(D23:N23,X23)</f>
        <v>15095032</v>
      </c>
      <c r="AA23" s="130"/>
      <c r="AB23" s="130">
        <v>133129</v>
      </c>
      <c r="AC23" s="130"/>
      <c r="AD23" s="132">
        <f>SUM(Z23:AB23)</f>
        <v>15228161</v>
      </c>
    </row>
    <row r="24" spans="1:31" ht="15" customHeight="1" x14ac:dyDescent="0.2">
      <c r="A24" s="22" t="s">
        <v>234</v>
      </c>
      <c r="C24" s="20"/>
      <c r="D24" s="10">
        <v>0</v>
      </c>
      <c r="E24" s="21"/>
      <c r="F24" s="10">
        <v>0</v>
      </c>
      <c r="G24" s="21"/>
      <c r="H24" s="130">
        <v>0</v>
      </c>
      <c r="I24" s="132"/>
      <c r="J24" s="130">
        <v>0</v>
      </c>
      <c r="K24" s="132"/>
      <c r="L24" s="130">
        <v>0</v>
      </c>
      <c r="M24" s="132"/>
      <c r="N24" s="130">
        <f>SUM('PL&amp;OCI'!D30)</f>
        <v>275486</v>
      </c>
      <c r="O24" s="132"/>
      <c r="P24" s="130">
        <v>0</v>
      </c>
      <c r="Q24" s="130"/>
      <c r="R24" s="130">
        <v>0</v>
      </c>
      <c r="S24" s="133"/>
      <c r="T24" s="130">
        <v>0</v>
      </c>
      <c r="U24" s="132"/>
      <c r="V24" s="130">
        <v>0</v>
      </c>
      <c r="W24" s="132"/>
      <c r="X24" s="130">
        <f>SUM(P24:V24)</f>
        <v>0</v>
      </c>
      <c r="Y24" s="132"/>
      <c r="Z24" s="130">
        <f>SUM(D24:N24,X24)</f>
        <v>275486</v>
      </c>
      <c r="AA24" s="132"/>
      <c r="AB24" s="130">
        <f>+'PL&amp;OCI'!D31</f>
        <v>14430</v>
      </c>
      <c r="AC24" s="132"/>
      <c r="AD24" s="132">
        <f>SUM(Z24:AB24)</f>
        <v>289916</v>
      </c>
    </row>
    <row r="25" spans="1:31" ht="15" customHeight="1" x14ac:dyDescent="0.2">
      <c r="A25" s="22" t="s">
        <v>109</v>
      </c>
      <c r="C25" s="20"/>
      <c r="D25" s="23">
        <v>0</v>
      </c>
      <c r="E25" s="21"/>
      <c r="F25" s="23">
        <v>0</v>
      </c>
      <c r="G25" s="21"/>
      <c r="H25" s="134">
        <v>0</v>
      </c>
      <c r="I25" s="132"/>
      <c r="J25" s="134">
        <v>0</v>
      </c>
      <c r="K25" s="132"/>
      <c r="L25" s="134">
        <v>0</v>
      </c>
      <c r="M25" s="132"/>
      <c r="N25" s="134">
        <v>0</v>
      </c>
      <c r="O25" s="132">
        <v>0</v>
      </c>
      <c r="P25" s="134">
        <f>+P28-P23</f>
        <v>-3413</v>
      </c>
      <c r="Q25" s="130"/>
      <c r="R25" s="134">
        <v>0</v>
      </c>
      <c r="S25" s="133"/>
      <c r="T25" s="135">
        <f>+'PL&amp;OCI'!D59</f>
        <v>81990</v>
      </c>
      <c r="U25" s="132"/>
      <c r="V25" s="135">
        <f>+'PL&amp;OCI'!D53+'PL&amp;OCI'!D60</f>
        <v>6696</v>
      </c>
      <c r="W25" s="132"/>
      <c r="X25" s="134">
        <f>SUM(P25:V25)</f>
        <v>85273</v>
      </c>
      <c r="Y25" s="132"/>
      <c r="Z25" s="134">
        <f>SUM(D25:N25,X25)</f>
        <v>85273</v>
      </c>
      <c r="AA25" s="132"/>
      <c r="AB25" s="134">
        <f>220+1</f>
        <v>221</v>
      </c>
      <c r="AC25" s="132"/>
      <c r="AD25" s="135">
        <f>SUM(Z25:AB25)</f>
        <v>85494</v>
      </c>
    </row>
    <row r="26" spans="1:31" ht="15" customHeight="1" x14ac:dyDescent="0.2">
      <c r="A26" s="22" t="s">
        <v>110</v>
      </c>
      <c r="C26" s="20"/>
      <c r="D26" s="25">
        <f>SUM(D24:D25)</f>
        <v>0</v>
      </c>
      <c r="E26" s="10"/>
      <c r="F26" s="25">
        <f>SUM(F24:F25)</f>
        <v>0</v>
      </c>
      <c r="G26" s="10"/>
      <c r="H26" s="136">
        <f>SUM(H24:H25)</f>
        <v>0</v>
      </c>
      <c r="I26" s="130"/>
      <c r="J26" s="136">
        <f>SUM(J24:J25)</f>
        <v>0</v>
      </c>
      <c r="K26" s="130"/>
      <c r="L26" s="136">
        <f>SUM(L24:L25)</f>
        <v>0</v>
      </c>
      <c r="M26" s="130"/>
      <c r="N26" s="136">
        <f>SUM(N24:N25)</f>
        <v>275486</v>
      </c>
      <c r="O26" s="132"/>
      <c r="P26" s="136">
        <f>SUM(P24:P25)</f>
        <v>-3413</v>
      </c>
      <c r="Q26" s="136"/>
      <c r="R26" s="136">
        <f>SUM(R24:R25)</f>
        <v>0</v>
      </c>
      <c r="S26" s="131"/>
      <c r="T26" s="136">
        <f>SUM(T24:T25)</f>
        <v>81990</v>
      </c>
      <c r="U26" s="130"/>
      <c r="V26" s="136">
        <f>SUM(V24:V25)</f>
        <v>6696</v>
      </c>
      <c r="W26" s="130"/>
      <c r="X26" s="136">
        <f>SUM(X24:X25)</f>
        <v>85273</v>
      </c>
      <c r="Y26" s="132"/>
      <c r="Z26" s="136">
        <f>SUM(Z24:Z25)</f>
        <v>360759</v>
      </c>
      <c r="AA26" s="132"/>
      <c r="AB26" s="136">
        <f>SUM(AB24:AB25)</f>
        <v>14651</v>
      </c>
      <c r="AC26" s="132"/>
      <c r="AD26" s="136">
        <f>SUM(AD24:AD25)</f>
        <v>375410</v>
      </c>
      <c r="AE26" s="28">
        <f>+AD26-'PL&amp;OCI'!D70</f>
        <v>0</v>
      </c>
    </row>
    <row r="27" spans="1:31" ht="15" customHeight="1" x14ac:dyDescent="0.2">
      <c r="A27" s="22" t="s">
        <v>152</v>
      </c>
      <c r="C27" s="20"/>
      <c r="D27" s="25">
        <v>0</v>
      </c>
      <c r="E27" s="10"/>
      <c r="F27" s="25">
        <v>0</v>
      </c>
      <c r="G27" s="10"/>
      <c r="H27" s="136">
        <v>0</v>
      </c>
      <c r="I27" s="130"/>
      <c r="J27" s="136">
        <v>0</v>
      </c>
      <c r="K27" s="130"/>
      <c r="L27" s="136">
        <v>0</v>
      </c>
      <c r="M27" s="130"/>
      <c r="N27" s="136">
        <f>4704-1</f>
        <v>4703</v>
      </c>
      <c r="O27" s="132"/>
      <c r="P27" s="136">
        <v>0</v>
      </c>
      <c r="Q27" s="136"/>
      <c r="R27" s="136">
        <f>-N27</f>
        <v>-4703</v>
      </c>
      <c r="S27" s="131"/>
      <c r="T27" s="136">
        <v>0</v>
      </c>
      <c r="U27" s="130"/>
      <c r="V27" s="136">
        <v>0</v>
      </c>
      <c r="W27" s="130"/>
      <c r="X27" s="130">
        <f>SUM(P27:V27)</f>
        <v>-4703</v>
      </c>
      <c r="Y27" s="132"/>
      <c r="Z27" s="130">
        <f>SUM(D27:N27,X27)</f>
        <v>0</v>
      </c>
      <c r="AA27" s="132"/>
      <c r="AB27" s="136">
        <v>0</v>
      </c>
      <c r="AC27" s="132"/>
      <c r="AD27" s="132">
        <f>SUM(Z27:AB27)</f>
        <v>0</v>
      </c>
    </row>
    <row r="28" spans="1:31" ht="15" customHeight="1" thickBot="1" x14ac:dyDescent="0.25">
      <c r="A28" s="11" t="s">
        <v>240</v>
      </c>
      <c r="D28" s="26">
        <f>SUM(D23,D26:D27)</f>
        <v>1666827</v>
      </c>
      <c r="E28" s="21"/>
      <c r="F28" s="26">
        <f>SUM(F23,F26:F27)</f>
        <v>2062461</v>
      </c>
      <c r="G28" s="21"/>
      <c r="H28" s="137">
        <f>SUM(H23,H26:H27)</f>
        <v>-7372</v>
      </c>
      <c r="I28" s="132"/>
      <c r="J28" s="137">
        <f>SUM(J23,J26:J27)</f>
        <v>568131</v>
      </c>
      <c r="K28" s="132"/>
      <c r="L28" s="137">
        <f>SUM(L23,L26:L27)</f>
        <v>211675</v>
      </c>
      <c r="M28" s="132"/>
      <c r="N28" s="137">
        <f>SUM(N23,N26:N27)</f>
        <v>175129</v>
      </c>
      <c r="O28" s="132"/>
      <c r="P28" s="137">
        <f>115500-1</f>
        <v>115499</v>
      </c>
      <c r="Q28" s="130"/>
      <c r="R28" s="137">
        <f>SUM(R23,R26:R27)</f>
        <v>10282003</v>
      </c>
      <c r="S28" s="133"/>
      <c r="T28" s="137">
        <f>SUM(T23,T26:T27)</f>
        <v>290608</v>
      </c>
      <c r="U28" s="132"/>
      <c r="V28" s="137">
        <f>SUM(V23,V26:V27)</f>
        <v>90830</v>
      </c>
      <c r="W28" s="132"/>
      <c r="X28" s="137">
        <f>SUM(X23,X26:X27)</f>
        <v>10778940</v>
      </c>
      <c r="Y28" s="132"/>
      <c r="Z28" s="137">
        <f>SUM(Z23,Z26:Z27)</f>
        <v>15455791</v>
      </c>
      <c r="AA28" s="132"/>
      <c r="AB28" s="137">
        <f>SUM(AB23,AB26:AB27)</f>
        <v>147780</v>
      </c>
      <c r="AC28" s="132"/>
      <c r="AD28" s="137">
        <f>SUM(AD23,AD26:AD27)</f>
        <v>15603571</v>
      </c>
    </row>
    <row r="29" spans="1:31" ht="15" customHeight="1" thickTop="1" x14ac:dyDescent="0.2">
      <c r="B29" s="11"/>
      <c r="D29" s="28">
        <f>SUM(D23-'bs '!F81)</f>
        <v>0</v>
      </c>
      <c r="E29" s="44"/>
      <c r="F29" s="28">
        <f>SUM(F23-'bs '!F82)</f>
        <v>0</v>
      </c>
      <c r="G29" s="28"/>
      <c r="H29" s="28">
        <f>SUM(H23-'bs '!F84)</f>
        <v>0</v>
      </c>
      <c r="I29" s="28"/>
      <c r="J29" s="28">
        <f>SUM(J23-'bs '!F85)</f>
        <v>0</v>
      </c>
      <c r="K29" s="28"/>
      <c r="L29" s="28">
        <f>SUM(L23-'bs '!F87)</f>
        <v>0</v>
      </c>
      <c r="M29" s="28"/>
      <c r="N29" s="28">
        <f>SUM(N23-'bs '!F88)</f>
        <v>0</v>
      </c>
      <c r="O29" s="28"/>
      <c r="P29" s="126"/>
      <c r="Q29" s="126"/>
      <c r="R29" s="126"/>
      <c r="S29" s="126"/>
      <c r="T29" s="126"/>
      <c r="U29" s="126"/>
      <c r="V29" s="126"/>
      <c r="W29" s="126"/>
      <c r="X29" s="126">
        <f>SUM(X23-'bs '!F89)</f>
        <v>0</v>
      </c>
      <c r="Y29" s="28"/>
      <c r="Z29" s="28">
        <f>SUM(Z23-'bs '!F90)</f>
        <v>0</v>
      </c>
      <c r="AA29" s="28"/>
      <c r="AB29" s="28">
        <f>SUM(AB23-'bs '!F92)</f>
        <v>0</v>
      </c>
      <c r="AC29" s="44"/>
      <c r="AD29" s="28">
        <f>SUM(AD23-'bs '!F93)</f>
        <v>0</v>
      </c>
      <c r="AE29" s="45"/>
    </row>
    <row r="30" spans="1:31" ht="15" customHeight="1" x14ac:dyDescent="0.2">
      <c r="B30" s="11"/>
      <c r="D30" s="28">
        <f>SUM(D28-'bs '!D81)</f>
        <v>0</v>
      </c>
      <c r="E30" s="46"/>
      <c r="F30" s="28">
        <f>SUM(F28-'bs '!D82)</f>
        <v>0</v>
      </c>
      <c r="G30" s="28"/>
      <c r="H30" s="28">
        <f>SUM(H28-'bs '!D84)</f>
        <v>0</v>
      </c>
      <c r="I30" s="28"/>
      <c r="J30" s="28">
        <f>SUM(J28-'bs '!D85)</f>
        <v>0</v>
      </c>
      <c r="K30" s="28"/>
      <c r="L30" s="28">
        <f>SUM(L28-'bs '!D87)</f>
        <v>0</v>
      </c>
      <c r="M30" s="28"/>
      <c r="N30" s="28">
        <f>SUM(N28-'bs '!D88)</f>
        <v>0</v>
      </c>
      <c r="O30" s="28"/>
      <c r="P30" s="126"/>
      <c r="Q30" s="126"/>
      <c r="R30" s="126"/>
      <c r="S30" s="126"/>
      <c r="T30" s="126"/>
      <c r="U30" s="126"/>
      <c r="V30" s="126"/>
      <c r="W30" s="126"/>
      <c r="X30" s="126">
        <f>SUM(X28-'bs '!D89)</f>
        <v>0</v>
      </c>
      <c r="Y30" s="28"/>
      <c r="Z30" s="28">
        <f>SUM(Z28-'bs '!D90)</f>
        <v>0</v>
      </c>
      <c r="AA30" s="28"/>
      <c r="AB30" s="28">
        <f>SUM(AB28-'bs '!D92)</f>
        <v>0</v>
      </c>
      <c r="AC30" s="28"/>
      <c r="AD30" s="28">
        <f>SUM(AD28-'bs '!D93)</f>
        <v>0</v>
      </c>
      <c r="AE30" s="47"/>
    </row>
    <row r="31" spans="1:31" ht="15" customHeight="1" x14ac:dyDescent="0.2">
      <c r="A31" s="30" t="s">
        <v>33</v>
      </c>
      <c r="D31" s="10"/>
      <c r="E31" s="21"/>
      <c r="F31" s="10"/>
      <c r="G31" s="21"/>
      <c r="H31" s="10"/>
      <c r="I31" s="21"/>
      <c r="J31" s="10"/>
      <c r="K31" s="21"/>
      <c r="L31" s="10"/>
      <c r="M31" s="21"/>
      <c r="N31" s="31"/>
      <c r="O31" s="29"/>
      <c r="P31" s="127"/>
      <c r="Q31" s="127"/>
      <c r="R31" s="127"/>
      <c r="S31" s="128"/>
      <c r="T31" s="128"/>
      <c r="U31" s="128"/>
      <c r="V31" s="128"/>
      <c r="W31" s="128"/>
      <c r="X31" s="127"/>
      <c r="Y31" s="29"/>
      <c r="Z31" s="28">
        <f>+Z26-'PL&amp;OCI'!D68</f>
        <v>0</v>
      </c>
      <c r="AA31" s="28"/>
      <c r="AB31" s="28">
        <f>+AB26-'PL&amp;OCI'!D69</f>
        <v>0</v>
      </c>
      <c r="AC31" s="28"/>
      <c r="AD31" s="28">
        <f>+AD26-'PL&amp;OCI'!D70</f>
        <v>0</v>
      </c>
    </row>
  </sheetData>
  <mergeCells count="4">
    <mergeCell ref="D7:Z7"/>
    <mergeCell ref="P8:X8"/>
    <mergeCell ref="P9:V9"/>
    <mergeCell ref="L13:N13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23"/>
  <sheetViews>
    <sheetView showGridLines="0" topLeftCell="A4" zoomScale="130" zoomScaleNormal="130" zoomScaleSheetLayoutView="90" workbookViewId="0">
      <selection activeCell="H15" sqref="H15"/>
    </sheetView>
  </sheetViews>
  <sheetFormatPr defaultColWidth="9.42578125" defaultRowHeight="18.75" customHeight="1" x14ac:dyDescent="0.2"/>
  <cols>
    <col min="1" max="1" width="21.5703125" style="34" customWidth="1"/>
    <col min="2" max="2" width="5.5703125" style="34" customWidth="1"/>
    <col min="3" max="3" width="5" style="34" customWidth="1"/>
    <col min="4" max="4" width="7.5703125" style="34" customWidth="1"/>
    <col min="5" max="5" width="1.5703125" style="34" customWidth="1"/>
    <col min="6" max="6" width="16.5703125" style="34" customWidth="1"/>
    <col min="7" max="7" width="1.5703125" style="34" customWidth="1"/>
    <col min="8" max="8" width="16.5703125" style="34" customWidth="1"/>
    <col min="9" max="9" width="1.5703125" style="34" customWidth="1"/>
    <col min="10" max="10" width="16.5703125" style="34" customWidth="1"/>
    <col min="11" max="11" width="1.5703125" style="34" customWidth="1"/>
    <col min="12" max="12" width="16.5703125" style="34" customWidth="1"/>
    <col min="13" max="13" width="1.5703125" style="34" customWidth="1"/>
    <col min="14" max="14" width="16.5703125" style="34" customWidth="1"/>
    <col min="15" max="15" width="1.5703125" style="34" customWidth="1"/>
    <col min="16" max="16" width="16.5703125" style="34" customWidth="1"/>
    <col min="17" max="17" width="1.5703125" style="34" customWidth="1"/>
    <col min="18" max="18" width="16.5703125" style="34" customWidth="1"/>
    <col min="19" max="19" width="1.5703125" style="34" customWidth="1"/>
    <col min="20" max="20" width="8.5703125" style="34" customWidth="1"/>
    <col min="21" max="16384" width="9.42578125" style="34"/>
  </cols>
  <sheetData>
    <row r="1" spans="1:20" s="32" customFormat="1" ht="18.75" customHeight="1" x14ac:dyDescent="0.2">
      <c r="R1" s="7" t="s">
        <v>73</v>
      </c>
    </row>
    <row r="2" spans="1:20" s="32" customFormat="1" ht="18.75" customHeight="1" x14ac:dyDescent="0.2">
      <c r="A2" s="32" t="s">
        <v>0</v>
      </c>
      <c r="R2" s="33"/>
    </row>
    <row r="3" spans="1:20" s="32" customFormat="1" ht="18.75" customHeight="1" x14ac:dyDescent="0.2">
      <c r="A3" s="32" t="s">
        <v>153</v>
      </c>
    </row>
    <row r="4" spans="1:20" s="32" customFormat="1" ht="18.75" customHeight="1" x14ac:dyDescent="0.2">
      <c r="A4" s="1" t="s">
        <v>241</v>
      </c>
    </row>
    <row r="5" spans="1:20" ht="18.75" customHeight="1" x14ac:dyDescent="0.2">
      <c r="N5" s="33"/>
      <c r="O5" s="33"/>
      <c r="P5" s="33"/>
      <c r="Q5" s="33"/>
      <c r="R5" s="3" t="s">
        <v>2</v>
      </c>
      <c r="T5" s="35"/>
    </row>
    <row r="6" spans="1:20" ht="18.75" customHeight="1" x14ac:dyDescent="0.2">
      <c r="D6" s="36"/>
      <c r="E6" s="36"/>
      <c r="F6" s="167" t="s">
        <v>4</v>
      </c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36"/>
      <c r="T6" s="36"/>
    </row>
    <row r="7" spans="1:20" ht="18.75" customHeight="1" x14ac:dyDescent="0.2">
      <c r="D7" s="36"/>
      <c r="E7" s="36"/>
      <c r="N7" s="168" t="s">
        <v>66</v>
      </c>
      <c r="O7" s="168"/>
      <c r="P7" s="168"/>
      <c r="Q7" s="36"/>
      <c r="S7" s="36"/>
      <c r="T7" s="36"/>
    </row>
    <row r="8" spans="1:20" ht="18.75" customHeight="1" x14ac:dyDescent="0.2">
      <c r="D8" s="36"/>
      <c r="E8" s="36"/>
      <c r="N8" s="36" t="s">
        <v>154</v>
      </c>
      <c r="O8" s="36"/>
      <c r="P8" s="36" t="s">
        <v>121</v>
      </c>
      <c r="Q8" s="36"/>
      <c r="S8" s="36"/>
      <c r="T8" s="36"/>
    </row>
    <row r="9" spans="1:20" s="36" customFormat="1" ht="18.75" customHeight="1" x14ac:dyDescent="0.2">
      <c r="F9" s="36" t="s">
        <v>124</v>
      </c>
      <c r="J9" s="169" t="s">
        <v>63</v>
      </c>
      <c r="K9" s="169"/>
      <c r="L9" s="169"/>
      <c r="N9" s="43" t="s">
        <v>155</v>
      </c>
      <c r="P9" s="36" t="s">
        <v>156</v>
      </c>
      <c r="R9" s="36" t="s">
        <v>132</v>
      </c>
    </row>
    <row r="10" spans="1:20" s="36" customFormat="1" ht="18.75" customHeight="1" x14ac:dyDescent="0.2">
      <c r="F10" s="36" t="s">
        <v>133</v>
      </c>
      <c r="J10" s="36" t="s">
        <v>134</v>
      </c>
      <c r="N10" s="36" t="s">
        <v>157</v>
      </c>
      <c r="P10" s="36" t="s">
        <v>139</v>
      </c>
      <c r="R10" s="36" t="s">
        <v>139</v>
      </c>
    </row>
    <row r="11" spans="1:20" s="36" customFormat="1" ht="18.75" customHeight="1" x14ac:dyDescent="0.2">
      <c r="F11" s="43" t="s">
        <v>142</v>
      </c>
      <c r="H11" s="43" t="s">
        <v>61</v>
      </c>
      <c r="J11" s="43" t="s">
        <v>143</v>
      </c>
      <c r="L11" s="43" t="s">
        <v>144</v>
      </c>
      <c r="N11" s="4" t="s">
        <v>158</v>
      </c>
      <c r="P11" s="43" t="s">
        <v>149</v>
      </c>
      <c r="R11" s="43" t="s">
        <v>149</v>
      </c>
    </row>
    <row r="12" spans="1:20" s="2" customFormat="1" ht="18.75" customHeight="1" x14ac:dyDescent="0.2">
      <c r="A12" s="32" t="s">
        <v>228</v>
      </c>
      <c r="F12" s="7">
        <v>1666827</v>
      </c>
      <c r="G12" s="6"/>
      <c r="H12" s="7">
        <v>2062461</v>
      </c>
      <c r="I12" s="6"/>
      <c r="J12" s="7">
        <v>211675</v>
      </c>
      <c r="K12" s="6"/>
      <c r="L12" s="7">
        <v>201734</v>
      </c>
      <c r="M12" s="6"/>
      <c r="N12" s="7">
        <v>141313</v>
      </c>
      <c r="O12" s="6"/>
      <c r="P12" s="7">
        <f>SUM(N12:O12)</f>
        <v>141313</v>
      </c>
      <c r="Q12" s="6"/>
      <c r="R12" s="7">
        <f>SUM(F12:L12,P12)</f>
        <v>4284010</v>
      </c>
    </row>
    <row r="13" spans="1:20" s="2" customFormat="1" ht="18.75" customHeight="1" x14ac:dyDescent="0.2">
      <c r="A13" s="2" t="s">
        <v>94</v>
      </c>
      <c r="F13" s="8">
        <v>0</v>
      </c>
      <c r="G13" s="6"/>
      <c r="H13" s="8">
        <v>0</v>
      </c>
      <c r="I13" s="6"/>
      <c r="J13" s="8">
        <v>0</v>
      </c>
      <c r="K13" s="6"/>
      <c r="L13" s="8">
        <f>SUM('PL&amp;OCI'!J27)</f>
        <v>-32511</v>
      </c>
      <c r="M13" s="6"/>
      <c r="N13" s="8">
        <v>0</v>
      </c>
      <c r="O13" s="7"/>
      <c r="P13" s="8">
        <f>SUM(N13:O13)</f>
        <v>0</v>
      </c>
      <c r="Q13" s="6"/>
      <c r="R13" s="8">
        <f>SUM(F13:L13,P13)</f>
        <v>-32511</v>
      </c>
    </row>
    <row r="14" spans="1:20" s="2" customFormat="1" ht="18.75" customHeight="1" x14ac:dyDescent="0.2">
      <c r="A14" s="2" t="s">
        <v>159</v>
      </c>
      <c r="F14" s="37">
        <f>SUM(F13:F13)</f>
        <v>0</v>
      </c>
      <c r="G14" s="6"/>
      <c r="H14" s="37">
        <f>SUM(H13:H13)</f>
        <v>0</v>
      </c>
      <c r="I14" s="6"/>
      <c r="J14" s="37">
        <f>SUM(J13:J13)</f>
        <v>0</v>
      </c>
      <c r="K14" s="6"/>
      <c r="L14" s="37">
        <f>SUM(L13:L13)</f>
        <v>-32511</v>
      </c>
      <c r="M14" s="6"/>
      <c r="N14" s="37">
        <f>SUM(N13:N13)</f>
        <v>0</v>
      </c>
      <c r="O14" s="38"/>
      <c r="P14" s="37">
        <f>SUM(P13:P13)</f>
        <v>0</v>
      </c>
      <c r="Q14" s="6"/>
      <c r="R14" s="37">
        <f>SUM(R13:R13)</f>
        <v>-32511</v>
      </c>
    </row>
    <row r="15" spans="1:20" ht="18.75" customHeight="1" thickBot="1" x14ac:dyDescent="0.25">
      <c r="A15" s="32" t="s">
        <v>244</v>
      </c>
      <c r="F15" s="39">
        <f>SUM(F12,F14)</f>
        <v>1666827</v>
      </c>
      <c r="G15" s="6"/>
      <c r="H15" s="39">
        <f>SUM(H12,H14)</f>
        <v>2062461</v>
      </c>
      <c r="I15" s="6"/>
      <c r="J15" s="39">
        <f>SUM(J12,J14)</f>
        <v>211675</v>
      </c>
      <c r="K15" s="6"/>
      <c r="L15" s="39">
        <f>SUM(L12,L14)</f>
        <v>169223</v>
      </c>
      <c r="M15" s="6"/>
      <c r="N15" s="39">
        <f>SUM(N12,N14)</f>
        <v>141313</v>
      </c>
      <c r="O15" s="7"/>
      <c r="P15" s="39">
        <f>SUM(P12,P14)</f>
        <v>141313</v>
      </c>
      <c r="Q15" s="6"/>
      <c r="R15" s="39">
        <f>SUM(R12,R14)</f>
        <v>4251499</v>
      </c>
    </row>
    <row r="16" spans="1:20" ht="18.75" customHeight="1" thickTop="1" x14ac:dyDescent="0.2">
      <c r="R16" s="40"/>
    </row>
    <row r="17" spans="1:19" s="2" customFormat="1" ht="18.75" customHeight="1" x14ac:dyDescent="0.2">
      <c r="A17" s="32" t="s">
        <v>245</v>
      </c>
      <c r="F17" s="7">
        <v>1666827</v>
      </c>
      <c r="G17" s="6"/>
      <c r="H17" s="7">
        <v>2062461</v>
      </c>
      <c r="I17" s="6"/>
      <c r="J17" s="7">
        <v>211675</v>
      </c>
      <c r="K17" s="6"/>
      <c r="L17" s="7">
        <v>229864</v>
      </c>
      <c r="M17" s="6"/>
      <c r="N17" s="7">
        <v>144052</v>
      </c>
      <c r="O17" s="6"/>
      <c r="P17" s="7">
        <f>SUM(N17:O17)</f>
        <v>144052</v>
      </c>
      <c r="Q17" s="6"/>
      <c r="R17" s="7">
        <f>SUM(F17:L17,P17)</f>
        <v>4314879</v>
      </c>
    </row>
    <row r="18" spans="1:19" s="2" customFormat="1" ht="18.75" customHeight="1" x14ac:dyDescent="0.2">
      <c r="A18" s="2" t="s">
        <v>94</v>
      </c>
      <c r="F18" s="8">
        <v>0</v>
      </c>
      <c r="G18" s="6"/>
      <c r="H18" s="8">
        <v>0</v>
      </c>
      <c r="I18" s="6"/>
      <c r="J18" s="8">
        <v>0</v>
      </c>
      <c r="K18" s="6"/>
      <c r="L18" s="8">
        <f>SUM('PL&amp;OCI'!H27)</f>
        <v>-27320</v>
      </c>
      <c r="M18" s="6"/>
      <c r="N18" s="8">
        <v>0</v>
      </c>
      <c r="O18" s="7"/>
      <c r="P18" s="8">
        <f>SUM(N18:O18)</f>
        <v>0</v>
      </c>
      <c r="Q18" s="6"/>
      <c r="R18" s="8">
        <f>SUM(F18:L18,P18)</f>
        <v>-27320</v>
      </c>
    </row>
    <row r="19" spans="1:19" s="2" customFormat="1" ht="18.75" customHeight="1" x14ac:dyDescent="0.2">
      <c r="A19" s="2" t="s">
        <v>159</v>
      </c>
      <c r="F19" s="37">
        <f>SUM(F18:F18)</f>
        <v>0</v>
      </c>
      <c r="G19" s="6"/>
      <c r="H19" s="37">
        <f>SUM(H18:H18)</f>
        <v>0</v>
      </c>
      <c r="I19" s="6"/>
      <c r="J19" s="37">
        <f>SUM(J18:J18)</f>
        <v>0</v>
      </c>
      <c r="K19" s="6"/>
      <c r="L19" s="37">
        <f>SUM(L18:L18)</f>
        <v>-27320</v>
      </c>
      <c r="M19" s="6"/>
      <c r="N19" s="37">
        <f>SUM(N18:N18)</f>
        <v>0</v>
      </c>
      <c r="O19" s="38"/>
      <c r="P19" s="37">
        <f>SUM(P18:P18)</f>
        <v>0</v>
      </c>
      <c r="Q19" s="6"/>
      <c r="R19" s="37">
        <f>SUM(R18:R18)</f>
        <v>-27320</v>
      </c>
    </row>
    <row r="20" spans="1:19" ht="18.75" customHeight="1" thickBot="1" x14ac:dyDescent="0.25">
      <c r="A20" s="32" t="s">
        <v>240</v>
      </c>
      <c r="F20" s="39">
        <f>SUM(F17,F19)</f>
        <v>1666827</v>
      </c>
      <c r="G20" s="6"/>
      <c r="H20" s="39">
        <f>SUM(H17,H19)</f>
        <v>2062461</v>
      </c>
      <c r="I20" s="6"/>
      <c r="J20" s="39">
        <f>SUM(J17,J19)</f>
        <v>211675</v>
      </c>
      <c r="K20" s="6"/>
      <c r="L20" s="39">
        <f>SUM(L17,L19)</f>
        <v>202544</v>
      </c>
      <c r="M20" s="6"/>
      <c r="N20" s="39">
        <f>SUM(N17,N19)</f>
        <v>144052</v>
      </c>
      <c r="O20" s="7"/>
      <c r="P20" s="39">
        <f>SUM(P17,P19)</f>
        <v>144052</v>
      </c>
      <c r="Q20" s="6"/>
      <c r="R20" s="39">
        <f>SUM(R17,R19)</f>
        <v>4287559</v>
      </c>
    </row>
    <row r="21" spans="1:19" ht="18.75" customHeight="1" thickTop="1" x14ac:dyDescent="0.2">
      <c r="A21" s="32"/>
      <c r="F21" s="41">
        <f>SUM(F17-'bs '!J81)</f>
        <v>0</v>
      </c>
      <c r="G21" s="41"/>
      <c r="H21" s="41">
        <f>SUM(H17-'bs '!J82)</f>
        <v>0</v>
      </c>
      <c r="I21" s="41"/>
      <c r="J21" s="41">
        <f>SUM(J17-'bs '!J87)</f>
        <v>0</v>
      </c>
      <c r="K21" s="41"/>
      <c r="L21" s="41">
        <f>SUM(L17-'bs '!J88)</f>
        <v>0</v>
      </c>
      <c r="M21" s="41"/>
      <c r="N21" s="41"/>
      <c r="O21" s="41"/>
      <c r="P21" s="41">
        <f>SUM(P17-'bs '!J89)</f>
        <v>0</v>
      </c>
      <c r="Q21" s="48"/>
      <c r="R21" s="41">
        <f>SUM(R17-'bs '!J93)</f>
        <v>0</v>
      </c>
      <c r="S21" s="49"/>
    </row>
    <row r="22" spans="1:19" ht="18.75" customHeight="1" x14ac:dyDescent="0.2">
      <c r="F22" s="41">
        <f>SUM(F20-'bs '!H81)</f>
        <v>0</v>
      </c>
      <c r="G22" s="41"/>
      <c r="H22" s="41">
        <f>SUM(H20-'bs '!H82)</f>
        <v>0</v>
      </c>
      <c r="I22" s="41"/>
      <c r="J22" s="41">
        <f>SUM(J20-'bs '!H87)</f>
        <v>0</v>
      </c>
      <c r="K22" s="41"/>
      <c r="L22" s="41">
        <f>SUM(L20-'bs '!H88)</f>
        <v>0</v>
      </c>
      <c r="M22" s="41"/>
      <c r="N22" s="41"/>
      <c r="O22" s="41"/>
      <c r="P22" s="41">
        <f>SUM(P20-'bs '!H89)</f>
        <v>0</v>
      </c>
      <c r="Q22" s="50"/>
      <c r="R22" s="41">
        <f>SUM(R20-'bs '!H93)</f>
        <v>0</v>
      </c>
      <c r="S22" s="51"/>
    </row>
    <row r="23" spans="1:19" ht="18.75" customHeight="1" x14ac:dyDescent="0.2">
      <c r="A23" s="5" t="s">
        <v>33</v>
      </c>
    </row>
  </sheetData>
  <mergeCells count="3">
    <mergeCell ref="F6:R6"/>
    <mergeCell ref="N7:P7"/>
    <mergeCell ref="J9:L9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83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98"/>
  <sheetViews>
    <sheetView showGridLines="0" view="pageBreakPreview" topLeftCell="A60" zoomScale="115" zoomScaleNormal="55" zoomScaleSheetLayoutView="115" workbookViewId="0">
      <selection activeCell="A81" sqref="A81"/>
    </sheetView>
  </sheetViews>
  <sheetFormatPr defaultColWidth="9.42578125" defaultRowHeight="20.100000000000001" customHeight="1" x14ac:dyDescent="0.2"/>
  <cols>
    <col min="1" max="1" width="44.7109375" style="52" customWidth="1"/>
    <col min="2" max="2" width="4.5703125" style="52" customWidth="1"/>
    <col min="3" max="3" width="1.5703125" style="52" customWidth="1"/>
    <col min="4" max="4" width="14.5703125" style="138" customWidth="1"/>
    <col min="5" max="5" width="1.5703125" style="139" customWidth="1"/>
    <col min="6" max="6" width="14.5703125" style="138" customWidth="1"/>
    <col min="7" max="7" width="1.5703125" style="139" customWidth="1"/>
    <col min="8" max="8" width="14.5703125" style="138" customWidth="1"/>
    <col min="9" max="9" width="1.5703125" style="52" customWidth="1"/>
    <col min="10" max="10" width="14.5703125" style="53" customWidth="1"/>
    <col min="11" max="16384" width="9.42578125" style="52"/>
  </cols>
  <sheetData>
    <row r="1" spans="1:12" ht="19.7" customHeight="1" x14ac:dyDescent="0.2">
      <c r="J1" s="54" t="s">
        <v>73</v>
      </c>
    </row>
    <row r="2" spans="1:12" s="55" customFormat="1" ht="19.7" customHeight="1" x14ac:dyDescent="0.2">
      <c r="A2" s="55" t="s">
        <v>0</v>
      </c>
      <c r="D2" s="140"/>
      <c r="E2" s="141"/>
      <c r="F2" s="140"/>
      <c r="G2" s="141"/>
      <c r="H2" s="140"/>
    </row>
    <row r="3" spans="1:12" s="55" customFormat="1" ht="19.7" customHeight="1" x14ac:dyDescent="0.2">
      <c r="A3" s="55" t="s">
        <v>160</v>
      </c>
      <c r="D3" s="140"/>
      <c r="E3" s="141"/>
      <c r="F3" s="140"/>
      <c r="G3" s="141"/>
      <c r="H3" s="140"/>
      <c r="J3" s="56"/>
    </row>
    <row r="4" spans="1:12" s="55" customFormat="1" ht="19.7" customHeight="1" x14ac:dyDescent="0.2">
      <c r="A4" s="55" t="s">
        <v>241</v>
      </c>
      <c r="D4" s="140"/>
      <c r="E4" s="141"/>
      <c r="F4" s="140"/>
      <c r="G4" s="141"/>
      <c r="H4" s="140"/>
      <c r="J4" s="56"/>
    </row>
    <row r="5" spans="1:12" s="57" customFormat="1" ht="19.7" customHeight="1" x14ac:dyDescent="0.2">
      <c r="D5" s="138"/>
      <c r="E5" s="139"/>
      <c r="F5" s="138"/>
      <c r="G5" s="139"/>
      <c r="H5" s="142"/>
      <c r="I5" s="52"/>
      <c r="J5" s="58" t="s">
        <v>2</v>
      </c>
    </row>
    <row r="6" spans="1:12" s="59" customFormat="1" ht="19.7" customHeight="1" x14ac:dyDescent="0.2">
      <c r="D6" s="143"/>
      <c r="E6" s="144" t="s">
        <v>3</v>
      </c>
      <c r="F6" s="143"/>
      <c r="G6" s="145"/>
      <c r="H6" s="143"/>
      <c r="I6" s="162" t="s">
        <v>4</v>
      </c>
      <c r="J6" s="60"/>
    </row>
    <row r="7" spans="1:12" s="57" customFormat="1" ht="19.7" customHeight="1" x14ac:dyDescent="0.2">
      <c r="B7" s="62"/>
      <c r="D7" s="146" t="s">
        <v>243</v>
      </c>
      <c r="E7" s="147"/>
      <c r="F7" s="146" t="s">
        <v>227</v>
      </c>
      <c r="G7" s="145"/>
      <c r="H7" s="146" t="s">
        <v>243</v>
      </c>
      <c r="J7" s="63" t="s">
        <v>227</v>
      </c>
      <c r="K7" s="52"/>
    </row>
    <row r="8" spans="1:12" ht="19.7" customHeight="1" x14ac:dyDescent="0.2">
      <c r="A8" s="55" t="s">
        <v>161</v>
      </c>
    </row>
    <row r="9" spans="1:12" ht="19.7" customHeight="1" x14ac:dyDescent="0.2">
      <c r="A9" s="52" t="s">
        <v>229</v>
      </c>
      <c r="D9" s="129">
        <f>SUM('PL&amp;OCI'!D25)</f>
        <v>363079</v>
      </c>
      <c r="E9" s="148"/>
      <c r="F9" s="129">
        <f>SUM('PL&amp;OCI'!F25)</f>
        <v>81845</v>
      </c>
      <c r="G9" s="129"/>
      <c r="H9" s="129">
        <f>SUM('PL&amp;OCI'!H25)</f>
        <v>-28156</v>
      </c>
      <c r="I9" s="66"/>
      <c r="J9" s="65">
        <f>SUM('PL&amp;OCI'!J25)</f>
        <v>-34106</v>
      </c>
      <c r="L9" s="64"/>
    </row>
    <row r="10" spans="1:12" ht="19.7" customHeight="1" x14ac:dyDescent="0.2">
      <c r="A10" s="52" t="s">
        <v>235</v>
      </c>
      <c r="D10" s="129"/>
      <c r="E10" s="129"/>
      <c r="F10" s="129"/>
      <c r="G10" s="129"/>
      <c r="H10" s="129"/>
      <c r="I10" s="65"/>
      <c r="J10" s="65"/>
      <c r="K10" s="65"/>
      <c r="L10" s="64"/>
    </row>
    <row r="11" spans="1:12" ht="19.7" customHeight="1" x14ac:dyDescent="0.2">
      <c r="A11" s="52" t="s">
        <v>162</v>
      </c>
      <c r="D11" s="129"/>
      <c r="E11" s="129"/>
      <c r="F11" s="129"/>
      <c r="G11" s="149"/>
      <c r="H11" s="129"/>
      <c r="I11" s="65"/>
      <c r="J11" s="65"/>
      <c r="K11" s="65"/>
      <c r="L11" s="64"/>
    </row>
    <row r="12" spans="1:12" ht="19.7" customHeight="1" x14ac:dyDescent="0.2">
      <c r="A12" s="52" t="s">
        <v>163</v>
      </c>
      <c r="D12" s="64">
        <v>123090</v>
      </c>
      <c r="E12" s="148"/>
      <c r="F12" s="64">
        <v>99141</v>
      </c>
      <c r="G12" s="149"/>
      <c r="H12" s="64">
        <v>2257</v>
      </c>
      <c r="I12" s="66"/>
      <c r="J12" s="64">
        <v>1312</v>
      </c>
      <c r="K12" s="65"/>
      <c r="L12" s="64"/>
    </row>
    <row r="13" spans="1:12" ht="19.7" customHeight="1" x14ac:dyDescent="0.2">
      <c r="A13" s="52" t="s">
        <v>215</v>
      </c>
      <c r="D13" s="64">
        <v>-6873</v>
      </c>
      <c r="E13" s="148"/>
      <c r="F13" s="64">
        <v>29082</v>
      </c>
      <c r="G13" s="149"/>
      <c r="H13" s="64">
        <v>-59</v>
      </c>
      <c r="I13" s="66"/>
      <c r="J13" s="64">
        <v>214</v>
      </c>
      <c r="K13" s="65"/>
      <c r="L13" s="64"/>
    </row>
    <row r="14" spans="1:12" ht="19.7" customHeight="1" x14ac:dyDescent="0.2">
      <c r="A14" s="52" t="s">
        <v>216</v>
      </c>
      <c r="D14" s="64">
        <v>261</v>
      </c>
      <c r="E14" s="148"/>
      <c r="F14" s="129">
        <v>0</v>
      </c>
      <c r="G14" s="149"/>
      <c r="H14" s="129">
        <v>0</v>
      </c>
      <c r="I14" s="66"/>
      <c r="J14" s="65">
        <v>0</v>
      </c>
      <c r="K14" s="65"/>
      <c r="L14" s="64"/>
    </row>
    <row r="15" spans="1:12" ht="19.7" customHeight="1" x14ac:dyDescent="0.2">
      <c r="A15" s="52" t="s">
        <v>250</v>
      </c>
      <c r="D15" s="64"/>
      <c r="E15" s="148"/>
      <c r="F15" s="129"/>
      <c r="G15" s="149"/>
      <c r="H15" s="129"/>
      <c r="I15" s="66"/>
      <c r="J15" s="65"/>
      <c r="K15" s="65"/>
      <c r="L15" s="64"/>
    </row>
    <row r="16" spans="1:12" ht="19.7" customHeight="1" x14ac:dyDescent="0.2">
      <c r="A16" s="52" t="s">
        <v>251</v>
      </c>
      <c r="D16" s="64">
        <v>-11012</v>
      </c>
      <c r="E16" s="148"/>
      <c r="F16" s="129">
        <v>0</v>
      </c>
      <c r="G16" s="149"/>
      <c r="H16" s="129">
        <v>0</v>
      </c>
      <c r="I16" s="66"/>
      <c r="J16" s="65">
        <v>0</v>
      </c>
      <c r="K16" s="65"/>
      <c r="L16" s="64"/>
    </row>
    <row r="17" spans="1:12" ht="19.7" customHeight="1" x14ac:dyDescent="0.2">
      <c r="A17" s="52" t="s">
        <v>164</v>
      </c>
      <c r="D17" s="64">
        <f>+-'PL&amp;OCI'!D22</f>
        <v>-15200</v>
      </c>
      <c r="E17" s="148"/>
      <c r="F17" s="64">
        <v>-9538</v>
      </c>
      <c r="G17" s="149"/>
      <c r="H17" s="129">
        <v>0</v>
      </c>
      <c r="I17" s="66"/>
      <c r="J17" s="65">
        <v>0</v>
      </c>
      <c r="K17" s="65"/>
      <c r="L17" s="64"/>
    </row>
    <row r="18" spans="1:12" ht="19.7" customHeight="1" x14ac:dyDescent="0.2">
      <c r="A18" s="52" t="s">
        <v>246</v>
      </c>
      <c r="D18" s="129">
        <v>526</v>
      </c>
      <c r="E18" s="148"/>
      <c r="F18" s="129">
        <v>30</v>
      </c>
      <c r="G18" s="149"/>
      <c r="H18" s="129">
        <v>-5</v>
      </c>
      <c r="I18" s="66"/>
      <c r="J18" s="65">
        <v>-17</v>
      </c>
      <c r="K18" s="65"/>
      <c r="L18" s="64"/>
    </row>
    <row r="19" spans="1:12" ht="19.7" customHeight="1" x14ac:dyDescent="0.2">
      <c r="A19" s="52" t="s">
        <v>165</v>
      </c>
      <c r="D19" s="64">
        <v>154</v>
      </c>
      <c r="E19" s="148"/>
      <c r="F19" s="64">
        <v>12</v>
      </c>
      <c r="G19" s="149"/>
      <c r="H19" s="129">
        <v>0</v>
      </c>
      <c r="I19" s="66"/>
      <c r="J19" s="65">
        <v>0</v>
      </c>
      <c r="K19" s="65"/>
      <c r="L19" s="64"/>
    </row>
    <row r="20" spans="1:12" ht="19.7" customHeight="1" x14ac:dyDescent="0.2">
      <c r="A20" s="52" t="s">
        <v>252</v>
      </c>
      <c r="D20" s="129">
        <v>-1104</v>
      </c>
      <c r="E20" s="148"/>
      <c r="F20" s="129">
        <v>0</v>
      </c>
      <c r="G20" s="149"/>
      <c r="H20" s="129">
        <v>0</v>
      </c>
      <c r="I20" s="66"/>
      <c r="J20" s="65">
        <v>0</v>
      </c>
      <c r="K20" s="65"/>
      <c r="L20" s="64"/>
    </row>
    <row r="21" spans="1:12" ht="19.7" customHeight="1" x14ac:dyDescent="0.2">
      <c r="A21" s="52" t="s">
        <v>247</v>
      </c>
      <c r="D21" s="129">
        <v>1975</v>
      </c>
      <c r="E21" s="148"/>
      <c r="F21" s="129">
        <v>0</v>
      </c>
      <c r="G21" s="149"/>
      <c r="H21" s="129">
        <v>0</v>
      </c>
      <c r="I21" s="66"/>
      <c r="J21" s="65">
        <v>0</v>
      </c>
      <c r="K21" s="65"/>
      <c r="L21" s="64"/>
    </row>
    <row r="22" spans="1:12" ht="19.7" customHeight="1" x14ac:dyDescent="0.2">
      <c r="A22" s="52" t="s">
        <v>166</v>
      </c>
      <c r="D22" s="64">
        <v>463</v>
      </c>
      <c r="E22" s="148"/>
      <c r="F22" s="64">
        <v>690</v>
      </c>
      <c r="G22" s="149"/>
      <c r="H22" s="129">
        <v>0</v>
      </c>
      <c r="I22" s="66"/>
      <c r="J22" s="65">
        <v>0</v>
      </c>
      <c r="K22" s="65"/>
      <c r="L22" s="64"/>
    </row>
    <row r="23" spans="1:12" ht="19.7" customHeight="1" x14ac:dyDescent="0.2">
      <c r="A23" s="52" t="s">
        <v>167</v>
      </c>
      <c r="D23" s="64">
        <v>2493</v>
      </c>
      <c r="E23" s="148"/>
      <c r="F23" s="64">
        <v>2009</v>
      </c>
      <c r="G23" s="149"/>
      <c r="H23" s="64">
        <v>403</v>
      </c>
      <c r="I23" s="67"/>
      <c r="J23" s="64">
        <v>213</v>
      </c>
      <c r="K23" s="65"/>
      <c r="L23" s="64"/>
    </row>
    <row r="24" spans="1:12" ht="19.7" customHeight="1" x14ac:dyDescent="0.2">
      <c r="A24" s="52" t="s">
        <v>232</v>
      </c>
      <c r="D24" s="129">
        <v>0</v>
      </c>
      <c r="E24" s="148"/>
      <c r="F24" s="129">
        <v>6290</v>
      </c>
      <c r="G24" s="64"/>
      <c r="H24" s="129">
        <v>0</v>
      </c>
      <c r="I24" s="64"/>
      <c r="J24" s="65">
        <v>0</v>
      </c>
      <c r="K24" s="65"/>
      <c r="L24" s="64"/>
    </row>
    <row r="25" spans="1:12" ht="19.7" customHeight="1" x14ac:dyDescent="0.2">
      <c r="A25" s="52" t="s">
        <v>168</v>
      </c>
      <c r="D25" s="64">
        <v>-13983</v>
      </c>
      <c r="E25" s="129"/>
      <c r="F25" s="64">
        <v>-11384</v>
      </c>
      <c r="G25" s="129"/>
      <c r="H25" s="64">
        <v>-14318</v>
      </c>
      <c r="I25" s="65"/>
      <c r="J25" s="64">
        <v>-13318</v>
      </c>
      <c r="K25" s="65"/>
      <c r="L25" s="64"/>
    </row>
    <row r="26" spans="1:12" ht="19.7" customHeight="1" x14ac:dyDescent="0.2">
      <c r="A26" s="52" t="s">
        <v>169</v>
      </c>
      <c r="D26" s="150">
        <v>59529</v>
      </c>
      <c r="E26" s="148"/>
      <c r="F26" s="150">
        <v>51699</v>
      </c>
      <c r="G26" s="149"/>
      <c r="H26" s="150">
        <v>28274</v>
      </c>
      <c r="I26" s="66"/>
      <c r="J26" s="68">
        <v>24530</v>
      </c>
      <c r="K26" s="65"/>
      <c r="L26" s="64"/>
    </row>
    <row r="27" spans="1:12" ht="19.7" customHeight="1" x14ac:dyDescent="0.2">
      <c r="A27" s="52" t="s">
        <v>170</v>
      </c>
      <c r="D27" s="129"/>
      <c r="E27" s="148"/>
      <c r="F27" s="129"/>
      <c r="G27" s="149"/>
      <c r="H27" s="129"/>
      <c r="I27" s="66"/>
      <c r="J27" s="65"/>
      <c r="K27" s="65"/>
      <c r="L27" s="64"/>
    </row>
    <row r="28" spans="1:12" ht="19.7" customHeight="1" x14ac:dyDescent="0.2">
      <c r="A28" s="52" t="s">
        <v>171</v>
      </c>
      <c r="D28" s="69">
        <f>SUM(D9:D26)</f>
        <v>503398</v>
      </c>
      <c r="E28" s="148"/>
      <c r="F28" s="69">
        <f>SUM(F9:F26)</f>
        <v>249876</v>
      </c>
      <c r="G28" s="129"/>
      <c r="H28" s="69">
        <f>SUM(H9:H26)</f>
        <v>-11604</v>
      </c>
      <c r="I28" s="66"/>
      <c r="J28" s="69">
        <f>SUM(J9:J26)</f>
        <v>-21172</v>
      </c>
      <c r="K28" s="65"/>
      <c r="L28" s="64"/>
    </row>
    <row r="29" spans="1:12" s="55" customFormat="1" ht="19.7" customHeight="1" x14ac:dyDescent="0.2">
      <c r="A29" s="52" t="s">
        <v>172</v>
      </c>
      <c r="B29" s="52"/>
      <c r="C29" s="52"/>
      <c r="D29" s="129"/>
      <c r="E29" s="148"/>
      <c r="F29" s="129"/>
      <c r="G29" s="149"/>
      <c r="H29" s="129"/>
      <c r="I29" s="66"/>
      <c r="J29" s="65"/>
      <c r="K29" s="65"/>
      <c r="L29" s="64"/>
    </row>
    <row r="30" spans="1:12" ht="19.7" customHeight="1" x14ac:dyDescent="0.2">
      <c r="A30" s="52" t="s">
        <v>173</v>
      </c>
      <c r="D30" s="64">
        <v>-27687</v>
      </c>
      <c r="E30" s="148"/>
      <c r="F30" s="64">
        <v>-48152</v>
      </c>
      <c r="G30" s="149"/>
      <c r="H30" s="64">
        <v>-56514</v>
      </c>
      <c r="I30" s="66"/>
      <c r="J30" s="64">
        <v>-61237</v>
      </c>
      <c r="K30" s="65"/>
      <c r="L30" s="64"/>
    </row>
    <row r="31" spans="1:12" ht="19.7" customHeight="1" x14ac:dyDescent="0.2">
      <c r="A31" s="52" t="s">
        <v>174</v>
      </c>
      <c r="D31" s="64">
        <f>2328-1</f>
        <v>2327</v>
      </c>
      <c r="E31" s="148"/>
      <c r="F31" s="64">
        <v>-4396</v>
      </c>
      <c r="G31" s="149"/>
      <c r="H31" s="129">
        <v>0</v>
      </c>
      <c r="I31" s="66"/>
      <c r="J31" s="65">
        <v>0</v>
      </c>
      <c r="K31" s="65"/>
      <c r="L31" s="64"/>
    </row>
    <row r="32" spans="1:12" ht="19.7" customHeight="1" x14ac:dyDescent="0.2">
      <c r="A32" s="52" t="s">
        <v>175</v>
      </c>
      <c r="D32" s="64">
        <v>-423220</v>
      </c>
      <c r="E32" s="148"/>
      <c r="F32" s="64">
        <v>-44729</v>
      </c>
      <c r="G32" s="148"/>
      <c r="H32" s="129">
        <v>0</v>
      </c>
      <c r="I32" s="66"/>
      <c r="J32" s="65">
        <v>0</v>
      </c>
      <c r="K32" s="65"/>
      <c r="L32" s="64"/>
    </row>
    <row r="33" spans="1:12" ht="19.7" customHeight="1" x14ac:dyDescent="0.2">
      <c r="A33" s="52" t="s">
        <v>176</v>
      </c>
      <c r="D33" s="129">
        <v>-81057</v>
      </c>
      <c r="E33" s="129"/>
      <c r="F33" s="129">
        <v>-75774</v>
      </c>
      <c r="G33" s="149"/>
      <c r="H33" s="129">
        <v>0</v>
      </c>
      <c r="I33" s="65"/>
      <c r="J33" s="65">
        <v>0</v>
      </c>
      <c r="K33" s="65"/>
      <c r="L33" s="64"/>
    </row>
    <row r="34" spans="1:12" ht="19.7" customHeight="1" x14ac:dyDescent="0.2">
      <c r="A34" s="52" t="s">
        <v>177</v>
      </c>
      <c r="D34" s="64">
        <v>-182250</v>
      </c>
      <c r="E34" s="148"/>
      <c r="F34" s="64">
        <v>-87489</v>
      </c>
      <c r="G34" s="149"/>
      <c r="H34" s="64">
        <v>-2295</v>
      </c>
      <c r="I34" s="66"/>
      <c r="J34" s="64">
        <v>-1768</v>
      </c>
      <c r="K34" s="65"/>
      <c r="L34" s="64"/>
    </row>
    <row r="35" spans="1:12" ht="19.7" customHeight="1" x14ac:dyDescent="0.2">
      <c r="A35" s="52" t="s">
        <v>178</v>
      </c>
      <c r="D35" s="129">
        <v>2435</v>
      </c>
      <c r="E35" s="148"/>
      <c r="F35" s="129">
        <v>27020</v>
      </c>
      <c r="G35" s="149"/>
      <c r="H35" s="129">
        <v>0</v>
      </c>
      <c r="I35" s="66"/>
      <c r="J35" s="65">
        <v>0</v>
      </c>
      <c r="K35" s="65"/>
      <c r="L35" s="64"/>
    </row>
    <row r="36" spans="1:12" ht="19.7" customHeight="1" x14ac:dyDescent="0.2">
      <c r="A36" s="52" t="s">
        <v>179</v>
      </c>
      <c r="D36" s="129">
        <v>503</v>
      </c>
      <c r="E36" s="148"/>
      <c r="F36" s="129">
        <v>4790</v>
      </c>
      <c r="G36" s="149"/>
      <c r="H36" s="129">
        <v>0</v>
      </c>
      <c r="I36" s="66"/>
      <c r="J36" s="65">
        <v>-77</v>
      </c>
      <c r="K36" s="65"/>
      <c r="L36" s="64"/>
    </row>
    <row r="37" spans="1:12" ht="19.7" customHeight="1" x14ac:dyDescent="0.2">
      <c r="A37" s="52" t="s">
        <v>180</v>
      </c>
      <c r="D37" s="129"/>
      <c r="E37" s="148"/>
      <c r="F37" s="129"/>
      <c r="G37" s="149"/>
      <c r="H37" s="129"/>
      <c r="I37" s="66"/>
      <c r="J37" s="65"/>
      <c r="K37" s="65"/>
      <c r="L37" s="64"/>
    </row>
    <row r="38" spans="1:12" ht="19.7" customHeight="1" x14ac:dyDescent="0.2">
      <c r="A38" s="52" t="s">
        <v>181</v>
      </c>
      <c r="D38" s="64">
        <v>250490</v>
      </c>
      <c r="E38" s="148"/>
      <c r="F38" s="64">
        <v>99062</v>
      </c>
      <c r="G38" s="129"/>
      <c r="H38" s="64">
        <v>-739</v>
      </c>
      <c r="I38" s="66"/>
      <c r="J38" s="64">
        <v>-20475</v>
      </c>
      <c r="K38" s="65"/>
      <c r="L38" s="64"/>
    </row>
    <row r="39" spans="1:12" ht="19.7" customHeight="1" x14ac:dyDescent="0.2">
      <c r="A39" s="52" t="s">
        <v>182</v>
      </c>
      <c r="D39" s="129">
        <f>363661-1</f>
        <v>363660</v>
      </c>
      <c r="E39" s="148"/>
      <c r="F39" s="129">
        <v>505732</v>
      </c>
      <c r="G39" s="149"/>
      <c r="H39" s="129">
        <v>0</v>
      </c>
      <c r="I39" s="66"/>
      <c r="J39" s="65">
        <v>0</v>
      </c>
      <c r="K39" s="65"/>
      <c r="L39" s="64"/>
    </row>
    <row r="40" spans="1:12" ht="19.7" customHeight="1" x14ac:dyDescent="0.2">
      <c r="A40" s="52" t="s">
        <v>183</v>
      </c>
      <c r="D40" s="64">
        <v>150651</v>
      </c>
      <c r="E40" s="148"/>
      <c r="F40" s="64">
        <v>135498</v>
      </c>
      <c r="G40" s="149"/>
      <c r="H40" s="64">
        <v>15492</v>
      </c>
      <c r="I40" s="66"/>
      <c r="J40" s="64">
        <v>9770</v>
      </c>
      <c r="K40" s="65"/>
      <c r="L40" s="64"/>
    </row>
    <row r="41" spans="1:12" ht="19.7" customHeight="1" x14ac:dyDescent="0.2">
      <c r="A41" s="52" t="s">
        <v>184</v>
      </c>
      <c r="D41" s="64">
        <v>-896</v>
      </c>
      <c r="E41" s="148"/>
      <c r="F41" s="64">
        <v>-120</v>
      </c>
      <c r="G41" s="149"/>
      <c r="H41" s="64">
        <v>-896</v>
      </c>
      <c r="I41" s="66"/>
      <c r="J41" s="65">
        <v>0</v>
      </c>
      <c r="K41" s="65"/>
      <c r="L41" s="64"/>
    </row>
    <row r="42" spans="1:12" ht="19.7" customHeight="1" x14ac:dyDescent="0.2">
      <c r="A42" s="52" t="s">
        <v>185</v>
      </c>
      <c r="D42" s="150">
        <f>+-3187</f>
        <v>-3187</v>
      </c>
      <c r="E42" s="148"/>
      <c r="F42" s="150">
        <v>13620</v>
      </c>
      <c r="G42" s="149"/>
      <c r="H42" s="150">
        <f>990+1</f>
        <v>991</v>
      </c>
      <c r="I42" s="66"/>
      <c r="J42" s="68">
        <v>775</v>
      </c>
      <c r="K42" s="65"/>
      <c r="L42" s="64"/>
    </row>
    <row r="43" spans="1:12" ht="19.7" customHeight="1" x14ac:dyDescent="0.2">
      <c r="A43" s="52" t="s">
        <v>186</v>
      </c>
      <c r="D43" s="129">
        <f>SUM(D28:D42)</f>
        <v>555167</v>
      </c>
      <c r="E43" s="148"/>
      <c r="F43" s="129">
        <f>SUM(F28:F42)</f>
        <v>774938</v>
      </c>
      <c r="G43" s="149"/>
      <c r="H43" s="129">
        <f>SUM(H28:H42)</f>
        <v>-55565</v>
      </c>
      <c r="I43" s="66"/>
      <c r="J43" s="65">
        <f>SUM(J28:J42)</f>
        <v>-94184</v>
      </c>
      <c r="K43" s="65"/>
      <c r="L43" s="64"/>
    </row>
    <row r="44" spans="1:12" ht="19.7" customHeight="1" x14ac:dyDescent="0.2">
      <c r="A44" s="52" t="s">
        <v>187</v>
      </c>
      <c r="D44" s="64">
        <v>13983</v>
      </c>
      <c r="E44" s="148"/>
      <c r="F44" s="64">
        <v>11384</v>
      </c>
      <c r="G44" s="149"/>
      <c r="H44" s="64">
        <v>27428</v>
      </c>
      <c r="I44" s="66"/>
      <c r="J44" s="64">
        <v>96720</v>
      </c>
      <c r="K44" s="65"/>
      <c r="L44" s="64"/>
    </row>
    <row r="45" spans="1:12" ht="19.7" customHeight="1" x14ac:dyDescent="0.2">
      <c r="A45" s="52" t="s">
        <v>188</v>
      </c>
      <c r="D45" s="129">
        <v>-68524</v>
      </c>
      <c r="E45" s="148"/>
      <c r="F45" s="129">
        <v>-54513</v>
      </c>
      <c r="G45" s="149"/>
      <c r="H45" s="129">
        <v>-19460</v>
      </c>
      <c r="I45" s="66"/>
      <c r="J45" s="65">
        <v>-46915</v>
      </c>
      <c r="K45" s="65"/>
      <c r="L45" s="64"/>
    </row>
    <row r="46" spans="1:12" ht="19.7" customHeight="1" x14ac:dyDescent="0.2">
      <c r="A46" s="52" t="s">
        <v>189</v>
      </c>
      <c r="D46" s="151">
        <v>-7602</v>
      </c>
      <c r="E46" s="148"/>
      <c r="F46" s="151">
        <v>-14482</v>
      </c>
      <c r="G46" s="149"/>
      <c r="H46" s="151">
        <v>-1132</v>
      </c>
      <c r="I46" s="66"/>
      <c r="J46" s="70">
        <v>-2243</v>
      </c>
      <c r="K46" s="65"/>
      <c r="L46" s="64"/>
    </row>
    <row r="47" spans="1:12" ht="19.7" customHeight="1" x14ac:dyDescent="0.2">
      <c r="A47" s="55" t="s">
        <v>190</v>
      </c>
      <c r="D47" s="150">
        <f>SUM(D43:D46)</f>
        <v>493024</v>
      </c>
      <c r="E47" s="148"/>
      <c r="F47" s="150">
        <f>SUM(F43:F46)</f>
        <v>717327</v>
      </c>
      <c r="G47" s="149"/>
      <c r="H47" s="150">
        <f>SUM(H43:H46)</f>
        <v>-48729</v>
      </c>
      <c r="I47" s="66"/>
      <c r="J47" s="68">
        <f>SUM(J43:J46)</f>
        <v>-46622</v>
      </c>
      <c r="K47" s="65"/>
      <c r="L47" s="64"/>
    </row>
    <row r="48" spans="1:12" s="55" customFormat="1" ht="19.7" customHeight="1" x14ac:dyDescent="0.2">
      <c r="A48" s="52"/>
      <c r="D48" s="138"/>
      <c r="E48" s="148"/>
      <c r="F48" s="138"/>
      <c r="G48" s="138"/>
      <c r="H48" s="138"/>
      <c r="I48" s="66"/>
      <c r="J48" s="53"/>
      <c r="K48" s="65"/>
      <c r="L48" s="64"/>
    </row>
    <row r="49" spans="1:12" s="55" customFormat="1" ht="19.7" customHeight="1" x14ac:dyDescent="0.2">
      <c r="A49" s="52" t="s">
        <v>33</v>
      </c>
      <c r="D49" s="140"/>
      <c r="E49" s="148"/>
      <c r="F49" s="140"/>
      <c r="G49" s="138"/>
      <c r="H49" s="140"/>
      <c r="I49" s="66"/>
      <c r="J49" s="54"/>
      <c r="K49" s="65"/>
      <c r="L49" s="64"/>
    </row>
    <row r="50" spans="1:12" s="55" customFormat="1" ht="20.100000000000001" customHeight="1" x14ac:dyDescent="0.2">
      <c r="A50" s="52"/>
      <c r="D50" s="140"/>
      <c r="E50" s="148"/>
      <c r="F50" s="140"/>
      <c r="G50" s="138"/>
      <c r="H50" s="140"/>
      <c r="I50" s="66"/>
      <c r="J50" s="54" t="s">
        <v>73</v>
      </c>
      <c r="K50" s="65"/>
      <c r="L50" s="64"/>
    </row>
    <row r="51" spans="1:12" s="55" customFormat="1" ht="20.100000000000001" customHeight="1" x14ac:dyDescent="0.2">
      <c r="A51" s="55" t="s">
        <v>0</v>
      </c>
      <c r="D51" s="140"/>
      <c r="E51" s="141"/>
      <c r="F51" s="140"/>
      <c r="G51" s="141"/>
      <c r="H51" s="140"/>
      <c r="J51" s="56"/>
      <c r="K51" s="65"/>
      <c r="L51" s="64"/>
    </row>
    <row r="52" spans="1:12" s="55" customFormat="1" ht="20.100000000000001" customHeight="1" x14ac:dyDescent="0.2">
      <c r="A52" s="55" t="s">
        <v>191</v>
      </c>
      <c r="D52" s="140"/>
      <c r="E52" s="141"/>
      <c r="F52" s="140"/>
      <c r="G52" s="141"/>
      <c r="H52" s="140"/>
      <c r="J52" s="56"/>
      <c r="K52" s="65"/>
      <c r="L52" s="64"/>
    </row>
    <row r="53" spans="1:12" s="55" customFormat="1" ht="20.100000000000001" customHeight="1" x14ac:dyDescent="0.2">
      <c r="A53" s="55" t="s">
        <v>241</v>
      </c>
      <c r="D53" s="140"/>
      <c r="E53" s="141"/>
      <c r="F53" s="140"/>
      <c r="G53" s="141"/>
      <c r="H53" s="140"/>
      <c r="J53" s="56"/>
      <c r="K53" s="65"/>
      <c r="L53" s="64"/>
    </row>
    <row r="54" spans="1:12" s="57" customFormat="1" ht="20.100000000000001" customHeight="1" x14ac:dyDescent="0.2">
      <c r="D54" s="138"/>
      <c r="E54" s="139"/>
      <c r="F54" s="138"/>
      <c r="G54" s="139"/>
      <c r="H54" s="142"/>
      <c r="I54" s="52"/>
      <c r="J54" s="58" t="s">
        <v>2</v>
      </c>
      <c r="K54" s="65"/>
      <c r="L54" s="64"/>
    </row>
    <row r="55" spans="1:12" s="59" customFormat="1" ht="20.100000000000001" customHeight="1" x14ac:dyDescent="0.2">
      <c r="D55" s="143"/>
      <c r="E55" s="144" t="s">
        <v>3</v>
      </c>
      <c r="F55" s="143"/>
      <c r="G55" s="145"/>
      <c r="H55" s="143"/>
      <c r="I55" s="162" t="s">
        <v>4</v>
      </c>
      <c r="J55" s="60"/>
      <c r="K55" s="65"/>
      <c r="L55" s="64"/>
    </row>
    <row r="56" spans="1:12" ht="20.100000000000001" customHeight="1" x14ac:dyDescent="0.2">
      <c r="A56" s="57"/>
      <c r="D56" s="146" t="s">
        <v>243</v>
      </c>
      <c r="E56" s="147"/>
      <c r="F56" s="146" t="s">
        <v>227</v>
      </c>
      <c r="G56" s="152"/>
      <c r="H56" s="146" t="s">
        <v>243</v>
      </c>
      <c r="I56" s="57"/>
      <c r="J56" s="63" t="s">
        <v>227</v>
      </c>
      <c r="K56" s="65"/>
      <c r="L56" s="64"/>
    </row>
    <row r="57" spans="1:12" ht="20.100000000000001" customHeight="1" x14ac:dyDescent="0.2">
      <c r="A57" s="55" t="s">
        <v>192</v>
      </c>
      <c r="D57" s="129"/>
      <c r="E57" s="148"/>
      <c r="F57" s="129"/>
      <c r="G57" s="153"/>
      <c r="H57" s="129"/>
      <c r="I57" s="66"/>
      <c r="J57" s="65"/>
      <c r="K57" s="65"/>
      <c r="L57" s="64"/>
    </row>
    <row r="58" spans="1:12" ht="20.100000000000001" customHeight="1" x14ac:dyDescent="0.2">
      <c r="A58" s="52" t="s">
        <v>193</v>
      </c>
      <c r="D58" s="129">
        <v>0</v>
      </c>
      <c r="E58" s="148"/>
      <c r="F58" s="129">
        <v>0</v>
      </c>
      <c r="G58" s="129"/>
      <c r="H58" s="129">
        <v>147000</v>
      </c>
      <c r="I58" s="65"/>
      <c r="J58" s="65">
        <v>150000</v>
      </c>
      <c r="K58" s="65"/>
      <c r="L58" s="64"/>
    </row>
    <row r="59" spans="1:12" ht="20.100000000000001" customHeight="1" x14ac:dyDescent="0.2">
      <c r="A59" s="52" t="s">
        <v>194</v>
      </c>
      <c r="D59" s="129">
        <v>0</v>
      </c>
      <c r="E59" s="148"/>
      <c r="F59" s="129">
        <v>0</v>
      </c>
      <c r="G59" s="129"/>
      <c r="H59" s="129">
        <v>-95000</v>
      </c>
      <c r="I59" s="65"/>
      <c r="J59" s="65">
        <v>-89500</v>
      </c>
      <c r="K59" s="65"/>
      <c r="L59" s="64"/>
    </row>
    <row r="60" spans="1:12" ht="20.100000000000001" customHeight="1" x14ac:dyDescent="0.2">
      <c r="A60" s="52" t="s">
        <v>195</v>
      </c>
      <c r="D60" s="64">
        <v>114</v>
      </c>
      <c r="E60" s="148"/>
      <c r="F60" s="64">
        <v>49</v>
      </c>
      <c r="G60" s="154"/>
      <c r="H60" s="64">
        <v>5</v>
      </c>
      <c r="I60" s="65"/>
      <c r="J60" s="64">
        <v>17</v>
      </c>
      <c r="K60" s="65"/>
      <c r="L60" s="64"/>
    </row>
    <row r="61" spans="1:12" ht="20.100000000000001" customHeight="1" x14ac:dyDescent="0.2">
      <c r="A61" s="52" t="s">
        <v>196</v>
      </c>
      <c r="D61" s="64">
        <v>-111350</v>
      </c>
      <c r="E61" s="148"/>
      <c r="F61" s="64">
        <v>-59816</v>
      </c>
      <c r="G61" s="154"/>
      <c r="H61" s="64">
        <v>-2737</v>
      </c>
      <c r="I61" s="65"/>
      <c r="J61" s="64">
        <v>-5095</v>
      </c>
      <c r="K61" s="65"/>
      <c r="L61" s="64"/>
    </row>
    <row r="62" spans="1:12" ht="20.100000000000001" customHeight="1" x14ac:dyDescent="0.2">
      <c r="A62" s="55" t="s">
        <v>248</v>
      </c>
      <c r="D62" s="155">
        <f>SUM(D58:D61)</f>
        <v>-111236</v>
      </c>
      <c r="E62" s="148"/>
      <c r="F62" s="155">
        <f>SUM(F58:F61)</f>
        <v>-59767</v>
      </c>
      <c r="G62" s="129"/>
      <c r="H62" s="155">
        <f>SUM(H58:H61)</f>
        <v>49268</v>
      </c>
      <c r="I62" s="66"/>
      <c r="J62" s="74">
        <f>SUM(J58:J61)</f>
        <v>55422</v>
      </c>
      <c r="K62" s="65"/>
      <c r="L62" s="64"/>
    </row>
    <row r="63" spans="1:12" ht="20.100000000000001" customHeight="1" x14ac:dyDescent="0.2">
      <c r="A63" s="55" t="s">
        <v>197</v>
      </c>
      <c r="D63" s="129"/>
      <c r="E63" s="148"/>
      <c r="F63" s="129"/>
      <c r="G63" s="149"/>
      <c r="H63" s="129"/>
      <c r="I63" s="66"/>
      <c r="J63" s="65"/>
      <c r="K63" s="65"/>
      <c r="L63" s="64"/>
    </row>
    <row r="64" spans="1:12" ht="20.100000000000001" customHeight="1" x14ac:dyDescent="0.2">
      <c r="A64" s="52" t="s">
        <v>254</v>
      </c>
      <c r="D64" s="129">
        <v>-460000</v>
      </c>
      <c r="E64" s="148"/>
      <c r="F64" s="129">
        <v>-355000</v>
      </c>
      <c r="G64" s="129"/>
      <c r="H64" s="129">
        <v>-360000</v>
      </c>
      <c r="I64" s="65"/>
      <c r="J64" s="65">
        <v>-260000</v>
      </c>
      <c r="K64" s="65"/>
      <c r="L64" s="64"/>
    </row>
    <row r="65" spans="1:12" ht="20.100000000000001" customHeight="1" x14ac:dyDescent="0.2">
      <c r="A65" s="52" t="s">
        <v>198</v>
      </c>
      <c r="D65" s="156">
        <v>0</v>
      </c>
      <c r="E65" s="148"/>
      <c r="F65" s="156">
        <v>0</v>
      </c>
      <c r="G65" s="129"/>
      <c r="H65" s="156">
        <v>338000</v>
      </c>
      <c r="I65" s="65"/>
      <c r="J65" s="54">
        <v>410000</v>
      </c>
      <c r="K65" s="65"/>
      <c r="L65" s="64"/>
    </row>
    <row r="66" spans="1:12" ht="20.100000000000001" customHeight="1" x14ac:dyDescent="0.2">
      <c r="A66" s="52" t="s">
        <v>199</v>
      </c>
      <c r="D66" s="156">
        <v>0</v>
      </c>
      <c r="E66" s="148"/>
      <c r="F66" s="156">
        <v>0</v>
      </c>
      <c r="G66" s="129"/>
      <c r="H66" s="156">
        <v>-126000</v>
      </c>
      <c r="I66" s="65"/>
      <c r="J66" s="54">
        <v>-129000</v>
      </c>
      <c r="K66" s="65"/>
      <c r="L66" s="64"/>
    </row>
    <row r="67" spans="1:12" ht="20.100000000000001" customHeight="1" x14ac:dyDescent="0.2">
      <c r="A67" s="52" t="s">
        <v>200</v>
      </c>
      <c r="D67" s="157">
        <v>83870</v>
      </c>
      <c r="E67" s="148"/>
      <c r="F67" s="157">
        <v>0</v>
      </c>
      <c r="G67" s="129"/>
      <c r="H67" s="157">
        <v>0</v>
      </c>
      <c r="I67" s="65"/>
      <c r="J67" s="67">
        <v>0</v>
      </c>
      <c r="K67" s="65"/>
      <c r="L67" s="64"/>
    </row>
    <row r="68" spans="1:12" ht="20.100000000000001" customHeight="1" x14ac:dyDescent="0.2">
      <c r="A68" s="52" t="s">
        <v>201</v>
      </c>
      <c r="D68" s="157">
        <v>-126967</v>
      </c>
      <c r="E68" s="148"/>
      <c r="F68" s="157">
        <v>-160544</v>
      </c>
      <c r="G68" s="129"/>
      <c r="H68" s="157">
        <v>-32625</v>
      </c>
      <c r="I68" s="65"/>
      <c r="J68" s="67">
        <v>-1500</v>
      </c>
      <c r="K68" s="65"/>
      <c r="L68" s="64"/>
    </row>
    <row r="69" spans="1:12" ht="20.100000000000001" customHeight="1" x14ac:dyDescent="0.2">
      <c r="A69" s="52" t="s">
        <v>202</v>
      </c>
      <c r="D69" s="157">
        <v>0</v>
      </c>
      <c r="E69" s="148"/>
      <c r="F69" s="157">
        <v>-4000</v>
      </c>
      <c r="G69" s="129"/>
      <c r="H69" s="157">
        <v>0</v>
      </c>
      <c r="I69" s="65"/>
      <c r="J69" s="67">
        <v>0</v>
      </c>
      <c r="K69" s="65"/>
      <c r="L69" s="64"/>
    </row>
    <row r="70" spans="1:12" ht="20.100000000000001" customHeight="1" x14ac:dyDescent="0.2">
      <c r="A70" s="52" t="s">
        <v>203</v>
      </c>
      <c r="D70" s="158">
        <v>-13459</v>
      </c>
      <c r="E70" s="148"/>
      <c r="F70" s="158">
        <v>-10038</v>
      </c>
      <c r="G70" s="129"/>
      <c r="H70" s="158">
        <v>-3844</v>
      </c>
      <c r="I70" s="65"/>
      <c r="J70" s="75">
        <v>-1421</v>
      </c>
      <c r="K70" s="65"/>
      <c r="L70" s="64"/>
    </row>
    <row r="71" spans="1:12" ht="20.100000000000001" customHeight="1" x14ac:dyDescent="0.2">
      <c r="A71" s="55" t="s">
        <v>204</v>
      </c>
      <c r="D71" s="150">
        <f>SUM(D64:D70)</f>
        <v>-516556</v>
      </c>
      <c r="E71" s="148"/>
      <c r="F71" s="150">
        <f>SUM(F64:F70)</f>
        <v>-529582</v>
      </c>
      <c r="G71" s="149"/>
      <c r="H71" s="150">
        <f>SUM(H64:H70)</f>
        <v>-184469</v>
      </c>
      <c r="I71" s="66"/>
      <c r="J71" s="68">
        <f>SUM(J64:J70)</f>
        <v>18079</v>
      </c>
      <c r="K71" s="65"/>
      <c r="L71" s="64"/>
    </row>
    <row r="72" spans="1:12" ht="20.100000000000001" customHeight="1" x14ac:dyDescent="0.2">
      <c r="A72" s="52" t="s">
        <v>205</v>
      </c>
      <c r="B72" s="76"/>
      <c r="D72" s="129"/>
      <c r="E72" s="148"/>
      <c r="F72" s="129"/>
      <c r="G72" s="129"/>
      <c r="H72" s="129"/>
      <c r="I72" s="66"/>
      <c r="J72" s="65"/>
      <c r="K72" s="65"/>
      <c r="L72" s="64"/>
    </row>
    <row r="73" spans="1:12" ht="20.100000000000001" customHeight="1" x14ac:dyDescent="0.2">
      <c r="A73" s="52" t="s">
        <v>206</v>
      </c>
      <c r="D73" s="150">
        <v>-3379</v>
      </c>
      <c r="E73" s="148"/>
      <c r="F73" s="150">
        <v>-2376</v>
      </c>
      <c r="G73" s="129"/>
      <c r="H73" s="150">
        <v>0</v>
      </c>
      <c r="I73" s="65"/>
      <c r="J73" s="68">
        <v>0</v>
      </c>
      <c r="K73" s="65"/>
      <c r="L73" s="64"/>
    </row>
    <row r="74" spans="1:12" ht="20.100000000000001" customHeight="1" x14ac:dyDescent="0.2">
      <c r="A74" s="55" t="s">
        <v>207</v>
      </c>
      <c r="D74" s="129">
        <f>SUM(D47,D62,D71,D73)</f>
        <v>-138147</v>
      </c>
      <c r="E74" s="148"/>
      <c r="F74" s="129">
        <f>SUM(F47,F62,F71,F73)</f>
        <v>125602</v>
      </c>
      <c r="G74" s="149"/>
      <c r="H74" s="129">
        <f>SUM(H47,H62,H71,H73)</f>
        <v>-183930</v>
      </c>
      <c r="I74" s="66"/>
      <c r="J74" s="65">
        <f>SUM(J47,J62,J71,J73)</f>
        <v>26879</v>
      </c>
      <c r="K74" s="65"/>
      <c r="L74" s="64"/>
    </row>
    <row r="75" spans="1:12" ht="20.100000000000001" customHeight="1" x14ac:dyDescent="0.2">
      <c r="A75" s="52" t="s">
        <v>208</v>
      </c>
      <c r="D75" s="150">
        <v>1453363</v>
      </c>
      <c r="E75" s="148"/>
      <c r="F75" s="150">
        <v>1178455</v>
      </c>
      <c r="G75" s="129"/>
      <c r="H75" s="150">
        <v>419478</v>
      </c>
      <c r="I75" s="65"/>
      <c r="J75" s="68">
        <v>45351</v>
      </c>
      <c r="K75" s="65"/>
      <c r="L75" s="64"/>
    </row>
    <row r="76" spans="1:12" ht="20.100000000000001" customHeight="1" thickBot="1" x14ac:dyDescent="0.25">
      <c r="A76" s="55" t="s">
        <v>209</v>
      </c>
      <c r="D76" s="159">
        <f>SUM(D74:D75)</f>
        <v>1315216</v>
      </c>
      <c r="E76" s="148"/>
      <c r="F76" s="159">
        <f>SUM(F74:F75)</f>
        <v>1304057</v>
      </c>
      <c r="G76" s="149"/>
      <c r="H76" s="159">
        <f>SUM(H74:H75)</f>
        <v>235548</v>
      </c>
      <c r="I76" s="66"/>
      <c r="J76" s="77">
        <f>SUM(J74:J75)</f>
        <v>72230</v>
      </c>
      <c r="K76" s="65"/>
      <c r="L76" s="64"/>
    </row>
    <row r="77" spans="1:12" ht="20.100000000000001" customHeight="1" thickTop="1" x14ac:dyDescent="0.2">
      <c r="D77" s="129">
        <f>+D76-'bs '!D11</f>
        <v>0</v>
      </c>
      <c r="E77" s="148"/>
      <c r="F77" s="129"/>
      <c r="G77" s="149"/>
      <c r="H77" s="129">
        <f>+H76-'bs '!H11</f>
        <v>0</v>
      </c>
      <c r="I77" s="66"/>
      <c r="J77" s="65"/>
      <c r="K77" s="65"/>
      <c r="L77" s="64"/>
    </row>
    <row r="78" spans="1:12" ht="20.100000000000001" customHeight="1" x14ac:dyDescent="0.2">
      <c r="A78" s="55" t="s">
        <v>210</v>
      </c>
      <c r="D78" s="129"/>
      <c r="E78" s="129"/>
      <c r="F78" s="129"/>
      <c r="G78" s="154"/>
      <c r="H78" s="129"/>
      <c r="I78" s="73"/>
      <c r="J78" s="65"/>
      <c r="K78" s="65"/>
      <c r="L78" s="64"/>
    </row>
    <row r="79" spans="1:12" ht="20.100000000000001" customHeight="1" x14ac:dyDescent="0.2">
      <c r="A79" s="52" t="s">
        <v>211</v>
      </c>
      <c r="D79" s="129"/>
      <c r="E79" s="129"/>
      <c r="F79" s="129"/>
      <c r="G79" s="154"/>
      <c r="H79" s="129"/>
      <c r="I79" s="73"/>
      <c r="J79" s="65"/>
      <c r="K79" s="65"/>
      <c r="L79" s="64"/>
    </row>
    <row r="80" spans="1:12" ht="20.100000000000001" customHeight="1" x14ac:dyDescent="0.2">
      <c r="A80" s="52" t="s">
        <v>249</v>
      </c>
      <c r="D80" s="129">
        <f>+'PL&amp;OCI'!D60+'PL&amp;OCI'!D53</f>
        <v>6696</v>
      </c>
      <c r="E80" s="129"/>
      <c r="F80" s="129">
        <v>5024</v>
      </c>
      <c r="G80" s="154"/>
      <c r="H80" s="129">
        <v>0</v>
      </c>
      <c r="I80" s="73"/>
      <c r="J80" s="65">
        <v>0</v>
      </c>
      <c r="K80" s="65"/>
      <c r="L80" s="64"/>
    </row>
    <row r="81" spans="1:15" ht="20.100000000000001" customHeight="1" x14ac:dyDescent="0.2">
      <c r="A81" s="52" t="s">
        <v>212</v>
      </c>
      <c r="D81" s="129">
        <f>+'ce-conso'!N27</f>
        <v>4703</v>
      </c>
      <c r="E81" s="129"/>
      <c r="F81" s="129">
        <v>1410</v>
      </c>
      <c r="G81" s="154"/>
      <c r="H81" s="129">
        <v>0</v>
      </c>
      <c r="I81" s="73"/>
      <c r="J81" s="65">
        <v>0</v>
      </c>
      <c r="K81" s="65"/>
      <c r="L81" s="64"/>
    </row>
    <row r="82" spans="1:15" ht="20.100000000000001" customHeight="1" x14ac:dyDescent="0.2">
      <c r="A82" s="52" t="s">
        <v>213</v>
      </c>
      <c r="D82" s="129">
        <v>2741</v>
      </c>
      <c r="E82" s="129"/>
      <c r="F82" s="129">
        <v>1323</v>
      </c>
      <c r="G82" s="154"/>
      <c r="H82" s="129">
        <v>0</v>
      </c>
      <c r="I82" s="73"/>
      <c r="J82" s="65">
        <v>0</v>
      </c>
      <c r="K82" s="65"/>
      <c r="L82" s="64"/>
    </row>
    <row r="83" spans="1:15" ht="20.100000000000001" customHeight="1" x14ac:dyDescent="0.2">
      <c r="A83" s="52" t="s">
        <v>214</v>
      </c>
      <c r="D83" s="129">
        <v>920</v>
      </c>
      <c r="E83" s="129"/>
      <c r="F83" s="129">
        <v>3503</v>
      </c>
      <c r="G83" s="154"/>
      <c r="H83" s="129">
        <v>0</v>
      </c>
      <c r="I83" s="73"/>
      <c r="J83" s="65">
        <v>1029</v>
      </c>
      <c r="K83" s="65"/>
      <c r="L83" s="64"/>
    </row>
    <row r="84" spans="1:15" ht="20.100000000000001" customHeight="1" x14ac:dyDescent="0.2">
      <c r="A84" s="52" t="s">
        <v>255</v>
      </c>
      <c r="D84" s="129"/>
      <c r="E84" s="129"/>
      <c r="F84" s="129"/>
      <c r="G84" s="154"/>
      <c r="H84" s="129"/>
      <c r="I84" s="73"/>
      <c r="J84" s="65"/>
      <c r="K84" s="65"/>
      <c r="L84" s="64"/>
    </row>
    <row r="85" spans="1:15" ht="20.100000000000001" customHeight="1" x14ac:dyDescent="0.2">
      <c r="A85" s="78" t="s">
        <v>253</v>
      </c>
      <c r="B85" s="78"/>
      <c r="C85" s="78"/>
      <c r="D85" s="160">
        <v>3500</v>
      </c>
      <c r="E85" s="160"/>
      <c r="F85" s="129">
        <v>0</v>
      </c>
      <c r="G85" s="129"/>
      <c r="H85" s="129">
        <v>0</v>
      </c>
      <c r="I85" s="129"/>
      <c r="J85" s="129">
        <v>0</v>
      </c>
      <c r="K85" s="65"/>
      <c r="L85" s="64"/>
    </row>
    <row r="86" spans="1:15" ht="20.100000000000001" customHeight="1" x14ac:dyDescent="0.2">
      <c r="A86" s="78"/>
      <c r="B86" s="78"/>
      <c r="C86" s="78"/>
      <c r="D86" s="160"/>
      <c r="E86" s="160"/>
      <c r="F86" s="129"/>
      <c r="G86" s="129"/>
      <c r="H86" s="129"/>
      <c r="I86" s="129"/>
      <c r="J86" s="129"/>
      <c r="K86" s="65"/>
      <c r="L86" s="64"/>
    </row>
    <row r="87" spans="1:15" ht="20.100000000000001" customHeight="1" x14ac:dyDescent="0.2">
      <c r="A87" s="52" t="s">
        <v>33</v>
      </c>
      <c r="B87" s="78"/>
      <c r="C87" s="78"/>
      <c r="D87" s="160"/>
      <c r="E87" s="160"/>
      <c r="F87" s="160"/>
      <c r="G87" s="160"/>
      <c r="H87" s="160"/>
      <c r="I87" s="79"/>
      <c r="J87" s="79"/>
      <c r="L87" s="64"/>
    </row>
    <row r="88" spans="1:15" ht="20.100000000000001" customHeight="1" x14ac:dyDescent="0.2">
      <c r="E88" s="138"/>
      <c r="G88" s="138"/>
      <c r="I88" s="53"/>
      <c r="L88" s="64"/>
    </row>
    <row r="89" spans="1:15" ht="20.100000000000001" customHeight="1" x14ac:dyDescent="0.2">
      <c r="E89" s="138"/>
      <c r="G89" s="138"/>
      <c r="I89" s="53"/>
    </row>
    <row r="90" spans="1:15" s="53" customFormat="1" ht="20.100000000000001" customHeight="1" x14ac:dyDescent="0.2">
      <c r="A90" s="55"/>
      <c r="B90" s="52"/>
      <c r="C90" s="52"/>
      <c r="D90" s="138"/>
      <c r="E90" s="138"/>
      <c r="F90" s="138"/>
      <c r="G90" s="138"/>
      <c r="H90" s="138"/>
      <c r="K90" s="52"/>
      <c r="L90" s="52"/>
      <c r="M90" s="52"/>
      <c r="N90" s="52"/>
      <c r="O90" s="52"/>
    </row>
    <row r="91" spans="1:15" s="53" customFormat="1" ht="20.100000000000001" customHeight="1" x14ac:dyDescent="0.2">
      <c r="A91" s="52"/>
      <c r="B91" s="52"/>
      <c r="C91" s="52"/>
      <c r="D91" s="138"/>
      <c r="E91" s="138"/>
      <c r="F91" s="138"/>
      <c r="G91" s="138"/>
      <c r="H91" s="138"/>
      <c r="K91" s="52"/>
      <c r="L91" s="52"/>
      <c r="M91" s="52"/>
      <c r="N91" s="52"/>
      <c r="O91" s="52"/>
    </row>
    <row r="92" spans="1:15" s="53" customFormat="1" ht="20.100000000000001" customHeight="1" x14ac:dyDescent="0.2">
      <c r="A92" s="52"/>
      <c r="B92" s="52"/>
      <c r="C92" s="52"/>
      <c r="D92" s="138"/>
      <c r="E92" s="138"/>
      <c r="F92" s="138"/>
      <c r="G92" s="138"/>
      <c r="H92" s="138"/>
      <c r="K92" s="52"/>
      <c r="L92" s="52"/>
      <c r="M92" s="52"/>
      <c r="N92" s="52"/>
      <c r="O92" s="52"/>
    </row>
    <row r="93" spans="1:15" s="53" customFormat="1" ht="20.100000000000001" customHeight="1" x14ac:dyDescent="0.2">
      <c r="A93" s="52"/>
      <c r="B93" s="52"/>
      <c r="C93" s="52"/>
      <c r="D93" s="138"/>
      <c r="E93" s="139"/>
      <c r="F93" s="138"/>
      <c r="G93" s="139"/>
      <c r="H93" s="138"/>
      <c r="I93" s="52"/>
      <c r="K93" s="52"/>
      <c r="L93" s="52"/>
      <c r="M93" s="52"/>
      <c r="N93" s="52"/>
      <c r="O93" s="52"/>
    </row>
    <row r="97" spans="1:15" s="53" customFormat="1" ht="20.100000000000001" customHeight="1" x14ac:dyDescent="0.2">
      <c r="A97" s="52"/>
      <c r="B97" s="52"/>
      <c r="C97" s="52"/>
      <c r="D97" s="138"/>
      <c r="E97" s="139"/>
      <c r="F97" s="138"/>
      <c r="G97" s="139"/>
      <c r="H97" s="138"/>
      <c r="I97" s="52"/>
      <c r="K97" s="52"/>
      <c r="L97" s="52"/>
      <c r="M97" s="52"/>
      <c r="N97" s="52"/>
      <c r="O97" s="52"/>
    </row>
    <row r="98" spans="1:15" s="53" customFormat="1" ht="20.100000000000001" customHeight="1" x14ac:dyDescent="0.2">
      <c r="A98" s="52"/>
      <c r="B98" s="80"/>
      <c r="C98" s="52"/>
      <c r="D98" s="138"/>
      <c r="E98" s="139"/>
      <c r="F98" s="138"/>
      <c r="G98" s="139"/>
      <c r="H98" s="138"/>
      <c r="I98" s="52"/>
      <c r="K98" s="52"/>
      <c r="L98" s="52"/>
      <c r="M98" s="52"/>
      <c r="N98" s="52"/>
      <c r="O98" s="52"/>
    </row>
  </sheetData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49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9405676804CC4AA897D28860C86183" ma:contentTypeVersion="17" ma:contentTypeDescription="Create a new document." ma:contentTypeScope="" ma:versionID="44826b97ee52de3e2fc3e8414ffbce2e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a6ce6996a81a47c2c2c986280da74089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Props1.xml><?xml version="1.0" encoding="utf-8"?>
<ds:datastoreItem xmlns:ds="http://schemas.openxmlformats.org/officeDocument/2006/customXml" ds:itemID="{DE6D77EF-E010-4313-A828-5B644B2E2D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6BE6BC-9AD0-4163-AC02-6F73CB968D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AD6D17-C2A6-44E3-8C71-C73924E51701}">
  <ds:schemaRefs>
    <ds:schemaRef ds:uri="50c908b1-f277-4340-90a9-4611d0b0f078"/>
    <ds:schemaRef ds:uri="035936da-f762-4330-9b9a-976de9613cd5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0025b2a6-f8d9-4a47-85ad-10799d383e76"/>
    <ds:schemaRef ds:uri="http://purl.org/dc/dcmitype/"/>
    <ds:schemaRef ds:uri="http://purl.org/dc/elements/1.1/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110481</vt:lpwstr>
  </property>
  <property fmtid="{D5CDD505-2E9C-101B-9397-08002B2CF9AE}" pid="4" name="OptimizationTime">
    <vt:lpwstr>20240510_1309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</vt:lpstr>
      <vt:lpstr>PL&amp;OCI</vt:lpstr>
      <vt:lpstr>ce-conso</vt:lpstr>
      <vt:lpstr>ce-company</vt:lpstr>
      <vt:lpstr>Cash Flow</vt:lpstr>
      <vt:lpstr>'bs '!Print_Area</vt:lpstr>
      <vt:lpstr>'Cash Flow'!Print_Area</vt:lpstr>
      <vt:lpstr>'ce-company'!Print_Area</vt:lpstr>
      <vt:lpstr>'ce-conso'!Print_Area</vt:lpstr>
      <vt:lpstr>'PL&amp;OCI'!Print_Area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Krittapong Srisaman</dc:creator>
  <cp:lastModifiedBy>Darika Tongprapai</cp:lastModifiedBy>
  <cp:lastPrinted>2024-05-02T06:57:19Z</cp:lastPrinted>
  <dcterms:created xsi:type="dcterms:W3CDTF">2022-07-25T13:26:09Z</dcterms:created>
  <dcterms:modified xsi:type="dcterms:W3CDTF">2024-05-02T06:57:20Z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