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3\YE12'23\"/>
    </mc:Choice>
  </mc:AlternateContent>
  <xr:revisionPtr revIDLastSave="0" documentId="13_ncr:1_{34F93BE8-A741-4385-8164-C699F46CC204}" xr6:coauthVersionLast="47" xr6:coauthVersionMax="47" xr10:uidLastSave="{00000000-0000-0000-0000-000000000000}"/>
  <bookViews>
    <workbookView xWindow="-120" yWindow="-120" windowWidth="29040" windowHeight="15840" tabRatio="737" activeTab="4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cashflow!$A$1:$J$103</definedName>
    <definedName name="_xlnm.Print_Area" localSheetId="3">company!$A$1:$P$23</definedName>
    <definedName name="_xlnm.Print_Area" localSheetId="1">PL!$A$1:$J$75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9" i="6" l="1"/>
  <c r="F23" i="1"/>
  <c r="F85" i="4" l="1"/>
  <c r="D84" i="4"/>
  <c r="F84" i="4"/>
  <c r="H84" i="4"/>
  <c r="J84" i="4"/>
  <c r="J86" i="4" s="1"/>
  <c r="F58" i="4"/>
  <c r="F60" i="4" s="1"/>
  <c r="J48" i="4"/>
  <c r="J49" i="4" s="1"/>
  <c r="J61" i="4" s="1"/>
  <c r="F48" i="4"/>
  <c r="F45" i="4"/>
  <c r="F49" i="4" s="1"/>
  <c r="F61" i="4" s="1"/>
  <c r="F25" i="4"/>
  <c r="F29" i="4" s="1"/>
  <c r="F15" i="4"/>
  <c r="F16" i="4" s="1"/>
  <c r="O10" i="3"/>
  <c r="M10" i="3"/>
  <c r="Z13" i="5"/>
  <c r="AB13" i="5" s="1"/>
  <c r="AF13" i="5" s="1"/>
  <c r="P24" i="5"/>
  <c r="D65" i="1"/>
  <c r="I83" i="6"/>
  <c r="I73" i="6"/>
  <c r="E83" i="6"/>
  <c r="E73" i="6"/>
  <c r="J65" i="1"/>
  <c r="J53" i="1"/>
  <c r="J66" i="1" s="1"/>
  <c r="F65" i="1"/>
  <c r="F53" i="1"/>
  <c r="J19" i="1"/>
  <c r="J12" i="1"/>
  <c r="F19" i="1"/>
  <c r="F12" i="1"/>
  <c r="J60" i="4"/>
  <c r="J29" i="4"/>
  <c r="J16" i="4"/>
  <c r="F86" i="4" l="1"/>
  <c r="F20" i="1"/>
  <c r="F24" i="1" s="1"/>
  <c r="F26" i="1" s="1"/>
  <c r="F29" i="1" s="1"/>
  <c r="J30" i="4"/>
  <c r="J20" i="1"/>
  <c r="J24" i="1" s="1"/>
  <c r="J26" i="1" s="1"/>
  <c r="J29" i="1" s="1"/>
  <c r="F66" i="1"/>
  <c r="E8" i="6"/>
  <c r="E33" i="6" s="1"/>
  <c r="E49" i="6" s="1"/>
  <c r="E54" i="6" s="1"/>
  <c r="E85" i="6" s="1"/>
  <c r="E87" i="6" s="1"/>
  <c r="E88" i="6" s="1"/>
  <c r="F87" i="4"/>
  <c r="J87" i="4"/>
  <c r="F30" i="4"/>
  <c r="Z17" i="5"/>
  <c r="AB17" i="5" s="1"/>
  <c r="AF17" i="5" s="1"/>
  <c r="J25" i="5"/>
  <c r="J16" i="5"/>
  <c r="J20" i="5" s="1"/>
  <c r="J22" i="5" s="1"/>
  <c r="V24" i="5"/>
  <c r="I62" i="6"/>
  <c r="G62" i="6"/>
  <c r="E62" i="6"/>
  <c r="C62" i="6"/>
  <c r="A59" i="6"/>
  <c r="A35" i="4"/>
  <c r="F34" i="1" l="1"/>
  <c r="F31" i="1"/>
  <c r="F45" i="1" s="1"/>
  <c r="F68" i="1" s="1"/>
  <c r="F71" i="1" s="1"/>
  <c r="F73" i="1" s="1"/>
  <c r="J34" i="1"/>
  <c r="J45" i="1"/>
  <c r="J68" i="1"/>
  <c r="J71" i="1" s="1"/>
  <c r="I8" i="6"/>
  <c r="I33" i="6" s="1"/>
  <c r="I49" i="6" s="1"/>
  <c r="I54" i="6" s="1"/>
  <c r="I85" i="6" s="1"/>
  <c r="I87" i="6" s="1"/>
  <c r="I88" i="6" s="1"/>
  <c r="J28" i="5"/>
  <c r="C13" i="3" l="1"/>
  <c r="Z19" i="5"/>
  <c r="Z15" i="5"/>
  <c r="P14" i="5"/>
  <c r="AD14" i="5" l="1"/>
  <c r="AD16" i="5" s="1"/>
  <c r="D53" i="1"/>
  <c r="H16" i="4"/>
  <c r="C73" i="6" l="1"/>
  <c r="Z27" i="5" l="1"/>
  <c r="H65" i="1" l="1"/>
  <c r="G83" i="6" l="1"/>
  <c r="C83" i="6"/>
  <c r="I11" i="3" l="1"/>
  <c r="V25" i="5"/>
  <c r="V16" i="5"/>
  <c r="U16" i="5"/>
  <c r="V20" i="5" l="1"/>
  <c r="V22" i="5" s="1"/>
  <c r="V28" i="5" s="1"/>
  <c r="AB19" i="5" l="1"/>
  <c r="AB15" i="5"/>
  <c r="AF15" i="5" s="1"/>
  <c r="Z14" i="5"/>
  <c r="O18" i="3"/>
  <c r="M18" i="3"/>
  <c r="AB14" i="5" l="1"/>
  <c r="AB27" i="5" l="1"/>
  <c r="Z24" i="5"/>
  <c r="AB24" i="5" s="1"/>
  <c r="Z23" i="5" l="1"/>
  <c r="AD23" i="5"/>
  <c r="AF24" i="5"/>
  <c r="AF19" i="5"/>
  <c r="AD20" i="5"/>
  <c r="G16" i="5"/>
  <c r="H16" i="5"/>
  <c r="H20" i="5" s="1"/>
  <c r="H22" i="5" s="1"/>
  <c r="K16" i="5"/>
  <c r="L16" i="5"/>
  <c r="L20" i="5" s="1"/>
  <c r="L22" i="5" s="1"/>
  <c r="M16" i="5"/>
  <c r="N16" i="5"/>
  <c r="N20" i="5" s="1"/>
  <c r="N22" i="5" s="1"/>
  <c r="O16" i="5"/>
  <c r="P16" i="5"/>
  <c r="P20" i="5" s="1"/>
  <c r="P22" i="5" s="1"/>
  <c r="Q16" i="5"/>
  <c r="R16" i="5"/>
  <c r="R20" i="5" s="1"/>
  <c r="R22" i="5" s="1"/>
  <c r="S16" i="5"/>
  <c r="T16" i="5"/>
  <c r="T20" i="5" s="1"/>
  <c r="T22" i="5" s="1"/>
  <c r="W16" i="5"/>
  <c r="X16" i="5"/>
  <c r="X20" i="5" s="1"/>
  <c r="X22" i="5" s="1"/>
  <c r="Y16" i="5"/>
  <c r="Z16" i="5"/>
  <c r="Z20" i="5" s="1"/>
  <c r="Z22" i="5" s="1"/>
  <c r="AA16" i="5"/>
  <c r="AB16" i="5"/>
  <c r="AB20" i="5" s="1"/>
  <c r="AB22" i="5" s="1"/>
  <c r="AC16" i="5"/>
  <c r="AE16" i="5"/>
  <c r="F16" i="5"/>
  <c r="AF14" i="5"/>
  <c r="AF16" i="5" s="1"/>
  <c r="H53" i="1"/>
  <c r="D60" i="4"/>
  <c r="F20" i="5" l="1"/>
  <c r="F22" i="5" s="1"/>
  <c r="AD22" i="5"/>
  <c r="AD29" i="5"/>
  <c r="AF20" i="5"/>
  <c r="AF22" i="5" s="1"/>
  <c r="H66" i="1"/>
  <c r="AF29" i="5" l="1"/>
  <c r="D16" i="4"/>
  <c r="G73" i="6" l="1"/>
  <c r="M17" i="3"/>
  <c r="M12" i="3"/>
  <c r="M11" i="3"/>
  <c r="O11" i="3" s="1"/>
  <c r="D66" i="1" l="1"/>
  <c r="H19" i="1"/>
  <c r="D19" i="1"/>
  <c r="H12" i="1"/>
  <c r="D12" i="1"/>
  <c r="H86" i="4"/>
  <c r="D86" i="4"/>
  <c r="H60" i="4"/>
  <c r="H49" i="4"/>
  <c r="H61" i="4" s="1"/>
  <c r="D49" i="4"/>
  <c r="D61" i="4" s="1"/>
  <c r="H29" i="4"/>
  <c r="D29" i="4"/>
  <c r="H30" i="4" l="1"/>
  <c r="D30" i="4"/>
  <c r="H20" i="1"/>
  <c r="D20" i="1"/>
  <c r="H87" i="4"/>
  <c r="D87" i="4"/>
  <c r="H24" i="1" l="1"/>
  <c r="D24" i="1"/>
  <c r="H88" i="6"/>
  <c r="I20" i="1"/>
  <c r="D26" i="1" l="1"/>
  <c r="D29" i="1" s="1"/>
  <c r="C8" i="6"/>
  <c r="H26" i="1"/>
  <c r="H29" i="1" s="1"/>
  <c r="G8" i="6"/>
  <c r="G33" i="6" s="1"/>
  <c r="G49" i="6" s="1"/>
  <c r="G54" i="6" s="1"/>
  <c r="I17" i="3"/>
  <c r="P29" i="5"/>
  <c r="C14" i="3"/>
  <c r="C16" i="3" s="1"/>
  <c r="E13" i="3"/>
  <c r="E14" i="3" s="1"/>
  <c r="E16" i="3" s="1"/>
  <c r="G13" i="3"/>
  <c r="G14" i="3" s="1"/>
  <c r="G16" i="3" s="1"/>
  <c r="K13" i="3"/>
  <c r="K14" i="3" s="1"/>
  <c r="K16" i="3" s="1"/>
  <c r="H34" i="1" l="1"/>
  <c r="H45" i="1"/>
  <c r="P23" i="5"/>
  <c r="AB23" i="5" s="1"/>
  <c r="AF23" i="5" s="1"/>
  <c r="AF25" i="5" s="1"/>
  <c r="D34" i="1"/>
  <c r="D31" i="1"/>
  <c r="D45" i="1" s="1"/>
  <c r="D68" i="1" s="1"/>
  <c r="D71" i="1" s="1"/>
  <c r="D73" i="1" s="1"/>
  <c r="G21" i="3"/>
  <c r="E21" i="3"/>
  <c r="C21" i="3"/>
  <c r="K19" i="3" l="1"/>
  <c r="G19" i="3"/>
  <c r="G20" i="3" s="1"/>
  <c r="G22" i="3" s="1"/>
  <c r="E19" i="3"/>
  <c r="C19" i="3"/>
  <c r="AF27" i="5"/>
  <c r="AF28" i="5" s="1"/>
  <c r="AD25" i="5"/>
  <c r="AD28" i="5" s="1"/>
  <c r="X25" i="5"/>
  <c r="X28" i="5" s="1"/>
  <c r="T25" i="5"/>
  <c r="R25" i="5"/>
  <c r="P25" i="5"/>
  <c r="N25" i="5"/>
  <c r="L25" i="5"/>
  <c r="H25" i="5"/>
  <c r="F25" i="5"/>
  <c r="R28" i="5" l="1"/>
  <c r="H29" i="5"/>
  <c r="N28" i="5"/>
  <c r="L29" i="5"/>
  <c r="K20" i="3"/>
  <c r="C20" i="3"/>
  <c r="C22" i="3" s="1"/>
  <c r="E20" i="3"/>
  <c r="E22" i="3" s="1"/>
  <c r="Z25" i="5"/>
  <c r="F29" i="5"/>
  <c r="H28" i="5"/>
  <c r="M19" i="3"/>
  <c r="D74" i="1"/>
  <c r="H88" i="4"/>
  <c r="T28" i="5" l="1"/>
  <c r="Z28" i="5"/>
  <c r="N29" i="5"/>
  <c r="Z29" i="5"/>
  <c r="AB29" i="5"/>
  <c r="N30" i="5"/>
  <c r="H30" i="5"/>
  <c r="AD30" i="5"/>
  <c r="AB25" i="5"/>
  <c r="H68" i="1"/>
  <c r="F28" i="5"/>
  <c r="D88" i="4"/>
  <c r="F88" i="4"/>
  <c r="J88" i="4"/>
  <c r="H71" i="1" l="1"/>
  <c r="H74" i="1"/>
  <c r="L28" i="5"/>
  <c r="L30" i="5" s="1"/>
  <c r="P28" i="5"/>
  <c r="P30" i="5" s="1"/>
  <c r="F30" i="5"/>
  <c r="Z30" i="5"/>
  <c r="C33" i="6"/>
  <c r="C49" i="6" l="1"/>
  <c r="C54" i="6" s="1"/>
  <c r="C85" i="6" s="1"/>
  <c r="C87" i="6" s="1"/>
  <c r="AB28" i="5"/>
  <c r="G85" i="6"/>
  <c r="G87" i="6" s="1"/>
  <c r="G88" i="6" s="1"/>
  <c r="I19" i="3"/>
  <c r="O17" i="3"/>
  <c r="O19" i="3" s="1"/>
  <c r="I13" i="3"/>
  <c r="I14" i="3" s="1"/>
  <c r="I21" i="3" l="1"/>
  <c r="I16" i="3"/>
  <c r="C88" i="6"/>
  <c r="AB30" i="5"/>
  <c r="I20" i="3" l="1"/>
  <c r="I22" i="3" s="1"/>
  <c r="O16" i="3"/>
  <c r="O20" i="3" s="1"/>
  <c r="AF30" i="5"/>
  <c r="O12" i="3"/>
  <c r="O13" i="3" s="1"/>
  <c r="O14" i="3" s="1"/>
  <c r="M13" i="3"/>
  <c r="M14" i="3" s="1"/>
  <c r="M16" i="3" s="1"/>
  <c r="M20" i="3" s="1"/>
  <c r="M22" i="3" s="1"/>
  <c r="M21" i="3" l="1"/>
  <c r="O22" i="3"/>
  <c r="O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3" authorId="0" shapeId="0" xr:uid="{5777D016-2E3E-4298-B4AD-7132B6185824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Paowarin Whangsatian</author>
  </authors>
  <commentList>
    <comment ref="A56" authorId="0" shapeId="0" xr:uid="{4BD1D791-65C3-421A-BED8-1564CC38D86D}">
      <text>
        <r>
          <rPr>
            <sz val="9"/>
            <color indexed="81"/>
            <rFont val="Tahoma"/>
            <family val="2"/>
          </rPr>
          <t>This items are used for FVOCI equity instrument only.</t>
        </r>
      </text>
    </comment>
  </commentList>
</comments>
</file>

<file path=xl/sharedStrings.xml><?xml version="1.0" encoding="utf-8"?>
<sst xmlns="http://schemas.openxmlformats.org/spreadsheetml/2006/main" count="354" uniqueCount="257">
  <si>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</si>
  <si>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</si>
  <si>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</si>
  <si>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</si>
  <si>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</si>
  <si>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</si>
  <si>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</si>
  <si>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</si>
  <si>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</si>
  <si>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</si>
  <si>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</si>
  <si>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</si>
  <si>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</si>
  <si>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</si>
  <si>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</si>
  <si>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</si>
  <si>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</si>
  <si>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</si>
  <si>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</si>
  <si>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</si>
  <si>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</si>
  <si>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</si>
  <si>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</si>
  <si>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</si>
  <si>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</si>
  <si>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</si>
  <si>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</si>
  <si>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</si>
  <si>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</si>
  <si>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</si>
  <si>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</si>
  <si>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</si>
  <si>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</si>
  <si>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</si>
  <si>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</si>
  <si>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</si>
  <si>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</si>
  <si>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</si>
  <si>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</si>
  <si>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</si>
  <si>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</si>
  <si>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</si>
  <si>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</si>
  <si>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</si>
  <si>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</si>
  <si>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</si>
  <si>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</si>
  <si>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</si>
  <si>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</si>
  <si>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</si>
  <si>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</si>
  <si>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</si>
  <si>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</si>
  <si>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</si>
  <si>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</si>
  <si>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</si>
  <si>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</si>
  <si>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</si>
  <si>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</si>
  <si>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</si>
  <si>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ตัดจำหน่ายที่ดิน อาคารและอุปกรณ์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</si>
  <si>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</si>
  <si>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</si>
  <si>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</si>
  <si>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</si>
  <si>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</si>
  <si>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</si>
  <si>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</si>
  <si>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</si>
  <si>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</si>
  <si>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</si>
  <si>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</si>
  <si>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</si>
  <si>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</si>
  <si>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</si>
  <si>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</si>
  <si>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</si>
  <si>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</si>
  <si>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</si>
  <si>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</si>
  <si>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</si>
  <si>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</si>
  <si>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</si>
  <si>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</si>
  <si>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</si>
  <si>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</si>
  <si>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</si>
  <si>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</si>
  <si>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</si>
  <si>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</si>
  <si>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</si>
  <si>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</si>
  <si>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</si>
  <si>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</si>
  <si>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</si>
  <si>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</si>
  <si>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</si>
  <si>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</si>
  <si>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</si>
  <si>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</si>
  <si>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</si>
  <si>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</si>
  <si>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</si>
  <si>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</si>
  <si>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</si>
  <si>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</si>
  <si>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</si>
  <si>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</si>
  <si>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</si>
  <si>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</si>
  <si>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</si>
  <si>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</si>
  <si>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</si>
  <si>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</si>
  <si>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</si>
  <si>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</si>
  <si>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</si>
  <si>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</si>
  <si>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</si>
  <si>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</si>
  <si>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</si>
  <si>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</si>
  <si>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</si>
  <si>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</si>
  <si>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</si>
  <si>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</si>
  <si>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</si>
  <si>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</si>
  <si>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</si>
  <si>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</si>
  <si>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ผลต่างจากการ</t>
  </si>
  <si>
    <t>เงินรับล่วงหน้าจากลูกค้า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</si>
  <si>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</si>
  <si>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</si>
  <si>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</si>
  <si>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</si>
  <si>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</si>
  <si>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</si>
  <si>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</si>
  <si>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</si>
  <si>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</si>
  <si>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 xml:space="preserve">   โอนกลับส่วนเกินทุนจากการตีราคาสำหรับการขายสินทรัพย์</t>
  </si>
  <si>
    <t>การแบ่งปันกำไรขาดทุนเบ็ดเสร็จรวม</t>
  </si>
  <si>
    <t>เงินสดและรายการเทียบเท่าเงินสดเพิ่มขึ้น (ลดลง) สุทธิ</t>
  </si>
  <si>
    <t xml:space="preserve">   ดอกเบี้ยจ่ายที่บันทึกเป็นต้นทุนการพัฒนาอสังหาริมทรัพย์</t>
  </si>
  <si>
    <t>การแบ่งปันกำไร (ขาดทุน)</t>
  </si>
  <si>
    <t>ส่วนแบ่งกำไร</t>
  </si>
  <si>
    <t>ขาดทุนเบ็ดเสร็จอื่น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</si>
  <si>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</si>
  <si>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</si>
  <si>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</si>
  <si>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</si>
  <si>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ผลต่างของอัตราแลกเปลี่ยนจากการแปลงค่างบการเงินที่เป็น</t>
  </si>
  <si>
    <t>โอนกลับส่วนเกินทุนจากการตีราคาสำหรับ</t>
  </si>
  <si>
    <t>กำไร (ขาดทุน) สำหรับปี</t>
  </si>
  <si>
    <t>เงินสดสุทธิจาก (ใช้ไปใน) กิจกรรมจัดหาเงิน</t>
  </si>
  <si>
    <t>จากบริษัทร่วม</t>
  </si>
  <si>
    <t xml:space="preserve">ต้นทุนในการได้มาซึ่งสัญญาที่ทำกับลูกค้า </t>
  </si>
  <si>
    <t>เงินกู้ยืมระยะยาวจากกิจการที่เกี่ยวข้องกัน</t>
  </si>
  <si>
    <t xml:space="preserve">   ต้นทุนในการได้มาซึ่งสัญญาที่ทำกับลูกค้า 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</si>
  <si>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</si>
  <si>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</si>
  <si>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</si>
  <si>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</si>
  <si>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</si>
  <si>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ส่วนแบ่งกำไรขาดทุนเบ็ดเสร็จอื่นจากบริษัทร่วม 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</si>
  <si>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</si>
  <si>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</si>
  <si>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</si>
  <si>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</si>
  <si>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</si>
  <si>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</si>
  <si>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</si>
  <si>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</si>
  <si>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</si>
  <si>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</si>
  <si>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สุทธิจากส่วนที่ถึงกำหนด</t>
  </si>
  <si>
    <t>กำไรขาดทุนเบ็ดเสร็จอื่นสำหรับปี</t>
  </si>
  <si>
    <t>กำไรขาดทุนเบ็ดเสร็จรวมสำหรับปี</t>
  </si>
  <si>
    <t>ขาดทุนสำหรับปี</t>
  </si>
  <si>
    <t>เงินสดและรายการเทียบเท่าเงินสด ณ วันต้นปี</t>
  </si>
  <si>
    <t>รายได้ทางการเงิน</t>
  </si>
  <si>
    <t>ส่วนแบ่งกำไรขาดทุนเบ็ดเสร็จอื่นจากบริษัทร่วม</t>
  </si>
  <si>
    <t xml:space="preserve">   สินทรัพย์สิทธิการใช้และหนี้สินตามสัญญาเช่าเพิ่มขึ้น</t>
  </si>
  <si>
    <t>สินทรัพย์ทางการเงินหมุนเวียนอื่น</t>
  </si>
  <si>
    <t>ต้นทุนทางการเงิน</t>
  </si>
  <si>
    <t>การวัดมูลค่าเงินลงทุน</t>
  </si>
  <si>
    <t>ในตราสารทุนผ่าน</t>
  </si>
  <si>
    <t xml:space="preserve">   รายได้ทางการเงิน</t>
  </si>
  <si>
    <t xml:space="preserve">   ต้นทุนทางการเงิน</t>
  </si>
  <si>
    <t>จ่ายชำระหนี้สินตามสัญญาเช่า</t>
  </si>
  <si>
    <t>หนี้สินตามสัญญาเช่าที่ถึงกำหนดชำระภายในหนึ่งปี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</si>
  <si>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</si>
  <si>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</si>
  <si>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เงินฝากประจำเพิ่มขึ้น</t>
  </si>
  <si>
    <t>ชำระเต็มมูลค่าแล้ว</t>
  </si>
  <si>
    <t>ที่ออกและ</t>
  </si>
  <si>
    <t>ชำระคืนเงินกู้ยืมระยะยาวจากกิจการที่เกี่ยวข้องกัน</t>
  </si>
  <si>
    <t xml:space="preserve">   โอนต้นทุนการพัฒนาอสังหาริมทรัพย์ไปเป็นที่ดิน อาคารและอุปกรณ์</t>
  </si>
  <si>
    <t xml:space="preserve">   โอนที่ดิน อาคารและอุปกรณ์ไปเป็นต้นทุนการพัฒนาอสังหาริมทรัพย์</t>
  </si>
  <si>
    <t>ส่วนเกินทุนจากการ</t>
  </si>
  <si>
    <t>เงินสดและรายการเทียบเท่าเงินสด ณ วันสิ้นปี (หมายเหตุ 6)</t>
  </si>
  <si>
    <t>ยอดคงเหลือ ณ วันที่ 1 มกราคม 2565</t>
  </si>
  <si>
    <t>ยอดคงเหลือ ณ วันที่ 31 ธันวาคม 2565</t>
  </si>
  <si>
    <r>
      <t xml:space="preserve">   เงินตราต่างประเทศ</t>
    </r>
    <r>
      <rPr>
        <sz val="14"/>
        <color rgb="FFFF0000"/>
        <rFont val="Angsana New"/>
        <family val="1"/>
      </rPr>
      <t xml:space="preserve"> </t>
    </r>
  </si>
  <si>
    <t>กำไร (ขาดทุน) จากกิจกรรมดำเนินงาน</t>
  </si>
  <si>
    <t>กำไรต่อหุ้นขั้นพื้นฐาน</t>
  </si>
  <si>
    <t>กำไร (ขาดทุน) ส่วนที่เป็นของผู้ถือหุ้นของบริษัทฯ</t>
  </si>
  <si>
    <t xml:space="preserve">   การปรับลดสินค้าคงเหลือให้เป็นมูลค่าสุทธิที่จะได้รับ </t>
  </si>
  <si>
    <t>เงินเบิกเกินบัญชีและเงินกู้ยืมระยะสั้นจากสถาบันการเงินลดลง</t>
  </si>
  <si>
    <t xml:space="preserve">   ค่าเผื่อผลขาดทุนด้านเครดิตที่คาดว่าจะเกิดขึ้น (โอนกลับ)</t>
  </si>
  <si>
    <t xml:space="preserve">   กำไรจากการประเมินมูลค่าอสังหาริมทรัพย์เพื่อการลงทุน</t>
  </si>
  <si>
    <t xml:space="preserve">   (กำไร) ขาดทุนจากการขายที่ดิน อาคารและอุปกรณ์</t>
  </si>
  <si>
    <t>กำไรจากการเปลี่ยนแปลงมูลค่าของเงินลงทุนใน</t>
  </si>
  <si>
    <t>รายได้ (ค่าใช้จ่าย) ภาษีเงินได้</t>
  </si>
  <si>
    <t>กำไรต่อหุ้น</t>
  </si>
  <si>
    <t>ส่วนต่ำกว่าทุน</t>
  </si>
  <si>
    <t>จากการเปลี่ยนแปลง</t>
  </si>
  <si>
    <t>สัดส่วนเงินลงทุน</t>
  </si>
  <si>
    <t>ในบริษัทย่อย</t>
  </si>
  <si>
    <t>กำไรจาก</t>
  </si>
  <si>
    <t xml:space="preserve">   จัดประเภทเงินฝากสถาบันการเงินระยะยาวที่มีภาระค้ำประกัน</t>
  </si>
  <si>
    <t xml:space="preserve">      ไปเป็นสินทรัพย์ทางการเงินหมุนเวียนอื่น</t>
  </si>
  <si>
    <t>ส่วนต่ำกว่าทุนจากการเปลี่ยนแปลงสัดส่วนการลงทุนในบริษัทย่อย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</si>
  <si>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</si>
  <si>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</si>
  <si>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</si>
  <si>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ยอดคงเหลือ ณ วันที่  1 มกราคม 2565</t>
  </si>
  <si>
    <t>ณ วันที่ 31 ธันวาคม 2566</t>
  </si>
  <si>
    <t>ส่วนต่ำกว่าทุนจากการเปลี่ยนแปลงสัดส่วนการลงทุน</t>
  </si>
  <si>
    <t xml:space="preserve">   ในบริษัทย่อย</t>
  </si>
  <si>
    <t>กำไร (ขาดทุน) ก่อนค่าใช้จ่ายภาษีเงินได้</t>
  </si>
  <si>
    <t>กำไรสำหรับปี</t>
  </si>
  <si>
    <t xml:space="preserve">   การขายสินทรัพย์ (หมายเหตุ 26)</t>
  </si>
  <si>
    <t>รายการปรับกระทบยอดกำไร (ขาดทุน) ก่อนค่าใช้จ่ายภาษีเงินได้เป็นเงินสดรับ (จ่าย)</t>
  </si>
  <si>
    <t xml:space="preserve">   หนี้สูญ</t>
  </si>
  <si>
    <t xml:space="preserve">   ประมาณการหนี้สินสำหรับผลตอบแทนแก่ผู้เช่าในอัตราคงที่</t>
  </si>
  <si>
    <t xml:space="preserve">   ประมาณการหนี้สินสำหรับสมาชิกใช้สิทธิการพักในที่พักตากอากาศ</t>
  </si>
  <si>
    <t xml:space="preserve">   ตัดจำหน่ายต้นทุนการพัฒนาอสังหาริมทรัพย์</t>
  </si>
  <si>
    <t xml:space="preserve">   สำรองผลประโยชน์ระยะยาวของพนักงาน</t>
  </si>
  <si>
    <t xml:space="preserve">   ประมาณการหนี้สินเกี่ยวกับคดีฟ้องร้อง</t>
  </si>
  <si>
    <t>เงินฝากสถาบันการเงินระยะยาวที่มีภาระค้ำประกันลดลง</t>
  </si>
  <si>
    <t>เงินสดสุทธิจาก (ใช้ไปใน) กิจกรรมลงทุน</t>
  </si>
  <si>
    <t xml:space="preserve">   โอนที่ดิน อาคารและอุปกรณ์ไปเป็นอสังหาริมทรัพย์เพื่อการลงทุน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</si>
  <si>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</si>
  <si>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ส่วนเกินทุนจากการตีราคาสินทรัพย์เพิ่มขึ้น</t>
  </si>
  <si>
    <t>เงินสดจ่ายซื้ออสังหาริมทรัพย์เพื่อการลงทุน</t>
  </si>
  <si>
    <t>เงินกู้ยืมระยะสั้นจากสถาบันการเงิน</t>
  </si>
  <si>
    <t>ผลขาดทุนจากการประมาณการตามหลักคณิตศาสตร์ประกันภัย</t>
  </si>
  <si>
    <t>การเปลี่ยนแปลงในส่วนเกินทุนจากการตีราคาสินทรัพย์</t>
  </si>
  <si>
    <t xml:space="preserve">   กำไรขาดทุนเบ็ดเสร็จอื่น - สุทธิจากภาษีเงินได้</t>
  </si>
  <si>
    <t>ตราสารทุนที่กำหนดให้วัดมูลค่าด้วยมูลค่ายุติธรรมผ่าน</t>
  </si>
  <si>
    <t xml:space="preserve">   การปรับลดต้นทุนการพัฒนาอสังหาริมทรัพย์ให้เป็นมูลค่าสุทธิที่จะได้รับ </t>
  </si>
  <si>
    <t xml:space="preserve">   การด้อยค่าของที่ดิน อาคารและอุปกรณ์ (โอนกลับ)</t>
  </si>
  <si>
    <t xml:space="preserve">   โอนกลับการด้อยค่าของสินทรัพย์สิทธิการใช้ </t>
  </si>
  <si>
    <t xml:space="preserve">   เงินสดจ่ายเกี่ยวกับคดีฟ้องร้อง</t>
  </si>
  <si>
    <t xml:space="preserve">   ส่วนแบ่งกำไรขาดทุนเบ็ดเสร็จอื่นจากบริษัทร่วม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</si>
</sst>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i/>
      <sz val="14"/>
      <color rgb="FFFF0000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u/>
      <sz val="14"/>
      <name val="Angsana New"/>
      <family val="1"/>
    </font>
    <font>
      <i/>
      <sz val="14"/>
      <color theme="1"/>
      <name val="Angsana New"/>
      <family val="1"/>
    </font>
    <font>
      <sz val="14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9" fillId="0" borderId="0"/>
    <xf numFmtId="0" fontId="18" fillId="0" borderId="0"/>
  </cellStyleXfs>
  <cellXfs count="163">
    <xf numFmtId="0" fontId="0" fillId="0" borderId="0" xfId="0"/>
    <xf numFmtId="41" fontId="3" fillId="0" borderId="0" xfId="0" applyNumberFormat="1" applyFont="1" applyBorder="1" applyAlignment="1">
      <alignment vertical="center"/>
    </xf>
    <xf numFmtId="41" fontId="3" fillId="0" borderId="0" xfId="0" applyNumberFormat="1" applyFont="1" applyBorder="1" applyAlignment="1">
      <alignment horizontal="right" vertical="center"/>
    </xf>
    <xf numFmtId="41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left" vertical="center"/>
    </xf>
    <xf numFmtId="41" fontId="5" fillId="0" borderId="1" xfId="0" applyNumberFormat="1" applyFont="1" applyFill="1" applyBorder="1" applyAlignment="1">
      <alignment horizontal="left" vertical="center"/>
    </xf>
    <xf numFmtId="41" fontId="5" fillId="0" borderId="1" xfId="0" applyNumberFormat="1" applyFont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41" fontId="5" fillId="0" borderId="5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1" fontId="5" fillId="0" borderId="0" xfId="2" applyNumberFormat="1" applyFont="1" applyAlignment="1">
      <alignment vertical="center"/>
    </xf>
    <xf numFmtId="41" fontId="5" fillId="0" borderId="0" xfId="2" applyNumberFormat="1" applyFont="1" applyBorder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1" fontId="5" fillId="0" borderId="0" xfId="0" applyNumberFormat="1" applyFont="1" applyBorder="1" applyAlignment="1">
      <alignment horizontal="left" vertical="center"/>
    </xf>
    <xf numFmtId="41" fontId="3" fillId="0" borderId="0" xfId="1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Border="1" applyAlignment="1">
      <alignment horizontal="right"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41" fontId="3" fillId="0" borderId="6" xfId="0" applyNumberFormat="1" applyFont="1" applyFill="1" applyBorder="1" applyAlignment="1">
      <alignment vertical="center"/>
    </xf>
    <xf numFmtId="41" fontId="5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" vertical="center"/>
    </xf>
    <xf numFmtId="41" fontId="12" fillId="0" borderId="0" xfId="0" applyNumberFormat="1" applyFont="1" applyFill="1" applyAlignment="1">
      <alignment vertical="center"/>
    </xf>
    <xf numFmtId="41" fontId="12" fillId="0" borderId="0" xfId="0" applyNumberFormat="1" applyFont="1" applyFill="1" applyAlignment="1">
      <alignment horizontal="center" vertical="center"/>
    </xf>
    <xf numFmtId="41" fontId="12" fillId="0" borderId="1" xfId="0" applyNumberFormat="1" applyFont="1" applyFill="1" applyBorder="1" applyAlignment="1">
      <alignment vertical="center"/>
    </xf>
    <xf numFmtId="41" fontId="12" fillId="0" borderId="2" xfId="0" applyNumberFormat="1" applyFont="1" applyFill="1" applyBorder="1" applyAlignment="1">
      <alignment vertical="center"/>
    </xf>
    <xf numFmtId="41" fontId="12" fillId="0" borderId="0" xfId="0" quotePrefix="1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41" fontId="12" fillId="0" borderId="0" xfId="3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1" fontId="12" fillId="0" borderId="3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37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top"/>
    </xf>
    <xf numFmtId="14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37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top"/>
    </xf>
    <xf numFmtId="0" fontId="12" fillId="0" borderId="0" xfId="0" applyNumberFormat="1" applyFont="1" applyFill="1" applyAlignment="1">
      <alignment horizontal="left" vertical="top"/>
    </xf>
    <xf numFmtId="41" fontId="12" fillId="0" borderId="0" xfId="1" applyNumberFormat="1" applyFont="1" applyFill="1" applyAlignment="1">
      <alignment vertical="center"/>
    </xf>
    <xf numFmtId="0" fontId="12" fillId="0" borderId="4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Continuous"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12" fillId="0" borderId="0" xfId="5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Continuous" vertical="center"/>
    </xf>
    <xf numFmtId="4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1" fontId="12" fillId="0" borderId="0" xfId="0" quotePrefix="1" applyNumberFormat="1" applyFont="1" applyFill="1" applyBorder="1" applyAlignment="1">
      <alignment horizontal="right" vertical="center"/>
    </xf>
    <xf numFmtId="37" fontId="12" fillId="0" borderId="0" xfId="0" applyNumberFormat="1" applyFont="1" applyFill="1" applyBorder="1" applyAlignment="1">
      <alignment horizontal="center" vertical="center"/>
    </xf>
    <xf numFmtId="43" fontId="12" fillId="0" borderId="0" xfId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horizontal="left" vertical="center"/>
    </xf>
    <xf numFmtId="41" fontId="10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2" borderId="0" xfId="0" applyNumberFormat="1" applyFont="1" applyFill="1" applyBorder="1" applyAlignment="1">
      <alignment horizontal="right" vertical="center"/>
    </xf>
    <xf numFmtId="41" fontId="5" fillId="2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vertical="center"/>
    </xf>
    <xf numFmtId="43" fontId="12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39" fontId="12" fillId="0" borderId="0" xfId="0" applyNumberFormat="1" applyFont="1" applyFill="1" applyBorder="1" applyAlignment="1">
      <alignment vertical="center"/>
    </xf>
    <xf numFmtId="39" fontId="12" fillId="0" borderId="0" xfId="0" applyNumberFormat="1" applyFont="1" applyFill="1" applyAlignment="1">
      <alignment vertical="center"/>
    </xf>
    <xf numFmtId="37" fontId="11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 applyAlignment="1">
      <alignment horizontal="right" vertical="center"/>
    </xf>
    <xf numFmtId="37" fontId="11" fillId="0" borderId="1" xfId="0" applyNumberFormat="1" applyFont="1" applyFill="1" applyBorder="1" applyAlignment="1">
      <alignment horizontal="centerContinuous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Continuous" vertical="center"/>
    </xf>
    <xf numFmtId="0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top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41" fontId="12" fillId="0" borderId="0" xfId="0" applyNumberFormat="1" applyFont="1" applyAlignment="1">
      <alignment vertical="center"/>
    </xf>
    <xf numFmtId="41" fontId="12" fillId="0" borderId="1" xfId="1" applyNumberFormat="1" applyFont="1" applyFill="1" applyBorder="1" applyAlignment="1">
      <alignment vertical="center"/>
    </xf>
    <xf numFmtId="41" fontId="12" fillId="0" borderId="0" xfId="0" applyNumberFormat="1" applyFont="1" applyAlignment="1">
      <alignment horizontal="center" vertical="center"/>
    </xf>
    <xf numFmtId="41" fontId="12" fillId="0" borderId="1" xfId="0" applyNumberFormat="1" applyFont="1" applyBorder="1" applyAlignment="1">
      <alignment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quotePrefix="1" applyNumberFormat="1" applyFont="1" applyFill="1" applyAlignment="1">
      <alignment horizontal="right" vertical="center"/>
    </xf>
    <xf numFmtId="41" fontId="12" fillId="0" borderId="3" xfId="1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37" fontId="21" fillId="0" borderId="0" xfId="0" applyNumberFormat="1" applyFont="1" applyAlignment="1">
      <alignment vertical="center"/>
    </xf>
    <xf numFmtId="164" fontId="21" fillId="0" borderId="0" xfId="1" applyNumberFormat="1" applyFont="1" applyFill="1" applyAlignment="1">
      <alignment vertical="center"/>
    </xf>
    <xf numFmtId="41" fontId="21" fillId="0" borderId="0" xfId="0" applyNumberFormat="1" applyFont="1" applyAlignment="1">
      <alignment vertical="center"/>
    </xf>
    <xf numFmtId="164" fontId="21" fillId="0" borderId="1" xfId="1" applyNumberFormat="1" applyFont="1" applyFill="1" applyBorder="1" applyAlignment="1">
      <alignment vertical="center"/>
    </xf>
    <xf numFmtId="41" fontId="21" fillId="0" borderId="0" xfId="0" applyNumberFormat="1" applyFont="1" applyAlignment="1">
      <alignment horizontal="right" vertical="center"/>
    </xf>
    <xf numFmtId="164" fontId="21" fillId="0" borderId="0" xfId="1" applyNumberFormat="1" applyFont="1" applyFill="1" applyBorder="1" applyAlignment="1">
      <alignment vertical="center"/>
    </xf>
    <xf numFmtId="41" fontId="21" fillId="0" borderId="3" xfId="0" applyNumberFormat="1" applyFont="1" applyBorder="1" applyAlignment="1">
      <alignment vertical="center"/>
    </xf>
    <xf numFmtId="164" fontId="21" fillId="0" borderId="0" xfId="0" applyNumberFormat="1" applyFont="1" applyAlignment="1">
      <alignment vertical="center"/>
    </xf>
    <xf numFmtId="41" fontId="21" fillId="0" borderId="1" xfId="0" applyNumberFormat="1" applyFont="1" applyBorder="1" applyAlignment="1">
      <alignment horizontal="right" vertical="center"/>
    </xf>
    <xf numFmtId="41" fontId="21" fillId="0" borderId="1" xfId="0" applyNumberFormat="1" applyFont="1" applyBorder="1" applyAlignment="1">
      <alignment vertical="center"/>
    </xf>
    <xf numFmtId="41" fontId="12" fillId="0" borderId="0" xfId="7" applyNumberFormat="1" applyFont="1" applyAlignment="1">
      <alignment vertical="center"/>
    </xf>
    <xf numFmtId="41" fontId="12" fillId="0" borderId="0" xfId="7" quotePrefix="1" applyNumberFormat="1" applyFont="1" applyAlignment="1">
      <alignment horizontal="right" vertical="center"/>
    </xf>
    <xf numFmtId="41" fontId="12" fillId="0" borderId="0" xfId="7" applyNumberFormat="1" applyFont="1" applyAlignment="1">
      <alignment horizontal="right" vertical="center"/>
    </xf>
    <xf numFmtId="41" fontId="12" fillId="0" borderId="1" xfId="7" applyNumberFormat="1" applyFont="1" applyBorder="1" applyAlignment="1">
      <alignment vertical="center"/>
    </xf>
    <xf numFmtId="41" fontId="12" fillId="0" borderId="1" xfId="7" applyNumberFormat="1" applyFont="1" applyBorder="1" applyAlignment="1">
      <alignment horizontal="right" vertical="center"/>
    </xf>
    <xf numFmtId="41" fontId="12" fillId="0" borderId="0" xfId="7" applyNumberFormat="1" applyFont="1" applyAlignment="1">
      <alignment horizontal="center" vertical="center"/>
    </xf>
    <xf numFmtId="37" fontId="12" fillId="0" borderId="0" xfId="7" applyNumberFormat="1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2 2" xfId="7" xr:uid="{9AD31EAB-CB15-4B30-98E8-74E3040246C8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1" defaultTableStyle="TableStyleMedium9" defaultPivotStyle="PivotStyleLight16">
    <tableStyle name="Invisible" pivot="0" table="0" count="0" xr9:uid="{E0580670-C7F8-4F1F-99FE-1AA1D2A5557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6"/>
  <sheetViews>
    <sheetView showGridLines="0" view="pageBreakPreview" topLeftCell="A25" zoomScaleNormal="100" zoomScaleSheetLayoutView="100" workbookViewId="0">
      <selection activeCell="A43" sqref="A43"/>
    </sheetView>
  </sheetViews>
  <sheetFormatPr defaultColWidth="9.28515625" defaultRowHeight="21.75" customHeight="1" x14ac:dyDescent="0.2"/>
  <cols>
    <col min="1" max="1" width="41.140625" style="61" customWidth="1"/>
    <col min="2" max="2" width="7.42578125" style="61" customWidth="1"/>
    <col min="3" max="3" width="1.7109375" style="61" customWidth="1"/>
    <col min="4" max="4" width="13.7109375" style="61" customWidth="1"/>
    <col min="5" max="5" width="1.7109375" style="61" customWidth="1"/>
    <col min="6" max="6" width="13.7109375" style="61" customWidth="1"/>
    <col min="7" max="7" width="1.7109375" style="61" customWidth="1"/>
    <col min="8" max="8" width="13.7109375" style="61" customWidth="1"/>
    <col min="9" max="9" width="1.7109375" style="61" customWidth="1"/>
    <col min="10" max="10" width="13.7109375" style="61" customWidth="1"/>
    <col min="11" max="11" width="1.140625" style="72" customWidth="1"/>
    <col min="12" max="12" width="1" style="61" customWidth="1"/>
    <col min="13" max="16384" width="9.28515625" style="61"/>
  </cols>
  <sheetData>
    <row r="1" spans="1:11" s="124" customFormat="1" ht="21.75" customHeight="1" x14ac:dyDescent="0.2">
      <c r="A1" s="124" t="s">
        <v>0</v>
      </c>
      <c r="K1" s="90"/>
    </row>
    <row r="2" spans="1:11" s="124" customFormat="1" ht="21.75" customHeight="1" x14ac:dyDescent="0.2">
      <c r="A2" s="124" t="s">
        <v>99</v>
      </c>
      <c r="K2" s="90"/>
    </row>
    <row r="3" spans="1:11" s="124" customFormat="1" ht="21.75" customHeight="1" x14ac:dyDescent="0.2">
      <c r="A3" s="124" t="s">
        <v>228</v>
      </c>
      <c r="K3" s="90"/>
    </row>
    <row r="4" spans="1:11" ht="21.75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60" t="s">
        <v>1</v>
      </c>
      <c r="K4" s="91"/>
    </row>
    <row r="5" spans="1:11" s="124" customFormat="1" ht="21.75" customHeight="1" x14ac:dyDescent="0.2">
      <c r="A5" s="62"/>
      <c r="B5" s="62"/>
      <c r="C5" s="62"/>
      <c r="D5" s="155" t="s">
        <v>2</v>
      </c>
      <c r="E5" s="155"/>
      <c r="F5" s="155"/>
      <c r="G5" s="61"/>
      <c r="H5" s="155" t="s">
        <v>3</v>
      </c>
      <c r="I5" s="155"/>
      <c r="J5" s="155"/>
      <c r="K5" s="90"/>
    </row>
    <row r="6" spans="1:11" ht="21.75" customHeight="1" x14ac:dyDescent="0.2">
      <c r="B6" s="97" t="s">
        <v>4</v>
      </c>
      <c r="D6" s="97">
        <v>2566</v>
      </c>
      <c r="F6" s="97">
        <v>2565</v>
      </c>
      <c r="H6" s="97">
        <v>2566</v>
      </c>
      <c r="J6" s="97">
        <v>2565</v>
      </c>
    </row>
    <row r="7" spans="1:11" ht="21.75" customHeight="1" x14ac:dyDescent="0.2">
      <c r="A7" s="124" t="s">
        <v>5</v>
      </c>
    </row>
    <row r="8" spans="1:11" ht="21.75" customHeight="1" x14ac:dyDescent="0.2">
      <c r="A8" s="124" t="s">
        <v>6</v>
      </c>
    </row>
    <row r="9" spans="1:11" ht="21.75" customHeight="1" x14ac:dyDescent="0.2">
      <c r="A9" s="61" t="s">
        <v>7</v>
      </c>
      <c r="B9" s="126">
        <v>6</v>
      </c>
      <c r="C9" s="127"/>
      <c r="D9" s="82">
        <v>1453363415</v>
      </c>
      <c r="E9" s="128"/>
      <c r="F9" s="82">
        <v>1178455101</v>
      </c>
      <c r="G9" s="128"/>
      <c r="H9" s="82">
        <v>419478252</v>
      </c>
      <c r="I9" s="128"/>
      <c r="J9" s="82">
        <v>45351036</v>
      </c>
      <c r="K9" s="71"/>
    </row>
    <row r="10" spans="1:11" ht="20.65" customHeight="1" x14ac:dyDescent="0.2">
      <c r="A10" s="61" t="s">
        <v>100</v>
      </c>
      <c r="B10" s="126">
        <v>7</v>
      </c>
      <c r="C10" s="127"/>
      <c r="D10" s="82">
        <v>1004807523</v>
      </c>
      <c r="E10" s="128"/>
      <c r="F10" s="82">
        <v>901674139</v>
      </c>
      <c r="G10" s="128"/>
      <c r="H10" s="82">
        <v>163339756</v>
      </c>
      <c r="I10" s="128"/>
      <c r="J10" s="82">
        <v>281071385</v>
      </c>
      <c r="K10" s="71"/>
    </row>
    <row r="11" spans="1:11" ht="21.75" customHeight="1" x14ac:dyDescent="0.2">
      <c r="A11" s="61" t="s">
        <v>101</v>
      </c>
      <c r="B11" s="126">
        <v>9</v>
      </c>
      <c r="C11" s="127"/>
      <c r="D11" s="82">
        <v>160081492</v>
      </c>
      <c r="E11" s="128"/>
      <c r="F11" s="82">
        <v>69883601</v>
      </c>
      <c r="G11" s="128"/>
      <c r="H11" s="82">
        <v>0</v>
      </c>
      <c r="I11" s="128"/>
      <c r="J11" s="82">
        <v>0</v>
      </c>
      <c r="K11" s="71"/>
    </row>
    <row r="12" spans="1:11" ht="21.75" customHeight="1" x14ac:dyDescent="0.2">
      <c r="A12" s="61" t="s">
        <v>102</v>
      </c>
      <c r="B12" s="126">
        <v>10</v>
      </c>
      <c r="C12" s="127"/>
      <c r="D12" s="82">
        <v>3536578590</v>
      </c>
      <c r="E12" s="128"/>
      <c r="F12" s="82">
        <v>3657996712</v>
      </c>
      <c r="G12" s="128"/>
      <c r="H12" s="82">
        <v>111429000</v>
      </c>
      <c r="I12" s="128"/>
      <c r="J12" s="82">
        <v>111429000</v>
      </c>
      <c r="K12" s="92"/>
    </row>
    <row r="13" spans="1:11" ht="21.75" customHeight="1" x14ac:dyDescent="0.2">
      <c r="A13" s="61" t="s">
        <v>157</v>
      </c>
      <c r="B13" s="126">
        <v>11</v>
      </c>
      <c r="C13" s="127"/>
      <c r="D13" s="82">
        <v>318326691</v>
      </c>
      <c r="E13" s="128"/>
      <c r="F13" s="82">
        <v>185667433</v>
      </c>
      <c r="G13" s="128"/>
      <c r="H13" s="82">
        <v>0</v>
      </c>
      <c r="I13" s="128"/>
      <c r="J13" s="82">
        <v>0</v>
      </c>
    </row>
    <row r="14" spans="1:11" ht="21.75" customHeight="1" x14ac:dyDescent="0.2">
      <c r="A14" s="61" t="s">
        <v>184</v>
      </c>
      <c r="B14" s="126">
        <v>12</v>
      </c>
      <c r="C14" s="127"/>
      <c r="D14" s="82">
        <v>16767997</v>
      </c>
      <c r="E14" s="128"/>
      <c r="F14" s="82">
        <v>16685254</v>
      </c>
      <c r="G14" s="128"/>
      <c r="H14" s="82">
        <v>2385698</v>
      </c>
      <c r="I14" s="128"/>
      <c r="J14" s="82">
        <v>2373947</v>
      </c>
      <c r="K14" s="71"/>
    </row>
    <row r="15" spans="1:11" ht="21.75" customHeight="1" x14ac:dyDescent="0.2">
      <c r="A15" s="61" t="s">
        <v>8</v>
      </c>
      <c r="B15" s="126">
        <v>13</v>
      </c>
      <c r="C15" s="127"/>
      <c r="D15" s="82">
        <v>377613848</v>
      </c>
      <c r="E15" s="128"/>
      <c r="F15" s="82">
        <f>158961690</f>
        <v>158961690</v>
      </c>
      <c r="G15" s="128"/>
      <c r="H15" s="82">
        <v>20652249</v>
      </c>
      <c r="I15" s="128"/>
      <c r="J15" s="82">
        <v>10511337</v>
      </c>
      <c r="K15" s="71"/>
    </row>
    <row r="16" spans="1:11" ht="21.75" customHeight="1" x14ac:dyDescent="0.2">
      <c r="A16" s="124" t="s">
        <v>9</v>
      </c>
      <c r="B16" s="63"/>
      <c r="D16" s="67">
        <f>SUM(D9:D15)</f>
        <v>6867539556</v>
      </c>
      <c r="E16" s="64"/>
      <c r="F16" s="67">
        <f>SUM(F9:F15)</f>
        <v>6169323930</v>
      </c>
      <c r="G16" s="64"/>
      <c r="H16" s="67">
        <f>SUM(H9:H15)</f>
        <v>717284955</v>
      </c>
      <c r="I16" s="64"/>
      <c r="J16" s="67">
        <f>SUM(J9:J15)</f>
        <v>450736705</v>
      </c>
      <c r="K16" s="71"/>
    </row>
    <row r="17" spans="1:13" ht="21.75" customHeight="1" x14ac:dyDescent="0.2">
      <c r="A17" s="124" t="s">
        <v>10</v>
      </c>
      <c r="B17" s="63"/>
      <c r="D17" s="64"/>
      <c r="E17" s="64"/>
      <c r="F17" s="64"/>
      <c r="G17" s="64"/>
      <c r="H17" s="64"/>
      <c r="I17" s="64"/>
      <c r="J17" s="64"/>
    </row>
    <row r="18" spans="1:13" ht="21.75" customHeight="1" x14ac:dyDescent="0.2">
      <c r="A18" s="61" t="s">
        <v>174</v>
      </c>
      <c r="B18" s="126">
        <v>12</v>
      </c>
      <c r="C18" s="127"/>
      <c r="D18" s="82">
        <v>867136662</v>
      </c>
      <c r="E18" s="128"/>
      <c r="F18" s="82">
        <v>865168194</v>
      </c>
      <c r="G18" s="128"/>
      <c r="H18" s="82">
        <v>0</v>
      </c>
      <c r="I18" s="128"/>
      <c r="J18" s="82">
        <v>0</v>
      </c>
    </row>
    <row r="19" spans="1:13" ht="21.75" customHeight="1" x14ac:dyDescent="0.2">
      <c r="A19" s="61" t="s">
        <v>11</v>
      </c>
      <c r="B19" s="126">
        <v>14</v>
      </c>
      <c r="C19" s="127"/>
      <c r="D19" s="82">
        <v>499313266</v>
      </c>
      <c r="E19" s="128"/>
      <c r="F19" s="82">
        <v>420722133</v>
      </c>
      <c r="G19" s="128"/>
      <c r="H19" s="82">
        <v>0</v>
      </c>
      <c r="I19" s="128"/>
      <c r="J19" s="82">
        <v>0</v>
      </c>
      <c r="K19" s="93"/>
    </row>
    <row r="20" spans="1:13" ht="21.75" customHeight="1" x14ac:dyDescent="0.2">
      <c r="A20" s="61" t="s">
        <v>12</v>
      </c>
      <c r="B20" s="126">
        <v>15</v>
      </c>
      <c r="C20" s="127"/>
      <c r="D20" s="82">
        <v>0</v>
      </c>
      <c r="E20" s="128"/>
      <c r="F20" s="82">
        <v>0</v>
      </c>
      <c r="G20" s="128"/>
      <c r="H20" s="82">
        <v>4242655372</v>
      </c>
      <c r="I20" s="128"/>
      <c r="J20" s="82">
        <v>4242655372</v>
      </c>
      <c r="K20" s="93"/>
    </row>
    <row r="21" spans="1:13" ht="21.75" customHeight="1" x14ac:dyDescent="0.2">
      <c r="A21" s="61" t="s">
        <v>103</v>
      </c>
      <c r="B21" s="126">
        <v>16</v>
      </c>
      <c r="C21" s="127"/>
      <c r="D21" s="82">
        <v>1076642845</v>
      </c>
      <c r="E21" s="128"/>
      <c r="F21" s="82">
        <v>991141335</v>
      </c>
      <c r="G21" s="128"/>
      <c r="H21" s="82">
        <v>777454049</v>
      </c>
      <c r="I21" s="128"/>
      <c r="J21" s="82">
        <v>777454049</v>
      </c>
      <c r="K21" s="93"/>
    </row>
    <row r="22" spans="1:13" ht="21.75" customHeight="1" x14ac:dyDescent="0.2">
      <c r="A22" s="61" t="s">
        <v>13</v>
      </c>
      <c r="B22" s="126">
        <v>8</v>
      </c>
      <c r="C22" s="127"/>
      <c r="D22" s="82">
        <v>0</v>
      </c>
      <c r="E22" s="128"/>
      <c r="F22" s="82">
        <v>0</v>
      </c>
      <c r="G22" s="128"/>
      <c r="H22" s="82">
        <v>1335000000</v>
      </c>
      <c r="I22" s="128"/>
      <c r="J22" s="82">
        <v>1467550000</v>
      </c>
    </row>
    <row r="23" spans="1:13" ht="21.75" customHeight="1" x14ac:dyDescent="0.2">
      <c r="A23" s="61" t="s">
        <v>105</v>
      </c>
      <c r="B23" s="126">
        <v>17</v>
      </c>
      <c r="C23" s="127"/>
      <c r="D23" s="82">
        <v>1624202480</v>
      </c>
      <c r="E23" s="128"/>
      <c r="F23" s="82">
        <v>1416981060</v>
      </c>
      <c r="G23" s="128"/>
      <c r="H23" s="82">
        <v>226595300</v>
      </c>
      <c r="I23" s="128"/>
      <c r="J23" s="82">
        <v>194498210</v>
      </c>
      <c r="K23" s="94"/>
      <c r="L23" s="68"/>
      <c r="M23" s="68"/>
    </row>
    <row r="24" spans="1:13" ht="21.75" customHeight="1" x14ac:dyDescent="0.2">
      <c r="A24" s="61" t="s">
        <v>104</v>
      </c>
      <c r="B24" s="126">
        <v>18</v>
      </c>
      <c r="C24" s="127"/>
      <c r="D24" s="82">
        <v>18596447093</v>
      </c>
      <c r="E24" s="128"/>
      <c r="F24" s="82">
        <v>12250505682</v>
      </c>
      <c r="G24" s="128"/>
      <c r="H24" s="82">
        <v>31743953</v>
      </c>
      <c r="I24" s="128"/>
      <c r="J24" s="82">
        <v>33224265</v>
      </c>
    </row>
    <row r="25" spans="1:13" ht="21.75" customHeight="1" x14ac:dyDescent="0.2">
      <c r="A25" s="61" t="s">
        <v>175</v>
      </c>
      <c r="B25" s="126">
        <v>19</v>
      </c>
      <c r="C25" s="127"/>
      <c r="D25" s="82">
        <v>34275261</v>
      </c>
      <c r="E25" s="128"/>
      <c r="F25" s="82">
        <f>41976958+2703258</f>
        <v>44680216</v>
      </c>
      <c r="G25" s="128"/>
      <c r="H25" s="82">
        <v>12029460</v>
      </c>
      <c r="I25" s="128"/>
      <c r="J25" s="82">
        <v>4024903</v>
      </c>
    </row>
    <row r="26" spans="1:13" ht="21.75" customHeight="1" x14ac:dyDescent="0.2">
      <c r="A26" s="61" t="s">
        <v>139</v>
      </c>
      <c r="B26" s="126">
        <v>32</v>
      </c>
      <c r="C26" s="127"/>
      <c r="D26" s="82">
        <v>16478494</v>
      </c>
      <c r="E26" s="128"/>
      <c r="F26" s="82">
        <v>69284925</v>
      </c>
      <c r="G26" s="128"/>
      <c r="H26" s="82">
        <v>0</v>
      </c>
      <c r="I26" s="128"/>
      <c r="J26" s="82">
        <v>0</v>
      </c>
      <c r="K26" s="70"/>
    </row>
    <row r="27" spans="1:13" ht="21.75" customHeight="1" x14ac:dyDescent="0.2">
      <c r="A27" s="61" t="s">
        <v>14</v>
      </c>
      <c r="B27" s="126">
        <v>15</v>
      </c>
      <c r="C27" s="127"/>
      <c r="D27" s="82">
        <v>407903881</v>
      </c>
      <c r="E27" s="128"/>
      <c r="F27" s="82">
        <v>407903881</v>
      </c>
      <c r="G27" s="128"/>
      <c r="H27" s="82">
        <v>0</v>
      </c>
      <c r="I27" s="128"/>
      <c r="J27" s="82">
        <v>0</v>
      </c>
      <c r="K27" s="70"/>
    </row>
    <row r="28" spans="1:13" ht="21.75" customHeight="1" x14ac:dyDescent="0.2">
      <c r="A28" s="61" t="s">
        <v>15</v>
      </c>
      <c r="B28" s="126"/>
      <c r="C28" s="127"/>
      <c r="D28" s="129">
        <v>60637403</v>
      </c>
      <c r="E28" s="128"/>
      <c r="F28" s="129">
        <v>47601188</v>
      </c>
      <c r="G28" s="128"/>
      <c r="H28" s="129">
        <v>15064950</v>
      </c>
      <c r="I28" s="128"/>
      <c r="J28" s="129">
        <v>10879792</v>
      </c>
    </row>
    <row r="29" spans="1:13" ht="21.75" customHeight="1" x14ac:dyDescent="0.2">
      <c r="A29" s="124" t="s">
        <v>16</v>
      </c>
      <c r="B29" s="63"/>
      <c r="D29" s="66">
        <f>SUM(D18:D28)</f>
        <v>23183037385</v>
      </c>
      <c r="E29" s="64"/>
      <c r="F29" s="66">
        <f>SUM(F18:F28)</f>
        <v>16513988614</v>
      </c>
      <c r="G29" s="64"/>
      <c r="H29" s="66">
        <f>SUM(H18:H28)</f>
        <v>6640543084</v>
      </c>
      <c r="I29" s="64"/>
      <c r="J29" s="66">
        <f>SUM(J18:J28)</f>
        <v>6730286591</v>
      </c>
      <c r="K29" s="70"/>
    </row>
    <row r="30" spans="1:13" ht="21.75" customHeight="1" thickBot="1" x14ac:dyDescent="0.25">
      <c r="A30" s="124" t="s">
        <v>17</v>
      </c>
      <c r="B30" s="69"/>
      <c r="D30" s="73">
        <f>SUM(D16,D29)</f>
        <v>30050576941</v>
      </c>
      <c r="E30" s="64"/>
      <c r="F30" s="73">
        <f>SUM(F16,F29)</f>
        <v>22683312544</v>
      </c>
      <c r="G30" s="64"/>
      <c r="H30" s="73">
        <f>SUM(H16,H29)</f>
        <v>7357828039</v>
      </c>
      <c r="I30" s="64"/>
      <c r="J30" s="73">
        <f>SUM(J16,J29)</f>
        <v>7181023296</v>
      </c>
    </row>
    <row r="31" spans="1:13" ht="21.75" customHeight="1" thickTop="1" x14ac:dyDescent="0.2"/>
    <row r="32" spans="1:13" ht="21.75" customHeight="1" x14ac:dyDescent="0.2">
      <c r="A32" s="61" t="s">
        <v>18</v>
      </c>
    </row>
    <row r="33" spans="1:14" s="124" customFormat="1" ht="21.75" customHeight="1" x14ac:dyDescent="0.2">
      <c r="A33" s="154" t="s">
        <v>0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</row>
    <row r="34" spans="1:14" s="124" customFormat="1" ht="21.75" customHeight="1" x14ac:dyDescent="0.2">
      <c r="A34" s="154" t="s">
        <v>106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</row>
    <row r="35" spans="1:14" s="124" customFormat="1" ht="21.75" customHeight="1" x14ac:dyDescent="0.2">
      <c r="A35" s="154" t="str">
        <f>A3</f>
        <v>ณ วันที่ 31 ธันวาคม 2566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</row>
    <row r="36" spans="1:14" ht="21.75" customHeight="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60" t="s">
        <v>1</v>
      </c>
      <c r="K36" s="91"/>
    </row>
    <row r="37" spans="1:14" s="124" customFormat="1" ht="21.75" customHeight="1" x14ac:dyDescent="0.2">
      <c r="A37" s="62"/>
      <c r="B37" s="62"/>
      <c r="C37" s="62"/>
      <c r="D37" s="155" t="s">
        <v>2</v>
      </c>
      <c r="E37" s="155"/>
      <c r="F37" s="155"/>
      <c r="G37" s="61"/>
      <c r="H37" s="155" t="s">
        <v>3</v>
      </c>
      <c r="I37" s="155"/>
      <c r="J37" s="155"/>
      <c r="K37" s="90"/>
      <c r="N37" s="61"/>
    </row>
    <row r="38" spans="1:14" ht="21.75" customHeight="1" x14ac:dyDescent="0.2">
      <c r="B38" s="97" t="s">
        <v>4</v>
      </c>
      <c r="D38" s="97">
        <v>2566</v>
      </c>
      <c r="F38" s="97">
        <v>2565</v>
      </c>
      <c r="H38" s="97">
        <v>2566</v>
      </c>
      <c r="J38" s="97">
        <v>2565</v>
      </c>
    </row>
    <row r="39" spans="1:14" ht="21.75" customHeight="1" x14ac:dyDescent="0.2">
      <c r="A39" s="124" t="s">
        <v>19</v>
      </c>
    </row>
    <row r="40" spans="1:14" ht="21.75" customHeight="1" x14ac:dyDescent="0.2">
      <c r="A40" s="124" t="s">
        <v>20</v>
      </c>
      <c r="B40" s="74"/>
    </row>
    <row r="41" spans="1:14" ht="21.75" customHeight="1" x14ac:dyDescent="0.2">
      <c r="A41" s="61" t="s">
        <v>247</v>
      </c>
      <c r="B41" s="126">
        <v>20</v>
      </c>
      <c r="C41" s="127"/>
      <c r="D41" s="82">
        <v>610000000</v>
      </c>
      <c r="E41" s="128"/>
      <c r="F41" s="82">
        <v>1080000000</v>
      </c>
      <c r="G41" s="128"/>
      <c r="H41" s="82">
        <v>510000000</v>
      </c>
      <c r="I41" s="128"/>
      <c r="J41" s="82">
        <v>650000000</v>
      </c>
      <c r="K41" s="79"/>
    </row>
    <row r="42" spans="1:14" ht="21.75" customHeight="1" x14ac:dyDescent="0.2">
      <c r="A42" s="61" t="s">
        <v>107</v>
      </c>
      <c r="B42" s="126">
        <v>21</v>
      </c>
      <c r="C42" s="127"/>
      <c r="D42" s="82">
        <v>1512269126</v>
      </c>
      <c r="E42" s="128"/>
      <c r="F42" s="82">
        <v>1321269958</v>
      </c>
      <c r="G42" s="128"/>
      <c r="H42" s="82">
        <v>82909476</v>
      </c>
      <c r="I42" s="128"/>
      <c r="J42" s="82">
        <v>120749729</v>
      </c>
      <c r="K42" s="79"/>
    </row>
    <row r="43" spans="1:14" ht="21.75" customHeight="1" x14ac:dyDescent="0.2">
      <c r="A43" s="61" t="s">
        <v>21</v>
      </c>
      <c r="B43" s="126"/>
      <c r="C43" s="127"/>
      <c r="D43" s="82"/>
      <c r="E43" s="128"/>
      <c r="F43" s="82"/>
      <c r="G43" s="128"/>
      <c r="H43" s="82"/>
      <c r="I43" s="128"/>
      <c r="J43" s="82"/>
      <c r="K43" s="79"/>
    </row>
    <row r="44" spans="1:14" ht="21.75" customHeight="1" x14ac:dyDescent="0.2">
      <c r="A44" s="61" t="s">
        <v>22</v>
      </c>
      <c r="B44" s="126">
        <v>23</v>
      </c>
      <c r="C44" s="127"/>
      <c r="D44" s="82">
        <v>481405918</v>
      </c>
      <c r="E44" s="128"/>
      <c r="F44" s="82">
        <v>296628539</v>
      </c>
      <c r="G44" s="128"/>
      <c r="H44" s="82">
        <v>60000000</v>
      </c>
      <c r="I44" s="128"/>
      <c r="J44" s="82">
        <v>1500000</v>
      </c>
      <c r="K44" s="79"/>
    </row>
    <row r="45" spans="1:14" ht="21.75" customHeight="1" x14ac:dyDescent="0.2">
      <c r="A45" s="61" t="s">
        <v>191</v>
      </c>
      <c r="B45" s="126">
        <v>19</v>
      </c>
      <c r="C45" s="127"/>
      <c r="D45" s="82">
        <v>43261655</v>
      </c>
      <c r="E45" s="128"/>
      <c r="F45" s="82">
        <f>52422428+6894859</f>
        <v>59317287</v>
      </c>
      <c r="G45" s="128"/>
      <c r="H45" s="82">
        <v>5059209</v>
      </c>
      <c r="I45" s="128"/>
      <c r="J45" s="82">
        <v>5390080</v>
      </c>
      <c r="K45" s="79"/>
    </row>
    <row r="46" spans="1:14" ht="21.75" customHeight="1" x14ac:dyDescent="0.2">
      <c r="A46" s="61" t="s">
        <v>134</v>
      </c>
      <c r="B46" s="126"/>
      <c r="C46" s="127"/>
      <c r="D46" s="82">
        <v>51545111</v>
      </c>
      <c r="E46" s="128"/>
      <c r="F46" s="82">
        <v>16471201</v>
      </c>
      <c r="G46" s="128"/>
      <c r="H46" s="128">
        <v>0</v>
      </c>
      <c r="I46" s="128"/>
      <c r="J46" s="128">
        <v>0</v>
      </c>
      <c r="K46" s="79"/>
    </row>
    <row r="47" spans="1:14" ht="21.75" customHeight="1" x14ac:dyDescent="0.2">
      <c r="A47" s="61" t="s">
        <v>131</v>
      </c>
      <c r="B47" s="126"/>
      <c r="C47" s="127"/>
      <c r="D47" s="82">
        <v>2623475720</v>
      </c>
      <c r="E47" s="128"/>
      <c r="F47" s="82">
        <v>1648296851</v>
      </c>
      <c r="G47" s="128"/>
      <c r="H47" s="130">
        <v>0</v>
      </c>
      <c r="I47" s="128"/>
      <c r="J47" s="130">
        <v>0</v>
      </c>
      <c r="K47" s="79"/>
    </row>
    <row r="48" spans="1:14" ht="21.75" customHeight="1" x14ac:dyDescent="0.2">
      <c r="A48" s="61" t="s">
        <v>23</v>
      </c>
      <c r="B48" s="126">
        <v>22</v>
      </c>
      <c r="C48" s="127"/>
      <c r="D48" s="82">
        <v>361402322</v>
      </c>
      <c r="E48" s="128"/>
      <c r="F48" s="82">
        <f>296419135</f>
        <v>296419135</v>
      </c>
      <c r="G48" s="128"/>
      <c r="H48" s="131">
        <v>15652564</v>
      </c>
      <c r="I48" s="128"/>
      <c r="J48" s="131">
        <f>22976047</f>
        <v>22976047</v>
      </c>
      <c r="K48" s="79"/>
    </row>
    <row r="49" spans="1:11" ht="21.75" customHeight="1" x14ac:dyDescent="0.2">
      <c r="A49" s="124" t="s">
        <v>24</v>
      </c>
      <c r="B49" s="63"/>
      <c r="D49" s="67">
        <f>SUM(D41:D48)</f>
        <v>5683359852</v>
      </c>
      <c r="E49" s="64"/>
      <c r="F49" s="67">
        <f>SUM(F41:F48)</f>
        <v>4718402971</v>
      </c>
      <c r="G49" s="64"/>
      <c r="H49" s="67">
        <f>SUM(H41:H48)</f>
        <v>673621249</v>
      </c>
      <c r="I49" s="64"/>
      <c r="J49" s="67">
        <f>SUM(J41:J48)</f>
        <v>800615856</v>
      </c>
      <c r="K49" s="79"/>
    </row>
    <row r="50" spans="1:11" ht="21.75" customHeight="1" x14ac:dyDescent="0.2">
      <c r="A50" s="124" t="s">
        <v>25</v>
      </c>
      <c r="B50" s="63"/>
      <c r="D50" s="64"/>
      <c r="E50" s="64"/>
      <c r="F50" s="64"/>
      <c r="G50" s="64"/>
      <c r="H50" s="64"/>
      <c r="I50" s="64"/>
      <c r="J50" s="64"/>
      <c r="K50" s="79"/>
    </row>
    <row r="51" spans="1:11" ht="21.75" customHeight="1" x14ac:dyDescent="0.2">
      <c r="A51" s="61" t="s">
        <v>26</v>
      </c>
      <c r="B51" s="126">
        <v>8</v>
      </c>
      <c r="C51" s="127"/>
      <c r="D51" s="132">
        <v>0</v>
      </c>
      <c r="E51" s="128"/>
      <c r="F51" s="132">
        <v>0</v>
      </c>
      <c r="G51" s="128"/>
      <c r="H51" s="132">
        <v>755000000</v>
      </c>
      <c r="I51" s="128"/>
      <c r="J51" s="132">
        <v>478500000</v>
      </c>
      <c r="K51" s="79"/>
    </row>
    <row r="52" spans="1:11" ht="21.75" customHeight="1" x14ac:dyDescent="0.2">
      <c r="A52" s="61" t="s">
        <v>158</v>
      </c>
      <c r="B52" s="126">
        <v>8</v>
      </c>
      <c r="C52" s="127"/>
      <c r="D52" s="82">
        <v>0</v>
      </c>
      <c r="E52" s="128"/>
      <c r="F52" s="82">
        <v>6000000</v>
      </c>
      <c r="G52" s="128"/>
      <c r="H52" s="82">
        <v>0</v>
      </c>
      <c r="I52" s="128"/>
      <c r="J52" s="82">
        <v>0</v>
      </c>
      <c r="K52" s="79"/>
    </row>
    <row r="53" spans="1:11" ht="21.75" customHeight="1" x14ac:dyDescent="0.2">
      <c r="A53" s="61" t="s">
        <v>127</v>
      </c>
      <c r="B53" s="126"/>
      <c r="C53" s="127"/>
      <c r="D53" s="133"/>
      <c r="E53" s="128"/>
      <c r="F53" s="133"/>
      <c r="G53" s="128"/>
      <c r="H53" s="133"/>
      <c r="I53" s="128"/>
      <c r="J53" s="133"/>
      <c r="K53" s="95"/>
    </row>
    <row r="54" spans="1:11" ht="21.75" customHeight="1" x14ac:dyDescent="0.2">
      <c r="A54" s="61" t="s">
        <v>128</v>
      </c>
      <c r="B54" s="126">
        <v>23</v>
      </c>
      <c r="C54" s="127"/>
      <c r="D54" s="82">
        <v>4143678169</v>
      </c>
      <c r="E54" s="128"/>
      <c r="F54" s="82">
        <v>4521995500</v>
      </c>
      <c r="G54" s="128"/>
      <c r="H54" s="82">
        <v>1314284134</v>
      </c>
      <c r="I54" s="128"/>
      <c r="J54" s="82">
        <v>1373838131</v>
      </c>
      <c r="K54" s="79"/>
    </row>
    <row r="55" spans="1:11" ht="21.75" customHeight="1" x14ac:dyDescent="0.2">
      <c r="A55" s="76" t="s">
        <v>108</v>
      </c>
      <c r="B55" s="126">
        <v>24</v>
      </c>
      <c r="C55" s="127"/>
      <c r="D55" s="82">
        <v>151892753</v>
      </c>
      <c r="E55" s="128"/>
      <c r="F55" s="82">
        <v>106714420</v>
      </c>
      <c r="G55" s="128"/>
      <c r="H55" s="82">
        <v>37510945</v>
      </c>
      <c r="I55" s="128"/>
      <c r="J55" s="82">
        <v>12436438</v>
      </c>
      <c r="K55" s="79"/>
    </row>
    <row r="56" spans="1:11" ht="21.75" customHeight="1" x14ac:dyDescent="0.2">
      <c r="A56" s="76" t="s">
        <v>140</v>
      </c>
      <c r="B56" s="126">
        <v>32</v>
      </c>
      <c r="C56" s="127"/>
      <c r="D56" s="82">
        <v>4150161482</v>
      </c>
      <c r="E56" s="128"/>
      <c r="F56" s="82">
        <v>2862276097</v>
      </c>
      <c r="G56" s="128"/>
      <c r="H56" s="82">
        <v>113100613</v>
      </c>
      <c r="I56" s="128"/>
      <c r="J56" s="82">
        <v>115549415</v>
      </c>
      <c r="K56" s="79"/>
    </row>
    <row r="57" spans="1:11" ht="21.75" customHeight="1" x14ac:dyDescent="0.2">
      <c r="A57" s="61" t="s">
        <v>176</v>
      </c>
      <c r="K57" s="79"/>
    </row>
    <row r="58" spans="1:11" ht="21.75" customHeight="1" x14ac:dyDescent="0.2">
      <c r="A58" s="61" t="s">
        <v>22</v>
      </c>
      <c r="B58" s="126">
        <v>19</v>
      </c>
      <c r="C58" s="127"/>
      <c r="D58" s="82">
        <v>18905608</v>
      </c>
      <c r="E58" s="128"/>
      <c r="F58" s="82">
        <f>35162733+130196</f>
        <v>35292929</v>
      </c>
      <c r="G58" s="128"/>
      <c r="H58" s="82">
        <v>4338891</v>
      </c>
      <c r="I58" s="128"/>
      <c r="J58" s="82">
        <v>2265006</v>
      </c>
      <c r="K58" s="79"/>
    </row>
    <row r="59" spans="1:11" ht="21.75" customHeight="1" x14ac:dyDescent="0.2">
      <c r="A59" s="61" t="s">
        <v>27</v>
      </c>
      <c r="B59" s="126"/>
      <c r="C59" s="127"/>
      <c r="D59" s="129">
        <v>674418190</v>
      </c>
      <c r="E59" s="128"/>
      <c r="F59" s="129">
        <v>584152875</v>
      </c>
      <c r="G59" s="128"/>
      <c r="H59" s="129">
        <v>145093477</v>
      </c>
      <c r="I59" s="128"/>
      <c r="J59" s="129">
        <v>113807835</v>
      </c>
      <c r="K59" s="79"/>
    </row>
    <row r="60" spans="1:11" ht="21.75" customHeight="1" x14ac:dyDescent="0.2">
      <c r="A60" s="124" t="s">
        <v>28</v>
      </c>
      <c r="B60" s="63"/>
      <c r="D60" s="66">
        <f>SUM(D51:D59)</f>
        <v>9139056202</v>
      </c>
      <c r="E60" s="64"/>
      <c r="F60" s="66">
        <f>SUM(F51:F59)</f>
        <v>8116431821</v>
      </c>
      <c r="G60" s="64"/>
      <c r="H60" s="66">
        <f>SUM(H51:H59)</f>
        <v>2369328060</v>
      </c>
      <c r="I60" s="64"/>
      <c r="J60" s="66">
        <f>SUM(J51:J59)</f>
        <v>2096396825</v>
      </c>
      <c r="K60" s="79"/>
    </row>
    <row r="61" spans="1:11" ht="21.75" customHeight="1" x14ac:dyDescent="0.2">
      <c r="A61" s="124" t="s">
        <v>29</v>
      </c>
      <c r="B61" s="63"/>
      <c r="D61" s="66">
        <f>SUM(D49:D59)</f>
        <v>14822416054</v>
      </c>
      <c r="E61" s="64"/>
      <c r="F61" s="66">
        <f>SUM(F49:F59)</f>
        <v>12834834792</v>
      </c>
      <c r="G61" s="64"/>
      <c r="H61" s="66">
        <f>SUM(H49:H59)</f>
        <v>3042949309</v>
      </c>
      <c r="I61" s="64"/>
      <c r="J61" s="66">
        <f>SUM(J49:J59)</f>
        <v>2897012681</v>
      </c>
      <c r="K61" s="79"/>
    </row>
    <row r="63" spans="1:11" ht="21.75" customHeight="1" x14ac:dyDescent="0.2">
      <c r="A63" s="61" t="s">
        <v>18</v>
      </c>
    </row>
    <row r="64" spans="1:11" s="124" customFormat="1" ht="21.75" customHeight="1" x14ac:dyDescent="0.2">
      <c r="A64" s="154" t="s">
        <v>0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6" s="124" customFormat="1" ht="21.75" customHeight="1" x14ac:dyDescent="0.2">
      <c r="A65" s="154" t="s">
        <v>106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54"/>
    </row>
    <row r="66" spans="1:16" s="124" customFormat="1" ht="21.75" customHeight="1" x14ac:dyDescent="0.2">
      <c r="A66" s="154" t="s">
        <v>228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</row>
    <row r="67" spans="1:16" ht="21.75" customHeight="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60" t="s">
        <v>1</v>
      </c>
      <c r="K67" s="91"/>
    </row>
    <row r="68" spans="1:16" s="124" customFormat="1" ht="21.75" customHeight="1" x14ac:dyDescent="0.2">
      <c r="A68" s="62"/>
      <c r="B68" s="62"/>
      <c r="C68" s="62"/>
      <c r="D68" s="155" t="s">
        <v>2</v>
      </c>
      <c r="E68" s="155"/>
      <c r="F68" s="155"/>
      <c r="G68" s="61"/>
      <c r="H68" s="155" t="s">
        <v>3</v>
      </c>
      <c r="I68" s="155"/>
      <c r="J68" s="155"/>
      <c r="K68" s="90"/>
      <c r="N68" s="61"/>
    </row>
    <row r="69" spans="1:16" ht="21.75" customHeight="1" x14ac:dyDescent="0.2">
      <c r="B69" s="97" t="s">
        <v>4</v>
      </c>
      <c r="D69" s="97">
        <v>2566</v>
      </c>
      <c r="F69" s="97">
        <v>2565</v>
      </c>
      <c r="H69" s="97">
        <v>2566</v>
      </c>
      <c r="J69" s="97">
        <v>2565</v>
      </c>
    </row>
    <row r="70" spans="1:16" ht="21.75" customHeight="1" x14ac:dyDescent="0.2">
      <c r="A70" s="124" t="s">
        <v>30</v>
      </c>
      <c r="B70" s="63"/>
      <c r="D70" s="64"/>
      <c r="E70" s="64"/>
      <c r="F70" s="64"/>
      <c r="G70" s="64"/>
      <c r="H70" s="64"/>
      <c r="I70" s="64"/>
      <c r="J70" s="64"/>
      <c r="K70" s="79"/>
    </row>
    <row r="71" spans="1:16" ht="21.75" customHeight="1" x14ac:dyDescent="0.2">
      <c r="A71" s="61" t="s">
        <v>31</v>
      </c>
      <c r="B71" s="63"/>
      <c r="D71" s="64"/>
      <c r="E71" s="64"/>
      <c r="F71" s="64"/>
      <c r="G71" s="64"/>
      <c r="H71" s="64"/>
      <c r="I71" s="64"/>
      <c r="J71" s="64"/>
      <c r="K71" s="79"/>
    </row>
    <row r="72" spans="1:16" ht="21.75" customHeight="1" x14ac:dyDescent="0.2">
      <c r="A72" s="61" t="s">
        <v>32</v>
      </c>
      <c r="B72" s="63"/>
      <c r="D72" s="64"/>
      <c r="E72" s="64"/>
      <c r="F72" s="64"/>
      <c r="G72" s="64"/>
      <c r="H72" s="64"/>
      <c r="I72" s="64"/>
      <c r="J72" s="64"/>
      <c r="K72" s="79"/>
    </row>
    <row r="73" spans="1:16" ht="21.75" customHeight="1" thickBot="1" x14ac:dyDescent="0.25">
      <c r="A73" s="61" t="s">
        <v>33</v>
      </c>
      <c r="B73" s="63"/>
      <c r="D73" s="134">
        <v>2116753580</v>
      </c>
      <c r="E73" s="128"/>
      <c r="F73" s="134">
        <v>2116753580</v>
      </c>
      <c r="G73" s="128"/>
      <c r="H73" s="134">
        <v>2116753580</v>
      </c>
      <c r="I73" s="128"/>
      <c r="J73" s="134">
        <v>2116753580</v>
      </c>
      <c r="K73" s="79"/>
    </row>
    <row r="74" spans="1:16" ht="21.75" customHeight="1" thickTop="1" x14ac:dyDescent="0.2">
      <c r="A74" s="61" t="s">
        <v>34</v>
      </c>
      <c r="B74" s="63"/>
      <c r="D74" s="82"/>
      <c r="E74" s="128"/>
      <c r="F74" s="82"/>
      <c r="G74" s="128"/>
      <c r="H74" s="82"/>
      <c r="I74" s="128"/>
      <c r="J74" s="82"/>
    </row>
    <row r="75" spans="1:16" ht="21.75" customHeight="1" x14ac:dyDescent="0.2">
      <c r="A75" s="61" t="s">
        <v>35</v>
      </c>
      <c r="B75" s="63"/>
      <c r="D75" s="82">
        <v>1666827010</v>
      </c>
      <c r="E75" s="128"/>
      <c r="F75" s="82">
        <v>1666827010</v>
      </c>
      <c r="G75" s="128"/>
      <c r="H75" s="82">
        <v>1666827010</v>
      </c>
      <c r="I75" s="128"/>
      <c r="J75" s="82">
        <v>1666827010</v>
      </c>
      <c r="K75" s="79"/>
      <c r="O75" s="77"/>
      <c r="P75" s="78"/>
    </row>
    <row r="76" spans="1:16" ht="21.75" customHeight="1" x14ac:dyDescent="0.2">
      <c r="A76" s="61" t="s">
        <v>36</v>
      </c>
      <c r="B76" s="63"/>
      <c r="D76" s="82">
        <v>2062460582</v>
      </c>
      <c r="E76" s="128"/>
      <c r="F76" s="82">
        <v>2062460582</v>
      </c>
      <c r="G76" s="128"/>
      <c r="H76" s="82">
        <v>2062460582</v>
      </c>
      <c r="I76" s="128"/>
      <c r="J76" s="82">
        <v>2062460582</v>
      </c>
      <c r="K76" s="79"/>
      <c r="O76" s="77"/>
      <c r="P76" s="78"/>
    </row>
    <row r="77" spans="1:16" ht="21.75" customHeight="1" x14ac:dyDescent="0.2">
      <c r="A77" s="61" t="s">
        <v>229</v>
      </c>
      <c r="B77" s="63"/>
      <c r="D77" s="82"/>
      <c r="E77" s="128"/>
      <c r="F77" s="82"/>
      <c r="G77" s="128"/>
      <c r="H77" s="82"/>
      <c r="I77" s="128"/>
      <c r="J77" s="82"/>
      <c r="K77" s="79"/>
      <c r="O77" s="77"/>
      <c r="P77" s="78"/>
    </row>
    <row r="78" spans="1:16" ht="21.75" customHeight="1" x14ac:dyDescent="0.2">
      <c r="A78" s="61" t="s">
        <v>230</v>
      </c>
      <c r="B78" s="126"/>
      <c r="C78" s="127"/>
      <c r="D78" s="82">
        <v>-7372391</v>
      </c>
      <c r="E78" s="128"/>
      <c r="F78" s="82">
        <v>-7372391</v>
      </c>
      <c r="G78" s="128"/>
      <c r="H78" s="82">
        <v>0</v>
      </c>
      <c r="I78" s="128"/>
      <c r="J78" s="82">
        <v>0</v>
      </c>
      <c r="K78" s="79"/>
      <c r="O78" s="77"/>
      <c r="P78" s="78"/>
    </row>
    <row r="79" spans="1:16" ht="21.75" customHeight="1" x14ac:dyDescent="0.2">
      <c r="A79" s="61" t="s">
        <v>37</v>
      </c>
      <c r="B79" s="126">
        <v>25</v>
      </c>
      <c r="C79" s="127"/>
      <c r="D79" s="82">
        <v>568130588</v>
      </c>
      <c r="E79" s="128"/>
      <c r="F79" s="82">
        <v>568130588</v>
      </c>
      <c r="G79" s="128"/>
      <c r="H79" s="82">
        <v>0</v>
      </c>
      <c r="I79" s="128"/>
      <c r="J79" s="82">
        <v>0</v>
      </c>
      <c r="K79" s="79"/>
    </row>
    <row r="80" spans="1:16" ht="21.75" customHeight="1" x14ac:dyDescent="0.2">
      <c r="A80" s="61" t="s">
        <v>38</v>
      </c>
      <c r="B80" s="126"/>
      <c r="C80" s="127"/>
      <c r="D80" s="82"/>
      <c r="E80" s="128"/>
      <c r="F80" s="82"/>
      <c r="G80" s="128"/>
      <c r="H80" s="82"/>
      <c r="I80" s="128"/>
      <c r="J80" s="82"/>
      <c r="K80" s="79"/>
    </row>
    <row r="81" spans="1:11" ht="21.75" customHeight="1" x14ac:dyDescent="0.2">
      <c r="A81" s="61" t="s">
        <v>39</v>
      </c>
      <c r="B81" s="126">
        <v>27</v>
      </c>
      <c r="C81" s="127"/>
      <c r="D81" s="82">
        <v>211675358</v>
      </c>
      <c r="E81" s="128"/>
      <c r="F81" s="82">
        <v>211675358</v>
      </c>
      <c r="G81" s="128"/>
      <c r="H81" s="82">
        <v>211675358</v>
      </c>
      <c r="I81" s="128"/>
      <c r="J81" s="82">
        <v>211675358</v>
      </c>
      <c r="K81" s="79"/>
    </row>
    <row r="82" spans="1:11" ht="21.75" customHeight="1" x14ac:dyDescent="0.2">
      <c r="A82" s="61" t="s">
        <v>40</v>
      </c>
      <c r="B82" s="126"/>
      <c r="C82" s="127"/>
      <c r="D82" s="82">
        <v>-105060332</v>
      </c>
      <c r="E82" s="128"/>
      <c r="F82" s="82">
        <v>-493903003</v>
      </c>
      <c r="G82" s="128"/>
      <c r="H82" s="82">
        <v>229864351</v>
      </c>
      <c r="I82" s="128"/>
      <c r="J82" s="82">
        <v>201734273</v>
      </c>
      <c r="K82" s="79"/>
    </row>
    <row r="83" spans="1:11" ht="21.75" customHeight="1" x14ac:dyDescent="0.2">
      <c r="A83" s="80" t="s">
        <v>109</v>
      </c>
      <c r="B83" s="126"/>
      <c r="C83" s="127"/>
      <c r="D83" s="129">
        <v>10698370628</v>
      </c>
      <c r="E83" s="128"/>
      <c r="F83" s="129">
        <v>5715775515</v>
      </c>
      <c r="G83" s="128"/>
      <c r="H83" s="129">
        <v>144051429</v>
      </c>
      <c r="I83" s="128"/>
      <c r="J83" s="129">
        <v>141313392</v>
      </c>
      <c r="K83" s="79"/>
    </row>
    <row r="84" spans="1:11" ht="21.75" customHeight="1" x14ac:dyDescent="0.2">
      <c r="A84" s="61" t="s">
        <v>41</v>
      </c>
      <c r="B84" s="63"/>
      <c r="D84" s="64">
        <f>SUM(D75:D83)</f>
        <v>15095031443</v>
      </c>
      <c r="E84" s="64"/>
      <c r="F84" s="64">
        <f>SUM(F75:F83)</f>
        <v>9723593659</v>
      </c>
      <c r="G84" s="64"/>
      <c r="H84" s="64">
        <f>SUM(H75:H83)</f>
        <v>4314878730</v>
      </c>
      <c r="I84" s="64"/>
      <c r="J84" s="64">
        <f>SUM(J75:J83)</f>
        <v>4284010615</v>
      </c>
      <c r="K84" s="79"/>
    </row>
    <row r="85" spans="1:11" ht="21.75" customHeight="1" x14ac:dyDescent="0.2">
      <c r="A85" s="81" t="s">
        <v>110</v>
      </c>
      <c r="B85" s="69"/>
      <c r="D85" s="129">
        <v>133129444</v>
      </c>
      <c r="E85" s="128"/>
      <c r="F85" s="129">
        <f>124884093</f>
        <v>124884093</v>
      </c>
      <c r="G85" s="128"/>
      <c r="H85" s="129">
        <v>0</v>
      </c>
      <c r="I85" s="128"/>
      <c r="J85" s="129">
        <v>0</v>
      </c>
      <c r="K85" s="94"/>
    </row>
    <row r="86" spans="1:11" ht="21.75" customHeight="1" x14ac:dyDescent="0.2">
      <c r="A86" s="124" t="s">
        <v>42</v>
      </c>
      <c r="B86" s="69"/>
      <c r="D86" s="66">
        <f>SUM(D84:D85)</f>
        <v>15228160887</v>
      </c>
      <c r="E86" s="64"/>
      <c r="F86" s="66">
        <f>SUM(F84:F85)</f>
        <v>9848477752</v>
      </c>
      <c r="G86" s="64"/>
      <c r="H86" s="66">
        <f>SUM(H84:H85)</f>
        <v>4314878730</v>
      </c>
      <c r="I86" s="64"/>
      <c r="J86" s="66">
        <f>SUM(J84:J85)</f>
        <v>4284010615</v>
      </c>
      <c r="K86" s="79"/>
    </row>
    <row r="87" spans="1:11" ht="21.75" customHeight="1" thickBot="1" x14ac:dyDescent="0.25">
      <c r="A87" s="124" t="s">
        <v>43</v>
      </c>
      <c r="D87" s="73">
        <f>SUM(D61,D86)</f>
        <v>30050576941</v>
      </c>
      <c r="E87" s="64"/>
      <c r="F87" s="73">
        <f>SUM(F61,F86)</f>
        <v>22683312544</v>
      </c>
      <c r="G87" s="64"/>
      <c r="H87" s="73">
        <f>SUM(H61,H86)</f>
        <v>7357828039</v>
      </c>
      <c r="I87" s="64"/>
      <c r="J87" s="73">
        <f>SUM(J61,J86)</f>
        <v>7181023296</v>
      </c>
      <c r="K87" s="79"/>
    </row>
    <row r="88" spans="1:11" ht="21.75" customHeight="1" thickTop="1" x14ac:dyDescent="0.2">
      <c r="D88" s="82">
        <f>D87-D30</f>
        <v>0</v>
      </c>
      <c r="E88" s="82"/>
      <c r="F88" s="82">
        <f>F87-F30</f>
        <v>0</v>
      </c>
      <c r="G88" s="82"/>
      <c r="H88" s="82">
        <f>H87-H30</f>
        <v>0</v>
      </c>
      <c r="I88" s="82"/>
      <c r="J88" s="82">
        <f>J87-J30</f>
        <v>0</v>
      </c>
      <c r="K88" s="96"/>
    </row>
    <row r="89" spans="1:11" ht="21.75" customHeight="1" x14ac:dyDescent="0.2">
      <c r="A89" s="61" t="s">
        <v>18</v>
      </c>
    </row>
    <row r="91" spans="1:11" ht="21.75" customHeight="1" x14ac:dyDescent="0.2">
      <c r="A91" s="83"/>
    </row>
    <row r="92" spans="1:11" ht="21.75" customHeight="1" x14ac:dyDescent="0.2">
      <c r="A92" s="72"/>
    </row>
    <row r="93" spans="1:11" ht="21.75" customHeight="1" x14ac:dyDescent="0.2">
      <c r="B93" s="61" t="s">
        <v>44</v>
      </c>
    </row>
    <row r="94" spans="1:11" ht="21.75" customHeight="1" x14ac:dyDescent="0.2">
      <c r="A94" s="83"/>
    </row>
    <row r="99" spans="6:11" ht="21.75" customHeight="1" x14ac:dyDescent="0.2">
      <c r="F99" s="75"/>
      <c r="G99" s="75"/>
      <c r="H99" s="75"/>
      <c r="I99" s="75"/>
      <c r="J99" s="75"/>
      <c r="K99" s="79"/>
    </row>
    <row r="100" spans="6:11" ht="21.75" customHeight="1" x14ac:dyDescent="0.2">
      <c r="F100" s="75"/>
      <c r="G100" s="75"/>
      <c r="H100" s="75"/>
      <c r="I100" s="75"/>
      <c r="J100" s="75"/>
      <c r="K100" s="79"/>
    </row>
    <row r="101" spans="6:11" ht="21.75" customHeight="1" x14ac:dyDescent="0.2">
      <c r="F101" s="75"/>
      <c r="G101" s="75"/>
      <c r="H101" s="75"/>
      <c r="I101" s="75"/>
      <c r="J101" s="75"/>
      <c r="K101" s="79"/>
    </row>
    <row r="102" spans="6:11" ht="21.75" customHeight="1" x14ac:dyDescent="0.2">
      <c r="F102" s="75"/>
      <c r="G102" s="75"/>
      <c r="H102" s="75"/>
      <c r="I102" s="75"/>
      <c r="J102" s="75"/>
      <c r="K102" s="79"/>
    </row>
    <row r="103" spans="6:11" ht="21.75" customHeight="1" x14ac:dyDescent="0.2">
      <c r="F103" s="75"/>
      <c r="G103" s="75"/>
      <c r="H103" s="75"/>
      <c r="I103" s="75"/>
      <c r="J103" s="75"/>
      <c r="K103" s="79"/>
    </row>
    <row r="104" spans="6:11" ht="21.75" customHeight="1" x14ac:dyDescent="0.2">
      <c r="F104" s="75"/>
      <c r="G104" s="75"/>
      <c r="H104" s="75"/>
      <c r="I104" s="75"/>
      <c r="J104" s="75"/>
      <c r="K104" s="79"/>
    </row>
    <row r="105" spans="6:11" ht="21.75" customHeight="1" x14ac:dyDescent="0.2">
      <c r="F105" s="75"/>
      <c r="G105" s="75"/>
      <c r="H105" s="75"/>
      <c r="I105" s="75"/>
      <c r="J105" s="75"/>
      <c r="K105" s="79"/>
    </row>
    <row r="106" spans="6:11" ht="21.75" customHeight="1" x14ac:dyDescent="0.2">
      <c r="F106" s="75"/>
      <c r="G106" s="75"/>
      <c r="H106" s="75"/>
      <c r="I106" s="75"/>
      <c r="J106" s="75"/>
      <c r="K106" s="79"/>
    </row>
    <row r="107" spans="6:11" ht="21.75" customHeight="1" x14ac:dyDescent="0.2">
      <c r="F107" s="75"/>
      <c r="G107" s="75"/>
      <c r="H107" s="75"/>
      <c r="I107" s="75"/>
      <c r="J107" s="75"/>
      <c r="K107" s="79"/>
    </row>
    <row r="108" spans="6:11" ht="21.75" customHeight="1" x14ac:dyDescent="0.2">
      <c r="F108" s="75"/>
      <c r="G108" s="75"/>
      <c r="H108" s="75"/>
      <c r="I108" s="75"/>
      <c r="J108" s="75"/>
      <c r="K108" s="79"/>
    </row>
    <row r="109" spans="6:11" ht="21.75" customHeight="1" x14ac:dyDescent="0.2">
      <c r="F109" s="75"/>
      <c r="G109" s="75"/>
      <c r="H109" s="75"/>
      <c r="I109" s="75"/>
      <c r="J109" s="75"/>
      <c r="K109" s="79"/>
    </row>
    <row r="110" spans="6:11" ht="21.75" customHeight="1" x14ac:dyDescent="0.2">
      <c r="F110" s="75"/>
      <c r="G110" s="75"/>
      <c r="H110" s="75"/>
      <c r="I110" s="75"/>
      <c r="J110" s="75"/>
      <c r="K110" s="79"/>
    </row>
    <row r="111" spans="6:11" ht="21.75" customHeight="1" x14ac:dyDescent="0.2">
      <c r="F111" s="75"/>
      <c r="G111" s="75"/>
      <c r="H111" s="75"/>
      <c r="I111" s="75"/>
      <c r="J111" s="75"/>
      <c r="K111" s="79"/>
    </row>
    <row r="112" spans="6:11" ht="21.75" customHeight="1" x14ac:dyDescent="0.2">
      <c r="F112" s="75"/>
      <c r="G112" s="75"/>
      <c r="H112" s="75"/>
      <c r="I112" s="75"/>
      <c r="J112" s="75"/>
      <c r="K112" s="79"/>
    </row>
    <row r="113" spans="6:11" ht="21.75" customHeight="1" x14ac:dyDescent="0.2">
      <c r="F113" s="75"/>
      <c r="G113" s="75"/>
      <c r="H113" s="75"/>
      <c r="I113" s="75"/>
      <c r="J113" s="75"/>
      <c r="K113" s="79"/>
    </row>
    <row r="114" spans="6:11" ht="21.75" customHeight="1" x14ac:dyDescent="0.2">
      <c r="F114" s="75"/>
      <c r="G114" s="75"/>
      <c r="H114" s="75"/>
      <c r="I114" s="75"/>
      <c r="J114" s="75"/>
      <c r="K114" s="79"/>
    </row>
    <row r="115" spans="6:11" ht="21.75" customHeight="1" x14ac:dyDescent="0.2">
      <c r="F115" s="75"/>
      <c r="G115" s="75"/>
      <c r="H115" s="75"/>
      <c r="I115" s="75"/>
      <c r="J115" s="75"/>
      <c r="K115" s="79"/>
    </row>
    <row r="116" spans="6:11" ht="21.75" customHeight="1" x14ac:dyDescent="0.2">
      <c r="F116" s="75"/>
      <c r="G116" s="75"/>
      <c r="H116" s="75"/>
      <c r="I116" s="75"/>
      <c r="J116" s="75"/>
      <c r="K116" s="79"/>
    </row>
    <row r="117" spans="6:11" ht="21.75" customHeight="1" x14ac:dyDescent="0.2">
      <c r="F117" s="75"/>
      <c r="G117" s="75"/>
      <c r="H117" s="75"/>
      <c r="I117" s="75"/>
      <c r="J117" s="75"/>
      <c r="K117" s="79"/>
    </row>
    <row r="118" spans="6:11" ht="21.75" customHeight="1" x14ac:dyDescent="0.2">
      <c r="F118" s="75"/>
      <c r="G118" s="75"/>
      <c r="H118" s="75"/>
      <c r="I118" s="75"/>
      <c r="J118" s="75"/>
      <c r="K118" s="79"/>
    </row>
    <row r="119" spans="6:11" ht="21.75" customHeight="1" x14ac:dyDescent="0.2">
      <c r="F119" s="75"/>
      <c r="G119" s="75"/>
      <c r="H119" s="75"/>
      <c r="I119" s="75"/>
      <c r="J119" s="75"/>
      <c r="K119" s="79"/>
    </row>
    <row r="120" spans="6:11" ht="21.75" customHeight="1" x14ac:dyDescent="0.2">
      <c r="F120" s="75"/>
      <c r="G120" s="75"/>
      <c r="H120" s="75"/>
      <c r="I120" s="75"/>
      <c r="J120" s="75"/>
      <c r="K120" s="79"/>
    </row>
    <row r="121" spans="6:11" ht="21.75" customHeight="1" x14ac:dyDescent="0.2">
      <c r="F121" s="75"/>
      <c r="G121" s="75"/>
      <c r="H121" s="75"/>
      <c r="I121" s="75"/>
      <c r="J121" s="75"/>
      <c r="K121" s="79"/>
    </row>
    <row r="122" spans="6:11" ht="21.75" customHeight="1" x14ac:dyDescent="0.2">
      <c r="F122" s="75"/>
      <c r="G122" s="75"/>
      <c r="H122" s="75"/>
      <c r="I122" s="75"/>
      <c r="J122" s="75"/>
      <c r="K122" s="79"/>
    </row>
    <row r="123" spans="6:11" ht="21.75" customHeight="1" x14ac:dyDescent="0.2">
      <c r="F123" s="75"/>
      <c r="G123" s="75"/>
      <c r="H123" s="75"/>
      <c r="I123" s="75"/>
      <c r="J123" s="75"/>
      <c r="K123" s="79"/>
    </row>
    <row r="124" spans="6:11" ht="21.75" customHeight="1" x14ac:dyDescent="0.2">
      <c r="F124" s="75"/>
      <c r="G124" s="75"/>
      <c r="H124" s="75"/>
      <c r="I124" s="75"/>
      <c r="J124" s="75"/>
      <c r="K124" s="79"/>
    </row>
    <row r="125" spans="6:11" ht="21.75" customHeight="1" x14ac:dyDescent="0.2">
      <c r="F125" s="75"/>
      <c r="G125" s="75"/>
      <c r="H125" s="75"/>
      <c r="I125" s="75"/>
      <c r="J125" s="75"/>
      <c r="K125" s="79"/>
    </row>
    <row r="126" spans="6:11" ht="21.75" customHeight="1" x14ac:dyDescent="0.2">
      <c r="F126" s="75"/>
      <c r="G126" s="75"/>
      <c r="H126" s="75"/>
      <c r="I126" s="75"/>
      <c r="J126" s="75"/>
      <c r="K126" s="79"/>
    </row>
  </sheetData>
  <mergeCells count="12">
    <mergeCell ref="A33:K33"/>
    <mergeCell ref="A34:K34"/>
    <mergeCell ref="A35:K35"/>
    <mergeCell ref="D5:F5"/>
    <mergeCell ref="D37:F37"/>
    <mergeCell ref="H37:J37"/>
    <mergeCell ref="H5:J5"/>
    <mergeCell ref="A64:K64"/>
    <mergeCell ref="A65:K65"/>
    <mergeCell ref="A66:K66"/>
    <mergeCell ref="D68:F68"/>
    <mergeCell ref="H68:J68"/>
  </mergeCells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2" manualBreakCount="2">
    <brk id="32" max="16383" man="1"/>
    <brk id="6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81"/>
  <sheetViews>
    <sheetView showGridLines="0" view="pageBreakPreview" topLeftCell="A55" zoomScale="106" zoomScaleNormal="100" zoomScaleSheetLayoutView="106" workbookViewId="0">
      <selection activeCell="A69" sqref="A69"/>
    </sheetView>
  </sheetViews>
  <sheetFormatPr defaultColWidth="9.28515625" defaultRowHeight="21.75" customHeight="1" x14ac:dyDescent="0.2"/>
  <cols>
    <col min="1" max="1" width="44.85546875" style="61" customWidth="1"/>
    <col min="2" max="2" width="6.28515625" style="61" customWidth="1"/>
    <col min="3" max="3" width="1.28515625" style="61" customWidth="1"/>
    <col min="4" max="4" width="13.7109375" style="61" customWidth="1"/>
    <col min="5" max="5" width="1.28515625" style="61" customWidth="1"/>
    <col min="6" max="6" width="13.7109375" style="61" customWidth="1"/>
    <col min="7" max="7" width="1.28515625" style="61" customWidth="1"/>
    <col min="8" max="8" width="13.7109375" style="61" customWidth="1"/>
    <col min="9" max="9" width="1.28515625" style="61" customWidth="1"/>
    <col min="10" max="10" width="13.7109375" style="61" customWidth="1"/>
    <col min="11" max="16384" width="9.28515625" style="61"/>
  </cols>
  <sheetData>
    <row r="1" spans="1:12" s="124" customFormat="1" ht="21.75" customHeight="1" x14ac:dyDescent="0.2">
      <c r="A1" s="124" t="s">
        <v>0</v>
      </c>
    </row>
    <row r="2" spans="1:12" s="124" customFormat="1" ht="21.75" customHeight="1" x14ac:dyDescent="0.2">
      <c r="A2" s="124" t="s">
        <v>45</v>
      </c>
    </row>
    <row r="3" spans="1:12" s="124" customFormat="1" ht="21.75" customHeight="1" x14ac:dyDescent="0.2">
      <c r="A3" s="124" t="s">
        <v>224</v>
      </c>
    </row>
    <row r="4" spans="1:12" ht="21.75" customHeight="1" x14ac:dyDescent="0.2">
      <c r="A4" s="59"/>
      <c r="B4" s="59"/>
      <c r="C4" s="59"/>
      <c r="D4" s="59"/>
      <c r="E4" s="59"/>
      <c r="F4" s="59"/>
      <c r="G4" s="59"/>
      <c r="H4" s="60"/>
      <c r="I4" s="59"/>
      <c r="J4" s="60" t="s">
        <v>1</v>
      </c>
    </row>
    <row r="5" spans="1:12" s="124" customFormat="1" ht="21.75" customHeight="1" x14ac:dyDescent="0.2">
      <c r="A5" s="62"/>
      <c r="B5" s="62"/>
      <c r="C5" s="62"/>
      <c r="D5" s="84"/>
      <c r="E5" s="125" t="s">
        <v>2</v>
      </c>
      <c r="F5" s="84"/>
      <c r="G5" s="62"/>
      <c r="H5" s="84"/>
      <c r="I5" s="125" t="s">
        <v>3</v>
      </c>
      <c r="J5" s="84"/>
      <c r="L5" s="61"/>
    </row>
    <row r="6" spans="1:12" ht="21.75" customHeight="1" x14ac:dyDescent="0.2">
      <c r="B6" s="97" t="s">
        <v>4</v>
      </c>
      <c r="D6" s="97">
        <v>2566</v>
      </c>
      <c r="F6" s="97">
        <v>2565</v>
      </c>
      <c r="H6" s="97">
        <v>2566</v>
      </c>
      <c r="J6" s="97">
        <v>2565</v>
      </c>
    </row>
    <row r="7" spans="1:12" ht="21.75" customHeight="1" x14ac:dyDescent="0.2">
      <c r="A7" s="124" t="s">
        <v>46</v>
      </c>
      <c r="B7" s="135">
        <v>28</v>
      </c>
      <c r="C7" s="136"/>
      <c r="D7" s="137"/>
      <c r="E7" s="136"/>
      <c r="F7" s="137"/>
      <c r="G7" s="136"/>
      <c r="H7" s="137"/>
      <c r="I7" s="136"/>
      <c r="J7" s="137"/>
    </row>
    <row r="8" spans="1:12" ht="21.75" customHeight="1" x14ac:dyDescent="0.2">
      <c r="A8" s="61" t="s">
        <v>172</v>
      </c>
      <c r="B8" s="136"/>
      <c r="C8" s="136"/>
      <c r="D8" s="138">
        <v>3700579453</v>
      </c>
      <c r="E8" s="139">
        <v>0</v>
      </c>
      <c r="F8" s="138">
        <v>2397982387</v>
      </c>
      <c r="G8" s="139">
        <v>0</v>
      </c>
      <c r="H8" s="138">
        <v>42470160</v>
      </c>
      <c r="I8" s="139">
        <v>0</v>
      </c>
      <c r="J8" s="138">
        <v>30167291</v>
      </c>
    </row>
    <row r="9" spans="1:12" ht="21.75" customHeight="1" x14ac:dyDescent="0.2">
      <c r="A9" s="61" t="s">
        <v>173</v>
      </c>
      <c r="B9" s="135"/>
      <c r="C9" s="136"/>
      <c r="D9" s="138">
        <v>2263034611</v>
      </c>
      <c r="E9" s="139">
        <v>0</v>
      </c>
      <c r="F9" s="138">
        <v>2314067434</v>
      </c>
      <c r="G9" s="139">
        <v>0</v>
      </c>
      <c r="H9" s="139">
        <v>0</v>
      </c>
      <c r="I9" s="139">
        <v>0</v>
      </c>
      <c r="J9" s="139">
        <v>0</v>
      </c>
    </row>
    <row r="10" spans="1:12" ht="21.75" customHeight="1" x14ac:dyDescent="0.2">
      <c r="A10" s="61" t="s">
        <v>171</v>
      </c>
      <c r="B10" s="135"/>
      <c r="C10" s="136"/>
      <c r="D10" s="138">
        <v>35056276</v>
      </c>
      <c r="E10" s="139">
        <v>0</v>
      </c>
      <c r="F10" s="138">
        <v>35801267</v>
      </c>
      <c r="G10" s="139">
        <v>0</v>
      </c>
      <c r="H10" s="138">
        <v>12113318</v>
      </c>
      <c r="I10" s="139">
        <v>0</v>
      </c>
      <c r="J10" s="138">
        <v>11501384</v>
      </c>
    </row>
    <row r="11" spans="1:12" ht="21.75" customHeight="1" x14ac:dyDescent="0.2">
      <c r="A11" s="61" t="s">
        <v>47</v>
      </c>
      <c r="B11" s="135">
        <v>29</v>
      </c>
      <c r="C11" s="136"/>
      <c r="D11" s="140">
        <v>117900772</v>
      </c>
      <c r="E11" s="139">
        <v>0</v>
      </c>
      <c r="F11" s="140">
        <v>48818357</v>
      </c>
      <c r="G11" s="139">
        <v>0</v>
      </c>
      <c r="H11" s="140">
        <v>302140021</v>
      </c>
      <c r="I11" s="139">
        <v>0</v>
      </c>
      <c r="J11" s="140">
        <v>113883959</v>
      </c>
      <c r="L11" s="75"/>
    </row>
    <row r="12" spans="1:12" ht="21.75" customHeight="1" x14ac:dyDescent="0.2">
      <c r="A12" s="124" t="s">
        <v>48</v>
      </c>
      <c r="B12" s="63"/>
      <c r="D12" s="66">
        <f>SUM(D8:D11)</f>
        <v>6116571112</v>
      </c>
      <c r="E12" s="64"/>
      <c r="F12" s="66">
        <f>SUM(F8:F11)</f>
        <v>4796669445</v>
      </c>
      <c r="G12" s="64"/>
      <c r="H12" s="66">
        <f>SUM(H8:H11)</f>
        <v>356723499</v>
      </c>
      <c r="I12" s="64"/>
      <c r="J12" s="66">
        <f>SUM(J8:J11)</f>
        <v>155552634</v>
      </c>
      <c r="L12" s="75"/>
    </row>
    <row r="13" spans="1:12" ht="21.75" customHeight="1" x14ac:dyDescent="0.2">
      <c r="A13" s="124" t="s">
        <v>49</v>
      </c>
      <c r="B13" s="63"/>
      <c r="D13" s="64"/>
      <c r="E13" s="64"/>
      <c r="F13" s="64"/>
      <c r="G13" s="64"/>
      <c r="H13" s="64"/>
      <c r="I13" s="64"/>
      <c r="J13" s="64"/>
    </row>
    <row r="14" spans="1:12" ht="21.75" customHeight="1" x14ac:dyDescent="0.2">
      <c r="A14" s="61" t="s">
        <v>50</v>
      </c>
      <c r="B14" s="63"/>
      <c r="D14" s="138">
        <v>2320296024</v>
      </c>
      <c r="E14" s="139">
        <v>0</v>
      </c>
      <c r="F14" s="138">
        <v>1581799275</v>
      </c>
      <c r="G14" s="139">
        <v>0</v>
      </c>
      <c r="H14" s="138">
        <v>24154471</v>
      </c>
      <c r="I14" s="139">
        <v>0</v>
      </c>
      <c r="J14" s="138">
        <v>16652489</v>
      </c>
    </row>
    <row r="15" spans="1:12" ht="21.75" customHeight="1" x14ac:dyDescent="0.2">
      <c r="A15" s="61" t="s">
        <v>51</v>
      </c>
      <c r="B15" s="63"/>
      <c r="D15" s="138">
        <v>1160393034</v>
      </c>
      <c r="E15" s="139">
        <v>0</v>
      </c>
      <c r="F15" s="138">
        <v>1322326909</v>
      </c>
      <c r="G15" s="139">
        <v>0</v>
      </c>
      <c r="H15" s="139">
        <v>0</v>
      </c>
      <c r="I15" s="139">
        <v>0</v>
      </c>
      <c r="J15" s="139">
        <v>0</v>
      </c>
    </row>
    <row r="16" spans="1:12" ht="21.75" customHeight="1" x14ac:dyDescent="0.2">
      <c r="A16" s="61" t="s">
        <v>52</v>
      </c>
      <c r="B16" s="63"/>
      <c r="D16" s="138">
        <v>32018773</v>
      </c>
      <c r="E16" s="139">
        <v>0</v>
      </c>
      <c r="F16" s="138">
        <v>25544012</v>
      </c>
      <c r="G16" s="139">
        <v>0</v>
      </c>
      <c r="H16" s="138">
        <v>5155316</v>
      </c>
      <c r="I16" s="139">
        <v>0</v>
      </c>
      <c r="J16" s="138">
        <v>4748173</v>
      </c>
    </row>
    <row r="17" spans="1:12" ht="21.75" customHeight="1" x14ac:dyDescent="0.2">
      <c r="A17" s="61" t="s">
        <v>53</v>
      </c>
      <c r="B17" s="63"/>
      <c r="D17" s="138">
        <v>694641763</v>
      </c>
      <c r="E17" s="139">
        <v>0</v>
      </c>
      <c r="F17" s="138">
        <v>479555173</v>
      </c>
      <c r="G17" s="139">
        <v>0</v>
      </c>
      <c r="H17" s="138">
        <v>288478</v>
      </c>
      <c r="I17" s="139">
        <v>0</v>
      </c>
      <c r="J17" s="138">
        <v>194475</v>
      </c>
    </row>
    <row r="18" spans="1:12" ht="21.75" customHeight="1" x14ac:dyDescent="0.2">
      <c r="A18" s="61" t="s">
        <v>54</v>
      </c>
      <c r="B18" s="63"/>
      <c r="D18" s="140">
        <v>1191050396</v>
      </c>
      <c r="E18" s="139">
        <v>0</v>
      </c>
      <c r="F18" s="140">
        <v>1263241169</v>
      </c>
      <c r="G18" s="139">
        <v>0</v>
      </c>
      <c r="H18" s="140">
        <v>226632627</v>
      </c>
      <c r="I18" s="139">
        <v>0</v>
      </c>
      <c r="J18" s="140">
        <v>199242031</v>
      </c>
    </row>
    <row r="19" spans="1:12" ht="21.75" customHeight="1" x14ac:dyDescent="0.2">
      <c r="A19" s="124" t="s">
        <v>55</v>
      </c>
      <c r="B19" s="63"/>
      <c r="D19" s="66">
        <f>SUM(D14:D18)</f>
        <v>5398399990</v>
      </c>
      <c r="E19" s="64"/>
      <c r="F19" s="66">
        <f>SUM(F14:F18)</f>
        <v>4672466538</v>
      </c>
      <c r="G19" s="64"/>
      <c r="H19" s="66">
        <f>SUM(H14:H18)</f>
        <v>256230892</v>
      </c>
      <c r="I19" s="64"/>
      <c r="J19" s="66">
        <f>SUM(J14:J18)</f>
        <v>220837168</v>
      </c>
    </row>
    <row r="20" spans="1:12" ht="21.75" customHeight="1" x14ac:dyDescent="0.2">
      <c r="A20" s="124" t="s">
        <v>205</v>
      </c>
      <c r="B20" s="63"/>
      <c r="D20" s="64">
        <f>SUM(D12-D19)</f>
        <v>718171122</v>
      </c>
      <c r="E20" s="64"/>
      <c r="F20" s="64">
        <f>SUM(F12-F19)</f>
        <v>124202907</v>
      </c>
      <c r="G20" s="64"/>
      <c r="H20" s="64">
        <f>SUM(H12-H19)</f>
        <v>100492607</v>
      </c>
      <c r="I20" s="64">
        <f t="shared" ref="I20" si="0">SUM(I12-I19)</f>
        <v>0</v>
      </c>
      <c r="J20" s="64">
        <f>SUM(J12-J19)</f>
        <v>-65284534</v>
      </c>
    </row>
    <row r="21" spans="1:12" s="72" customFormat="1" ht="21.75" customHeight="1" x14ac:dyDescent="0.2">
      <c r="A21" s="61" t="s">
        <v>162</v>
      </c>
      <c r="B21" s="135">
        <v>16</v>
      </c>
      <c r="C21" s="136"/>
      <c r="D21" s="141">
        <v>9707176</v>
      </c>
      <c r="E21" s="139">
        <v>0</v>
      </c>
      <c r="F21" s="141">
        <v>28529666</v>
      </c>
      <c r="G21" s="139">
        <v>0</v>
      </c>
      <c r="H21" s="141">
        <v>0</v>
      </c>
      <c r="I21" s="139">
        <v>0</v>
      </c>
      <c r="J21" s="141">
        <v>0</v>
      </c>
      <c r="L21" s="61"/>
    </row>
    <row r="22" spans="1:12" s="72" customFormat="1" ht="21.75" customHeight="1" x14ac:dyDescent="0.2">
      <c r="A22" s="61" t="s">
        <v>181</v>
      </c>
      <c r="B22" s="135"/>
      <c r="C22" s="136"/>
      <c r="D22" s="141">
        <v>45849700</v>
      </c>
      <c r="E22" s="139">
        <v>0</v>
      </c>
      <c r="F22" s="141">
        <v>40919275</v>
      </c>
      <c r="G22" s="139">
        <v>0</v>
      </c>
      <c r="H22" s="141">
        <v>57526989</v>
      </c>
      <c r="I22" s="139">
        <v>0</v>
      </c>
      <c r="J22" s="141">
        <v>46761266</v>
      </c>
      <c r="L22" s="61"/>
    </row>
    <row r="23" spans="1:12" ht="21.75" customHeight="1" x14ac:dyDescent="0.2">
      <c r="A23" s="61" t="s">
        <v>185</v>
      </c>
      <c r="B23" s="135">
        <v>30</v>
      </c>
      <c r="C23" s="136"/>
      <c r="D23" s="140">
        <v>-209398793</v>
      </c>
      <c r="E23" s="139">
        <v>0</v>
      </c>
      <c r="F23" s="140">
        <f>-200521276-1362756</f>
        <v>-201884032</v>
      </c>
      <c r="G23" s="139">
        <v>0</v>
      </c>
      <c r="H23" s="140">
        <v>-109623464</v>
      </c>
      <c r="I23" s="139">
        <v>0</v>
      </c>
      <c r="J23" s="140">
        <v>-77818371</v>
      </c>
      <c r="L23" s="72"/>
    </row>
    <row r="24" spans="1:12" ht="21.75" customHeight="1" x14ac:dyDescent="0.2">
      <c r="A24" s="124" t="s">
        <v>231</v>
      </c>
      <c r="B24" s="105"/>
      <c r="C24" s="72"/>
      <c r="D24" s="94">
        <f>SUM(D20:D23)</f>
        <v>564329205</v>
      </c>
      <c r="E24" s="71"/>
      <c r="F24" s="94">
        <f>SUM(F20:F23)</f>
        <v>-8232184</v>
      </c>
      <c r="G24" s="71"/>
      <c r="H24" s="94">
        <f>SUM(H20:H23)</f>
        <v>48396132</v>
      </c>
      <c r="I24" s="71"/>
      <c r="J24" s="94">
        <f>SUM(J20:J23)</f>
        <v>-96341639</v>
      </c>
      <c r="L24" s="72"/>
    </row>
    <row r="25" spans="1:12" ht="21.75" customHeight="1" x14ac:dyDescent="0.2">
      <c r="A25" s="61" t="s">
        <v>214</v>
      </c>
      <c r="B25" s="135">
        <v>32</v>
      </c>
      <c r="C25" s="136"/>
      <c r="D25" s="140">
        <v>-188675148</v>
      </c>
      <c r="E25" s="139">
        <v>0</v>
      </c>
      <c r="F25" s="140">
        <v>13504746</v>
      </c>
      <c r="G25" s="139">
        <v>0</v>
      </c>
      <c r="H25" s="140">
        <v>-1546562</v>
      </c>
      <c r="I25" s="139">
        <v>0</v>
      </c>
      <c r="J25" s="140">
        <v>723988</v>
      </c>
    </row>
    <row r="26" spans="1:12" ht="21.75" customHeight="1" thickBot="1" x14ac:dyDescent="0.25">
      <c r="A26" s="124" t="s">
        <v>154</v>
      </c>
      <c r="B26" s="63"/>
      <c r="D26" s="73">
        <f>SUM(D24:D25)</f>
        <v>375654057</v>
      </c>
      <c r="E26" s="64"/>
      <c r="F26" s="73">
        <f>SUM(F24:F25)</f>
        <v>5272562</v>
      </c>
      <c r="G26" s="64"/>
      <c r="H26" s="73">
        <f>SUM(H24:H25)</f>
        <v>46849570</v>
      </c>
      <c r="I26" s="64"/>
      <c r="J26" s="73">
        <f>SUM(J24:J25)</f>
        <v>-95617651</v>
      </c>
    </row>
    <row r="27" spans="1:12" ht="21.75" customHeight="1" thickTop="1" x14ac:dyDescent="0.2">
      <c r="A27" s="124"/>
      <c r="B27" s="63"/>
      <c r="D27" s="71"/>
      <c r="E27" s="64"/>
      <c r="F27" s="71"/>
      <c r="G27" s="64"/>
      <c r="H27" s="71"/>
      <c r="I27" s="64"/>
      <c r="J27" s="71"/>
    </row>
    <row r="28" spans="1:12" ht="21.75" customHeight="1" x14ac:dyDescent="0.2">
      <c r="A28" s="106" t="s">
        <v>145</v>
      </c>
      <c r="B28" s="63"/>
      <c r="D28" s="71"/>
      <c r="E28" s="64"/>
      <c r="F28" s="71"/>
      <c r="G28" s="64"/>
      <c r="H28" s="71"/>
      <c r="I28" s="64"/>
      <c r="J28" s="71"/>
    </row>
    <row r="29" spans="1:12" ht="21.75" customHeight="1" thickBot="1" x14ac:dyDescent="0.25">
      <c r="A29" s="76" t="s">
        <v>112</v>
      </c>
      <c r="B29" s="63"/>
      <c r="D29" s="142">
        <f>SUM(D26-D30)</f>
        <v>367638850</v>
      </c>
      <c r="E29" s="64"/>
      <c r="F29" s="142">
        <f>SUM(F26-F30)</f>
        <v>7106270</v>
      </c>
      <c r="G29" s="64"/>
      <c r="H29" s="73">
        <f>H26</f>
        <v>46849570</v>
      </c>
      <c r="I29" s="64"/>
      <c r="J29" s="73">
        <f>J26</f>
        <v>-95617651</v>
      </c>
    </row>
    <row r="30" spans="1:12" ht="21.75" customHeight="1" thickTop="1" x14ac:dyDescent="0.2">
      <c r="A30" s="76" t="s">
        <v>113</v>
      </c>
      <c r="B30" s="63"/>
      <c r="D30" s="140">
        <v>8015207</v>
      </c>
      <c r="E30" s="64"/>
      <c r="F30" s="66">
        <v>-1833708</v>
      </c>
      <c r="G30" s="64"/>
      <c r="H30" s="71"/>
      <c r="I30" s="64"/>
      <c r="J30" s="71"/>
    </row>
    <row r="31" spans="1:12" ht="21.75" customHeight="1" thickBot="1" x14ac:dyDescent="0.25">
      <c r="A31" s="85"/>
      <c r="B31" s="63"/>
      <c r="D31" s="73">
        <f>SUM(D29:D30)</f>
        <v>375654057</v>
      </c>
      <c r="E31" s="64"/>
      <c r="F31" s="73">
        <f>SUM(F29:F30)</f>
        <v>5272562</v>
      </c>
      <c r="G31" s="64"/>
      <c r="H31" s="71"/>
      <c r="I31" s="64"/>
      <c r="J31" s="71"/>
    </row>
    <row r="32" spans="1:12" ht="21.75" customHeight="1" thickTop="1" x14ac:dyDescent="0.2">
      <c r="A32" s="106" t="s">
        <v>215</v>
      </c>
      <c r="B32" s="63">
        <v>33</v>
      </c>
    </row>
    <row r="33" spans="1:12" ht="21.75" customHeight="1" x14ac:dyDescent="0.2">
      <c r="A33" s="106" t="s">
        <v>206</v>
      </c>
      <c r="B33" s="63"/>
    </row>
    <row r="34" spans="1:12" ht="21.75" customHeight="1" thickBot="1" x14ac:dyDescent="0.25">
      <c r="A34" s="81" t="s">
        <v>207</v>
      </c>
      <c r="B34" s="63"/>
      <c r="D34" s="107">
        <f>D29/166682701</f>
        <v>2.2056209060351142</v>
      </c>
      <c r="E34" s="108"/>
      <c r="F34" s="107">
        <f>F29/166682701</f>
        <v>4.2633518399728836E-2</v>
      </c>
      <c r="G34" s="108"/>
      <c r="H34" s="107">
        <f>H29/166682701</f>
        <v>0.28107037934308493</v>
      </c>
      <c r="I34" s="108"/>
      <c r="J34" s="107">
        <f>J29/166682701</f>
        <v>-0.57365071735908579</v>
      </c>
    </row>
    <row r="35" spans="1:12" ht="21.75" customHeight="1" thickTop="1" x14ac:dyDescent="0.2">
      <c r="D35" s="109"/>
      <c r="E35" s="110"/>
      <c r="F35" s="109"/>
      <c r="G35" s="110"/>
      <c r="H35" s="109"/>
      <c r="I35" s="110"/>
      <c r="J35" s="109"/>
    </row>
    <row r="36" spans="1:12" ht="21.75" customHeight="1" x14ac:dyDescent="0.2">
      <c r="A36" s="61" t="s">
        <v>18</v>
      </c>
      <c r="L36" s="124"/>
    </row>
    <row r="37" spans="1:12" s="124" customFormat="1" ht="21.75" customHeight="1" x14ac:dyDescent="0.2">
      <c r="A37" s="124" t="s">
        <v>0</v>
      </c>
    </row>
    <row r="38" spans="1:12" s="124" customFormat="1" ht="21.75" customHeight="1" x14ac:dyDescent="0.2">
      <c r="A38" s="106" t="s">
        <v>111</v>
      </c>
      <c r="B38" s="106"/>
      <c r="C38" s="106"/>
      <c r="D38" s="111"/>
      <c r="E38" s="106"/>
      <c r="F38" s="111"/>
      <c r="G38" s="106"/>
      <c r="H38" s="111"/>
      <c r="I38" s="106"/>
      <c r="J38" s="111"/>
    </row>
    <row r="39" spans="1:12" s="124" customFormat="1" ht="21.75" customHeight="1" x14ac:dyDescent="0.2">
      <c r="A39" s="106" t="s">
        <v>224</v>
      </c>
      <c r="B39" s="106"/>
      <c r="C39" s="106"/>
      <c r="D39" s="111"/>
      <c r="E39" s="106"/>
      <c r="F39" s="111"/>
      <c r="G39" s="106"/>
      <c r="H39" s="111"/>
      <c r="I39" s="106"/>
      <c r="J39" s="111"/>
    </row>
    <row r="40" spans="1:12" ht="21.75" customHeight="1" x14ac:dyDescent="0.2">
      <c r="A40" s="85"/>
      <c r="B40" s="112"/>
      <c r="C40" s="112"/>
      <c r="D40" s="113"/>
      <c r="E40" s="112"/>
      <c r="F40" s="113"/>
      <c r="G40" s="112"/>
      <c r="H40" s="113"/>
      <c r="I40" s="112"/>
      <c r="J40" s="114" t="s">
        <v>1</v>
      </c>
    </row>
    <row r="41" spans="1:12" s="124" customFormat="1" ht="21.75" customHeight="1" x14ac:dyDescent="0.2">
      <c r="A41" s="62"/>
      <c r="B41" s="62"/>
      <c r="C41" s="62"/>
      <c r="D41" s="115"/>
      <c r="E41" s="116" t="s">
        <v>2</v>
      </c>
      <c r="F41" s="115"/>
      <c r="G41" s="117"/>
      <c r="H41" s="115"/>
      <c r="I41" s="116" t="s">
        <v>3</v>
      </c>
      <c r="J41" s="115"/>
    </row>
    <row r="42" spans="1:12" ht="21.75" customHeight="1" x14ac:dyDescent="0.2">
      <c r="A42" s="85"/>
      <c r="B42" s="97" t="s">
        <v>4</v>
      </c>
      <c r="D42" s="97">
        <v>2566</v>
      </c>
      <c r="F42" s="97">
        <v>2565</v>
      </c>
      <c r="H42" s="97">
        <v>2566</v>
      </c>
      <c r="J42" s="97">
        <v>2565</v>
      </c>
    </row>
    <row r="43" spans="1:12" ht="21.75" customHeight="1" x14ac:dyDescent="0.2">
      <c r="A43" s="85"/>
      <c r="B43" s="118"/>
      <c r="C43" s="85"/>
      <c r="D43" s="119"/>
      <c r="E43" s="120"/>
      <c r="F43" s="69"/>
      <c r="H43" s="121"/>
      <c r="J43" s="69"/>
    </row>
    <row r="44" spans="1:12" ht="21.75" customHeight="1" x14ac:dyDescent="0.2">
      <c r="A44" s="85"/>
      <c r="B44" s="118"/>
      <c r="C44" s="85"/>
      <c r="D44" s="119"/>
      <c r="E44" s="120"/>
      <c r="F44" s="69"/>
      <c r="H44" s="121"/>
      <c r="J44" s="69"/>
    </row>
    <row r="45" spans="1:12" ht="21.75" customHeight="1" thickBot="1" x14ac:dyDescent="0.25">
      <c r="A45" s="124" t="s">
        <v>154</v>
      </c>
      <c r="B45" s="118"/>
      <c r="C45" s="85"/>
      <c r="D45" s="143">
        <f>+D31</f>
        <v>375654057</v>
      </c>
      <c r="E45" s="139"/>
      <c r="F45" s="143">
        <f>+F31</f>
        <v>5272562</v>
      </c>
      <c r="G45" s="139"/>
      <c r="H45" s="143">
        <f>+H29</f>
        <v>46849570</v>
      </c>
      <c r="I45" s="139"/>
      <c r="J45" s="143">
        <f>+J29</f>
        <v>-95617651</v>
      </c>
    </row>
    <row r="46" spans="1:12" ht="21.75" customHeight="1" thickTop="1" x14ac:dyDescent="0.2">
      <c r="B46" s="118"/>
      <c r="C46" s="85"/>
      <c r="D46" s="71"/>
      <c r="E46" s="71"/>
      <c r="F46" s="71"/>
      <c r="G46" s="71"/>
      <c r="H46" s="71"/>
      <c r="I46" s="71"/>
      <c r="J46" s="71"/>
    </row>
    <row r="47" spans="1:12" ht="21.75" customHeight="1" x14ac:dyDescent="0.2">
      <c r="A47" s="124" t="s">
        <v>116</v>
      </c>
      <c r="B47" s="118"/>
      <c r="C47" s="85"/>
      <c r="D47" s="71"/>
      <c r="E47" s="71"/>
      <c r="F47" s="71"/>
      <c r="G47" s="71"/>
      <c r="H47" s="71"/>
      <c r="I47" s="71"/>
      <c r="J47" s="71"/>
    </row>
    <row r="48" spans="1:12" ht="21.75" customHeight="1" x14ac:dyDescent="0.2">
      <c r="A48" s="122" t="s">
        <v>164</v>
      </c>
      <c r="B48" s="118"/>
      <c r="C48" s="85"/>
      <c r="D48" s="71"/>
      <c r="E48" s="71"/>
      <c r="F48" s="71"/>
      <c r="G48" s="71"/>
      <c r="H48" s="71"/>
      <c r="I48" s="71"/>
      <c r="J48" s="71"/>
    </row>
    <row r="49" spans="1:10" ht="21.75" customHeight="1" x14ac:dyDescent="0.2">
      <c r="A49" s="61" t="s">
        <v>152</v>
      </c>
      <c r="B49" s="118"/>
      <c r="C49" s="85"/>
      <c r="D49" s="71"/>
      <c r="E49" s="71"/>
      <c r="F49" s="71"/>
      <c r="G49" s="71"/>
      <c r="H49" s="71"/>
      <c r="I49" s="71"/>
      <c r="J49" s="71"/>
    </row>
    <row r="50" spans="1:10" ht="21.75" customHeight="1" x14ac:dyDescent="0.2">
      <c r="A50" s="61" t="s">
        <v>204</v>
      </c>
      <c r="B50" s="135"/>
      <c r="C50" s="136"/>
      <c r="D50" s="144">
        <v>-5126875</v>
      </c>
      <c r="E50" s="139">
        <v>0</v>
      </c>
      <c r="F50" s="144">
        <v>10237281</v>
      </c>
      <c r="G50" s="139"/>
      <c r="H50" s="141">
        <v>0</v>
      </c>
      <c r="I50" s="139"/>
      <c r="J50" s="141">
        <v>0</v>
      </c>
    </row>
    <row r="51" spans="1:10" ht="21.75" customHeight="1" x14ac:dyDescent="0.2">
      <c r="A51" s="61" t="s">
        <v>165</v>
      </c>
      <c r="B51" s="135">
        <v>16</v>
      </c>
      <c r="C51" s="136"/>
      <c r="D51" s="145">
        <v>-3127703</v>
      </c>
      <c r="E51" s="139">
        <v>0</v>
      </c>
      <c r="F51" s="145">
        <v>-11022337</v>
      </c>
      <c r="G51" s="139"/>
      <c r="H51" s="145">
        <v>0</v>
      </c>
      <c r="I51" s="139"/>
      <c r="J51" s="145">
        <v>0</v>
      </c>
    </row>
    <row r="52" spans="1:10" ht="21.75" customHeight="1" x14ac:dyDescent="0.2">
      <c r="A52" s="61" t="s">
        <v>149</v>
      </c>
      <c r="B52" s="63"/>
      <c r="C52" s="85"/>
      <c r="D52" s="71"/>
      <c r="E52" s="71"/>
      <c r="F52" s="71"/>
      <c r="G52" s="71"/>
      <c r="H52" s="71"/>
      <c r="I52" s="71"/>
      <c r="J52" s="71"/>
    </row>
    <row r="53" spans="1:10" ht="21.75" customHeight="1" x14ac:dyDescent="0.2">
      <c r="A53" s="61" t="s">
        <v>148</v>
      </c>
      <c r="B53" s="63"/>
      <c r="C53" s="85"/>
      <c r="D53" s="66">
        <f>SUM(D50:D51)</f>
        <v>-8254578</v>
      </c>
      <c r="E53" s="71"/>
      <c r="F53" s="66">
        <f>SUM(F50:F51)</f>
        <v>-785056</v>
      </c>
      <c r="G53" s="71"/>
      <c r="H53" s="66">
        <f>SUM(H50:H51)</f>
        <v>0</v>
      </c>
      <c r="I53" s="71"/>
      <c r="J53" s="66">
        <f>SUM(J50:J51)</f>
        <v>0</v>
      </c>
    </row>
    <row r="54" spans="1:10" ht="21.75" customHeight="1" x14ac:dyDescent="0.2">
      <c r="B54" s="63"/>
      <c r="C54" s="85"/>
      <c r="D54" s="71"/>
      <c r="E54" s="71"/>
      <c r="F54" s="71"/>
      <c r="G54" s="71"/>
      <c r="H54" s="71"/>
      <c r="I54" s="71"/>
      <c r="J54" s="71"/>
    </row>
    <row r="55" spans="1:10" ht="21.75" customHeight="1" x14ac:dyDescent="0.2">
      <c r="A55" s="122" t="s">
        <v>167</v>
      </c>
      <c r="B55" s="63"/>
      <c r="C55" s="85"/>
      <c r="D55" s="71"/>
      <c r="E55" s="71"/>
      <c r="F55" s="71"/>
      <c r="G55" s="71"/>
      <c r="H55" s="71"/>
      <c r="I55" s="71"/>
      <c r="J55" s="71"/>
    </row>
    <row r="56" spans="1:10" ht="21.75" customHeight="1" x14ac:dyDescent="0.2">
      <c r="A56" s="123" t="s">
        <v>213</v>
      </c>
      <c r="B56" s="88"/>
      <c r="C56" s="85"/>
      <c r="D56" s="71"/>
      <c r="E56" s="71"/>
      <c r="F56" s="71"/>
      <c r="G56" s="71"/>
      <c r="H56" s="71"/>
      <c r="I56" s="71"/>
      <c r="J56" s="71"/>
    </row>
    <row r="57" spans="1:10" ht="21.75" customHeight="1" x14ac:dyDescent="0.2">
      <c r="A57" s="123" t="s">
        <v>248</v>
      </c>
      <c r="B57" s="88"/>
      <c r="C57" s="85"/>
      <c r="D57" s="71"/>
      <c r="E57" s="71"/>
      <c r="F57" s="71"/>
      <c r="G57" s="71"/>
      <c r="H57" s="71"/>
      <c r="I57" s="71"/>
      <c r="J57" s="71"/>
    </row>
    <row r="58" spans="1:10" ht="21.75" customHeight="1" x14ac:dyDescent="0.2">
      <c r="A58" s="123" t="s">
        <v>148</v>
      </c>
      <c r="B58" s="88"/>
      <c r="C58" s="85"/>
      <c r="D58" s="139">
        <v>-32218539</v>
      </c>
      <c r="E58" s="139"/>
      <c r="F58" s="139">
        <v>0</v>
      </c>
      <c r="G58" s="139"/>
      <c r="H58" s="139">
        <v>-18719492</v>
      </c>
      <c r="I58" s="139"/>
      <c r="J58" s="139">
        <v>0</v>
      </c>
    </row>
    <row r="59" spans="1:10" ht="21.75" customHeight="1" x14ac:dyDescent="0.2">
      <c r="A59" s="123" t="s">
        <v>249</v>
      </c>
      <c r="B59" s="88"/>
      <c r="C59" s="85"/>
      <c r="D59" s="139"/>
      <c r="E59" s="139"/>
      <c r="F59" s="139"/>
      <c r="G59" s="139"/>
      <c r="H59" s="139"/>
      <c r="I59" s="139"/>
      <c r="J59" s="139"/>
    </row>
    <row r="60" spans="1:10" ht="21.75" customHeight="1" x14ac:dyDescent="0.2">
      <c r="A60" s="123" t="s">
        <v>148</v>
      </c>
      <c r="B60" s="88"/>
      <c r="C60" s="85"/>
      <c r="D60" s="139">
        <v>4944939490</v>
      </c>
      <c r="E60" s="139"/>
      <c r="F60" s="139">
        <v>0</v>
      </c>
      <c r="G60" s="139"/>
      <c r="H60" s="139">
        <v>2738037</v>
      </c>
      <c r="I60" s="139"/>
      <c r="J60" s="139">
        <v>0</v>
      </c>
    </row>
    <row r="61" spans="1:10" ht="21.75" customHeight="1" x14ac:dyDescent="0.2">
      <c r="A61" s="123" t="s">
        <v>251</v>
      </c>
      <c r="B61" s="88"/>
      <c r="C61" s="85"/>
    </row>
    <row r="62" spans="1:10" ht="21.75" customHeight="1" x14ac:dyDescent="0.2">
      <c r="A62" s="123" t="s">
        <v>250</v>
      </c>
      <c r="B62" s="88"/>
      <c r="C62" s="85"/>
      <c r="D62" s="139">
        <v>1574774</v>
      </c>
      <c r="E62" s="139">
        <v>0</v>
      </c>
      <c r="F62" s="139">
        <v>15117318</v>
      </c>
      <c r="G62" s="139">
        <v>0</v>
      </c>
      <c r="H62" s="139">
        <v>0</v>
      </c>
      <c r="I62" s="139">
        <v>0</v>
      </c>
      <c r="J62" s="139">
        <v>0</v>
      </c>
    </row>
    <row r="63" spans="1:10" ht="21.75" customHeight="1" x14ac:dyDescent="0.2">
      <c r="A63" s="61" t="s">
        <v>182</v>
      </c>
      <c r="B63" s="63">
        <v>16</v>
      </c>
      <c r="C63" s="85"/>
      <c r="D63" s="146">
        <v>97987931</v>
      </c>
      <c r="E63" s="139">
        <v>0</v>
      </c>
      <c r="F63" s="146">
        <v>7089652</v>
      </c>
      <c r="G63" s="139">
        <v>0</v>
      </c>
      <c r="H63" s="146">
        <v>0</v>
      </c>
      <c r="I63" s="139">
        <v>0</v>
      </c>
      <c r="J63" s="146">
        <v>0</v>
      </c>
    </row>
    <row r="64" spans="1:10" ht="21.75" customHeight="1" x14ac:dyDescent="0.2">
      <c r="A64" s="61" t="s">
        <v>166</v>
      </c>
      <c r="B64" s="63"/>
      <c r="C64" s="85"/>
      <c r="D64" s="71"/>
      <c r="E64" s="71"/>
      <c r="F64" s="71"/>
      <c r="G64" s="71"/>
      <c r="H64" s="71"/>
      <c r="I64" s="71"/>
      <c r="J64" s="71"/>
    </row>
    <row r="65" spans="1:10" ht="21.75" customHeight="1" x14ac:dyDescent="0.2">
      <c r="A65" s="61" t="s">
        <v>148</v>
      </c>
      <c r="B65" s="63"/>
      <c r="C65" s="85"/>
      <c r="D65" s="66">
        <f>SUM(D56:D63)</f>
        <v>5012283656</v>
      </c>
      <c r="E65" s="71"/>
      <c r="F65" s="66">
        <f>SUM(F56:F63)</f>
        <v>22206970</v>
      </c>
      <c r="G65" s="71"/>
      <c r="H65" s="66">
        <f>SUM(H56:H63)</f>
        <v>-15981455</v>
      </c>
      <c r="I65" s="71"/>
      <c r="J65" s="66">
        <f>SUM(J56:J63)</f>
        <v>0</v>
      </c>
    </row>
    <row r="66" spans="1:10" ht="21.75" customHeight="1" x14ac:dyDescent="0.2">
      <c r="A66" s="124" t="s">
        <v>177</v>
      </c>
      <c r="B66" s="118"/>
      <c r="C66" s="85"/>
      <c r="D66" s="66">
        <f>SUM(D53,D65)</f>
        <v>5004029078</v>
      </c>
      <c r="E66" s="71"/>
      <c r="F66" s="66">
        <f>SUM(F53,F65)</f>
        <v>21421914</v>
      </c>
      <c r="G66" s="71"/>
      <c r="H66" s="66">
        <f>SUM(H53,H65)</f>
        <v>-15981455</v>
      </c>
      <c r="I66" s="71"/>
      <c r="J66" s="66">
        <f>SUM(J53,J65)</f>
        <v>0</v>
      </c>
    </row>
    <row r="67" spans="1:10" ht="21.75" customHeight="1" x14ac:dyDescent="0.2">
      <c r="B67" s="118"/>
      <c r="C67" s="85"/>
      <c r="D67" s="71"/>
      <c r="F67" s="71"/>
      <c r="H67" s="71"/>
      <c r="J67" s="71"/>
    </row>
    <row r="68" spans="1:10" ht="21.75" customHeight="1" thickBot="1" x14ac:dyDescent="0.25">
      <c r="A68" s="124" t="s">
        <v>178</v>
      </c>
      <c r="B68" s="118"/>
      <c r="C68" s="85"/>
      <c r="D68" s="73">
        <f>SUM(D45,D66)</f>
        <v>5379683135</v>
      </c>
      <c r="E68" s="71"/>
      <c r="F68" s="73">
        <f>SUM(F45,F66)</f>
        <v>26694476</v>
      </c>
      <c r="G68" s="71"/>
      <c r="H68" s="73">
        <f>SUM(H45,H66)</f>
        <v>30868115</v>
      </c>
      <c r="I68" s="71"/>
      <c r="J68" s="73">
        <f>SUM(J45,J66)</f>
        <v>-95617651</v>
      </c>
    </row>
    <row r="69" spans="1:10" ht="21.75" customHeight="1" thickTop="1" x14ac:dyDescent="0.2">
      <c r="B69" s="118"/>
      <c r="C69" s="85"/>
      <c r="D69" s="71"/>
      <c r="E69" s="71"/>
      <c r="F69" s="71"/>
      <c r="G69" s="64"/>
      <c r="H69" s="71"/>
      <c r="I69" s="64"/>
      <c r="J69" s="71"/>
    </row>
    <row r="70" spans="1:10" ht="21.75" customHeight="1" x14ac:dyDescent="0.2">
      <c r="A70" s="124" t="s">
        <v>142</v>
      </c>
      <c r="B70" s="118"/>
      <c r="C70" s="85"/>
      <c r="D70" s="71"/>
      <c r="F70" s="71"/>
      <c r="H70" s="71"/>
      <c r="J70" s="71"/>
    </row>
    <row r="71" spans="1:10" ht="21.75" customHeight="1" thickBot="1" x14ac:dyDescent="0.25">
      <c r="A71" s="61" t="s">
        <v>112</v>
      </c>
      <c r="B71" s="118"/>
      <c r="C71" s="85"/>
      <c r="D71" s="144">
        <f>+D68-D72</f>
        <v>5371437784</v>
      </c>
      <c r="E71" s="71"/>
      <c r="F71" s="144">
        <f>+F68-F72</f>
        <v>27320167</v>
      </c>
      <c r="G71" s="64"/>
      <c r="H71" s="73">
        <f>H68-H72</f>
        <v>30868115</v>
      </c>
      <c r="I71" s="64"/>
      <c r="J71" s="73">
        <f>J68-J72</f>
        <v>-95617651</v>
      </c>
    </row>
    <row r="72" spans="1:10" ht="21.75" customHeight="1" thickTop="1" x14ac:dyDescent="0.2">
      <c r="A72" s="61" t="s">
        <v>113</v>
      </c>
      <c r="B72" s="118"/>
      <c r="C72" s="85"/>
      <c r="D72" s="66">
        <v>8245351</v>
      </c>
      <c r="E72" s="71"/>
      <c r="F72" s="66">
        <v>-625691</v>
      </c>
      <c r="G72" s="64"/>
      <c r="H72" s="71"/>
      <c r="I72" s="64"/>
      <c r="J72" s="71"/>
    </row>
    <row r="73" spans="1:10" ht="21.75" customHeight="1" thickBot="1" x14ac:dyDescent="0.25">
      <c r="B73" s="118"/>
      <c r="C73" s="85"/>
      <c r="D73" s="73">
        <f>SUM(D71:D72)</f>
        <v>5379683135</v>
      </c>
      <c r="E73" s="71"/>
      <c r="F73" s="73">
        <f>SUM(F71:F72)</f>
        <v>26694476</v>
      </c>
      <c r="G73" s="64"/>
      <c r="H73" s="71"/>
      <c r="I73" s="64"/>
      <c r="J73" s="71"/>
    </row>
    <row r="74" spans="1:10" ht="21.75" customHeight="1" thickTop="1" x14ac:dyDescent="0.2">
      <c r="B74" s="118"/>
      <c r="C74" s="85"/>
      <c r="D74" s="71">
        <f>SUM(D68-D73)</f>
        <v>0</v>
      </c>
      <c r="E74" s="79"/>
      <c r="F74" s="71"/>
      <c r="G74" s="110"/>
      <c r="H74" s="71">
        <f>SUM(H68-H71)</f>
        <v>0</v>
      </c>
      <c r="J74" s="109"/>
    </row>
    <row r="75" spans="1:10" ht="21.75" customHeight="1" x14ac:dyDescent="0.2">
      <c r="A75" s="61" t="s">
        <v>18</v>
      </c>
      <c r="B75" s="118"/>
      <c r="C75" s="85"/>
    </row>
    <row r="79" spans="1:10" ht="21.75" customHeight="1" x14ac:dyDescent="0.2">
      <c r="D79" s="75"/>
      <c r="E79" s="75"/>
      <c r="F79" s="75"/>
      <c r="G79" s="75"/>
      <c r="H79" s="75"/>
      <c r="I79" s="75"/>
      <c r="J79" s="75"/>
    </row>
    <row r="80" spans="1:10" ht="21.75" customHeight="1" x14ac:dyDescent="0.2">
      <c r="D80" s="75"/>
      <c r="E80" s="75"/>
      <c r="F80" s="75"/>
      <c r="G80" s="75"/>
      <c r="H80" s="75"/>
      <c r="I80" s="75"/>
      <c r="J80" s="75"/>
    </row>
    <row r="81" spans="4:10" ht="21.75" customHeight="1" x14ac:dyDescent="0.2">
      <c r="D81" s="75"/>
      <c r="E81" s="75"/>
      <c r="F81" s="75"/>
      <c r="G81" s="75"/>
      <c r="H81" s="75"/>
      <c r="I81" s="75"/>
      <c r="J81" s="75"/>
    </row>
  </sheetData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H31"/>
  <sheetViews>
    <sheetView showGridLines="0" view="pageBreakPreview" topLeftCell="A5" zoomScale="110" zoomScaleNormal="115" zoomScaleSheetLayoutView="110" workbookViewId="0">
      <selection activeCell="A20" sqref="A20"/>
    </sheetView>
  </sheetViews>
  <sheetFormatPr defaultColWidth="9.28515625" defaultRowHeight="18" customHeight="1" x14ac:dyDescent="0.2"/>
  <cols>
    <col min="1" max="1" width="20.7109375" style="4" customWidth="1"/>
    <col min="2" max="4" width="2.28515625" style="4" customWidth="1"/>
    <col min="5" max="5" width="15.5703125" style="4" customWidth="1"/>
    <col min="6" max="6" width="11.7109375" style="4" customWidth="1"/>
    <col min="7" max="7" width="1.28515625" style="9" customWidth="1"/>
    <col min="8" max="8" width="11.7109375" style="4" customWidth="1"/>
    <col min="9" max="9" width="1.5703125" style="4" customWidth="1"/>
    <col min="10" max="10" width="11.7109375" style="4" customWidth="1"/>
    <col min="11" max="11" width="1.28515625" style="9" customWidth="1"/>
    <col min="12" max="12" width="11.7109375" style="4" customWidth="1"/>
    <col min="13" max="13" width="1.28515625" style="9" customWidth="1"/>
    <col min="14" max="14" width="11.7109375" style="4" customWidth="1"/>
    <col min="15" max="15" width="1.28515625" style="9" customWidth="1"/>
    <col min="16" max="16" width="11.7109375" style="4" customWidth="1"/>
    <col min="17" max="17" width="1.28515625" style="9" customWidth="1"/>
    <col min="18" max="18" width="11.7109375" style="4" customWidth="1"/>
    <col min="19" max="19" width="1.28515625" style="4" customWidth="1"/>
    <col min="20" max="20" width="11.7109375" style="4" customWidth="1"/>
    <col min="21" max="21" width="1.7109375" style="4" customWidth="1"/>
    <col min="22" max="22" width="11.7109375" style="4" customWidth="1"/>
    <col min="23" max="23" width="1.7109375" style="4" customWidth="1"/>
    <col min="24" max="24" width="11.7109375" style="4" customWidth="1"/>
    <col min="25" max="25" width="1.28515625" style="9" customWidth="1"/>
    <col min="26" max="26" width="11.7109375" style="9" customWidth="1"/>
    <col min="27" max="27" width="1.28515625" style="9" customWidth="1"/>
    <col min="28" max="28" width="11.7109375" style="4" customWidth="1"/>
    <col min="29" max="29" width="1.28515625" style="4" customWidth="1"/>
    <col min="30" max="30" width="11.7109375" style="4" customWidth="1"/>
    <col min="31" max="31" width="1.28515625" style="4" customWidth="1"/>
    <col min="32" max="32" width="12.28515625" style="4" customWidth="1"/>
    <col min="33" max="33" width="10.5703125" style="4" bestFit="1" customWidth="1"/>
    <col min="34" max="16384" width="9.28515625" style="4"/>
  </cols>
  <sheetData>
    <row r="1" spans="1:34" s="54" customFormat="1" ht="18" customHeight="1" x14ac:dyDescent="0.2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</row>
    <row r="2" spans="1:34" s="54" customFormat="1" ht="18" customHeight="1" x14ac:dyDescent="0.2">
      <c r="A2" s="157" t="s">
        <v>85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</row>
    <row r="3" spans="1:34" s="54" customFormat="1" ht="18" customHeight="1" x14ac:dyDescent="0.2">
      <c r="A3" s="157" t="s">
        <v>224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</row>
    <row r="4" spans="1:34" ht="18" customHeight="1" x14ac:dyDescent="0.2">
      <c r="S4" s="9"/>
      <c r="T4" s="9"/>
      <c r="U4" s="9"/>
      <c r="W4" s="9"/>
      <c r="AA4" s="4"/>
      <c r="AC4" s="9"/>
      <c r="AD4" s="9"/>
      <c r="AE4" s="9"/>
      <c r="AF4" s="29" t="s">
        <v>1</v>
      </c>
    </row>
    <row r="5" spans="1:34" ht="18" customHeight="1" x14ac:dyDescent="0.2">
      <c r="F5" s="158" t="s">
        <v>2</v>
      </c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</row>
    <row r="6" spans="1:34" ht="18" customHeight="1" x14ac:dyDescent="0.2">
      <c r="F6" s="156" t="s">
        <v>41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30"/>
      <c r="AD6" s="31"/>
      <c r="AE6" s="31"/>
      <c r="AF6" s="31"/>
    </row>
    <row r="7" spans="1:34" ht="18" customHeight="1" x14ac:dyDescent="0.2"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156" t="s">
        <v>109</v>
      </c>
      <c r="S7" s="156"/>
      <c r="T7" s="156"/>
      <c r="U7" s="156"/>
      <c r="V7" s="156"/>
      <c r="W7" s="156"/>
      <c r="X7" s="156"/>
      <c r="Y7" s="156"/>
      <c r="Z7" s="156"/>
      <c r="AA7" s="30"/>
      <c r="AB7" s="30"/>
      <c r="AC7" s="31"/>
      <c r="AD7" s="31"/>
      <c r="AE7" s="31"/>
      <c r="AF7" s="31"/>
    </row>
    <row r="8" spans="1:34" ht="18" customHeight="1" x14ac:dyDescent="0.2"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156" t="s">
        <v>116</v>
      </c>
      <c r="S8" s="156"/>
      <c r="T8" s="156"/>
      <c r="U8" s="156"/>
      <c r="V8" s="156"/>
      <c r="W8" s="156"/>
      <c r="X8" s="156"/>
      <c r="Y8" s="31"/>
      <c r="Z8" s="31"/>
      <c r="AA8" s="31"/>
      <c r="AB8" s="31"/>
      <c r="AC8" s="31"/>
      <c r="AD8" s="31" t="s">
        <v>117</v>
      </c>
      <c r="AE8" s="31"/>
      <c r="AF8" s="31"/>
    </row>
    <row r="9" spans="1:34" s="32" customFormat="1" ht="18" customHeight="1" x14ac:dyDescent="0.2">
      <c r="G9" s="31"/>
      <c r="H9" s="31"/>
      <c r="I9" s="31"/>
      <c r="J9" s="32" t="s">
        <v>216</v>
      </c>
      <c r="K9" s="31"/>
      <c r="L9" s="31"/>
      <c r="M9" s="31"/>
      <c r="Q9" s="31"/>
      <c r="R9" s="32" t="s">
        <v>130</v>
      </c>
      <c r="S9" s="31"/>
      <c r="V9" s="32" t="s">
        <v>220</v>
      </c>
      <c r="AD9" s="32" t="s">
        <v>118</v>
      </c>
    </row>
    <row r="10" spans="1:34" s="32" customFormat="1" ht="18" customHeight="1" x14ac:dyDescent="0.2">
      <c r="F10" s="32" t="s">
        <v>31</v>
      </c>
      <c r="J10" s="32" t="s">
        <v>217</v>
      </c>
      <c r="M10" s="31"/>
      <c r="N10" s="33"/>
      <c r="O10" s="33" t="s">
        <v>38</v>
      </c>
      <c r="P10" s="33"/>
      <c r="R10" s="31" t="s">
        <v>95</v>
      </c>
      <c r="S10" s="31"/>
      <c r="T10" s="31" t="s">
        <v>86</v>
      </c>
      <c r="U10" s="31"/>
      <c r="V10" s="31" t="s">
        <v>186</v>
      </c>
      <c r="W10" s="31"/>
      <c r="X10" s="31" t="s">
        <v>146</v>
      </c>
      <c r="Y10" s="31"/>
      <c r="Z10" s="31" t="s">
        <v>94</v>
      </c>
      <c r="AB10" s="32" t="s">
        <v>94</v>
      </c>
      <c r="AD10" s="32" t="s">
        <v>119</v>
      </c>
      <c r="AF10" s="32" t="s">
        <v>94</v>
      </c>
    </row>
    <row r="11" spans="1:34" s="32" customFormat="1" ht="18" customHeight="1" x14ac:dyDescent="0.2">
      <c r="F11" s="31" t="s">
        <v>196</v>
      </c>
      <c r="G11" s="31"/>
      <c r="H11" s="32" t="s">
        <v>87</v>
      </c>
      <c r="J11" s="31" t="s">
        <v>218</v>
      </c>
      <c r="K11" s="31"/>
      <c r="M11" s="31"/>
      <c r="N11" s="31" t="s">
        <v>89</v>
      </c>
      <c r="O11" s="31"/>
      <c r="Q11" s="31"/>
      <c r="R11" s="31" t="s">
        <v>96</v>
      </c>
      <c r="S11" s="31"/>
      <c r="T11" s="31" t="s">
        <v>88</v>
      </c>
      <c r="U11" s="31"/>
      <c r="V11" s="32" t="s">
        <v>187</v>
      </c>
      <c r="W11" s="31"/>
      <c r="X11" s="32" t="s">
        <v>147</v>
      </c>
      <c r="Y11" s="31"/>
      <c r="Z11" s="31" t="s">
        <v>120</v>
      </c>
      <c r="AB11" s="32" t="s">
        <v>30</v>
      </c>
      <c r="AD11" s="32" t="s">
        <v>121</v>
      </c>
      <c r="AF11" s="32" t="s">
        <v>122</v>
      </c>
    </row>
    <row r="12" spans="1:34" s="32" customFormat="1" ht="18" customHeight="1" x14ac:dyDescent="0.2">
      <c r="F12" s="33" t="s">
        <v>195</v>
      </c>
      <c r="G12" s="31"/>
      <c r="H12" s="33" t="s">
        <v>90</v>
      </c>
      <c r="I12" s="31"/>
      <c r="J12" s="33" t="s">
        <v>219</v>
      </c>
      <c r="K12" s="31"/>
      <c r="L12" s="33" t="s">
        <v>37</v>
      </c>
      <c r="M12" s="31"/>
      <c r="N12" s="33" t="s">
        <v>92</v>
      </c>
      <c r="O12" s="31"/>
      <c r="P12" s="33" t="s">
        <v>93</v>
      </c>
      <c r="Q12" s="31"/>
      <c r="R12" s="33" t="s">
        <v>98</v>
      </c>
      <c r="S12" s="31"/>
      <c r="T12" s="33" t="s">
        <v>91</v>
      </c>
      <c r="U12" s="31"/>
      <c r="V12" s="33" t="s">
        <v>116</v>
      </c>
      <c r="W12" s="31"/>
      <c r="X12" s="33" t="s">
        <v>156</v>
      </c>
      <c r="Y12" s="31"/>
      <c r="Z12" s="33" t="s">
        <v>123</v>
      </c>
      <c r="AA12" s="31"/>
      <c r="AB12" s="33" t="s">
        <v>124</v>
      </c>
      <c r="AC12" s="31"/>
      <c r="AD12" s="33" t="s">
        <v>125</v>
      </c>
      <c r="AF12" s="33" t="s">
        <v>126</v>
      </c>
    </row>
    <row r="13" spans="1:34" ht="18" customHeight="1" x14ac:dyDescent="0.2">
      <c r="A13" s="54" t="s">
        <v>227</v>
      </c>
      <c r="F13" s="99">
        <v>1666827010</v>
      </c>
      <c r="G13" s="99"/>
      <c r="H13" s="99">
        <v>2062460582</v>
      </c>
      <c r="I13" s="99"/>
      <c r="J13" s="99">
        <v>0</v>
      </c>
      <c r="K13" s="99"/>
      <c r="L13" s="99">
        <v>568130588</v>
      </c>
      <c r="M13" s="99"/>
      <c r="N13" s="99">
        <v>211675358</v>
      </c>
      <c r="O13" s="99"/>
      <c r="P13" s="99">
        <v>-556050684</v>
      </c>
      <c r="Q13" s="99"/>
      <c r="R13" s="99">
        <v>115240224</v>
      </c>
      <c r="S13" s="99"/>
      <c r="T13" s="99">
        <v>5450230273</v>
      </c>
      <c r="U13" s="99"/>
      <c r="V13" s="99">
        <v>191925561</v>
      </c>
      <c r="W13" s="99"/>
      <c r="X13" s="99">
        <v>-6793029</v>
      </c>
      <c r="Y13" s="99"/>
      <c r="Z13" s="2">
        <f>SUM(R13:X13)</f>
        <v>5750603029</v>
      </c>
      <c r="AA13" s="99"/>
      <c r="AB13" s="2">
        <f>SUM(F13:P13,Z13)</f>
        <v>9703645883</v>
      </c>
      <c r="AC13" s="99"/>
      <c r="AD13" s="99">
        <v>118137393</v>
      </c>
      <c r="AE13" s="99"/>
      <c r="AF13" s="2">
        <f>SUM(AB13:AD13)</f>
        <v>9821783276</v>
      </c>
      <c r="AG13" s="28"/>
    </row>
    <row r="14" spans="1:34" ht="18" customHeight="1" x14ac:dyDescent="0.2">
      <c r="A14" s="58" t="s">
        <v>154</v>
      </c>
      <c r="B14" s="43"/>
      <c r="C14" s="43"/>
      <c r="D14" s="43"/>
      <c r="E14" s="43"/>
      <c r="F14" s="2">
        <v>0</v>
      </c>
      <c r="G14" s="2"/>
      <c r="H14" s="7">
        <v>0</v>
      </c>
      <c r="I14" s="7"/>
      <c r="J14" s="7">
        <v>0</v>
      </c>
      <c r="K14" s="7"/>
      <c r="L14" s="7">
        <v>0</v>
      </c>
      <c r="M14" s="7"/>
      <c r="N14" s="7">
        <v>0</v>
      </c>
      <c r="O14" s="7"/>
      <c r="P14" s="7">
        <f>SUM(PL!F29)</f>
        <v>7106270</v>
      </c>
      <c r="Q14" s="7"/>
      <c r="R14" s="7">
        <v>0</v>
      </c>
      <c r="S14" s="7"/>
      <c r="T14" s="7">
        <v>0</v>
      </c>
      <c r="U14" s="7"/>
      <c r="V14" s="7">
        <v>0</v>
      </c>
      <c r="W14" s="7"/>
      <c r="X14" s="7">
        <v>0</v>
      </c>
      <c r="Y14" s="7"/>
      <c r="Z14" s="2">
        <f>SUM(R14:X14)</f>
        <v>0</v>
      </c>
      <c r="AA14" s="7"/>
      <c r="AB14" s="2">
        <f>SUM(F14:P14,Z14)</f>
        <v>7106270</v>
      </c>
      <c r="AC14" s="8"/>
      <c r="AD14" s="7">
        <f>SUM(PL!F30)</f>
        <v>-1833708</v>
      </c>
      <c r="AE14" s="6"/>
      <c r="AF14" s="2">
        <f>SUM(AB14:AD14)</f>
        <v>5272562</v>
      </c>
      <c r="AG14" s="6"/>
    </row>
    <row r="15" spans="1:34" ht="18" customHeight="1" x14ac:dyDescent="0.2">
      <c r="A15" s="4" t="s">
        <v>177</v>
      </c>
      <c r="F15" s="37">
        <v>0</v>
      </c>
      <c r="G15" s="2"/>
      <c r="H15" s="38">
        <v>0</v>
      </c>
      <c r="I15" s="7"/>
      <c r="J15" s="38">
        <v>0</v>
      </c>
      <c r="K15" s="7"/>
      <c r="L15" s="38">
        <v>0</v>
      </c>
      <c r="M15" s="7"/>
      <c r="N15" s="38">
        <v>0</v>
      </c>
      <c r="O15" s="7"/>
      <c r="P15" s="38">
        <v>0</v>
      </c>
      <c r="Q15" s="7"/>
      <c r="R15" s="42">
        <v>9029264</v>
      </c>
      <c r="S15" s="7"/>
      <c r="T15" s="38">
        <v>0</v>
      </c>
      <c r="U15" s="7"/>
      <c r="V15" s="42">
        <v>15117318</v>
      </c>
      <c r="W15" s="7"/>
      <c r="X15" s="42">
        <v>-3932685</v>
      </c>
      <c r="Y15" s="7"/>
      <c r="Z15" s="37">
        <f>SUM(R15:X15)</f>
        <v>20213897</v>
      </c>
      <c r="AA15" s="7"/>
      <c r="AB15" s="37">
        <f>SUM(F15:P15,Z15)</f>
        <v>20213897</v>
      </c>
      <c r="AC15" s="8"/>
      <c r="AD15" s="38">
        <v>1208017</v>
      </c>
      <c r="AE15" s="6"/>
      <c r="AF15" s="37">
        <f>SUM(AB15:AD15)</f>
        <v>21421914</v>
      </c>
      <c r="AG15" s="6"/>
      <c r="AH15" s="6"/>
    </row>
    <row r="16" spans="1:34" ht="18" customHeight="1" x14ac:dyDescent="0.2">
      <c r="A16" s="4" t="s">
        <v>178</v>
      </c>
      <c r="F16" s="48">
        <f t="shared" ref="F16:AF16" si="0">SUM(F14:F15)</f>
        <v>0</v>
      </c>
      <c r="G16" s="48">
        <f t="shared" si="0"/>
        <v>0</v>
      </c>
      <c r="H16" s="48">
        <f t="shared" si="0"/>
        <v>0</v>
      </c>
      <c r="I16" s="48"/>
      <c r="J16" s="48">
        <f t="shared" si="0"/>
        <v>0</v>
      </c>
      <c r="K16" s="48">
        <f t="shared" si="0"/>
        <v>0</v>
      </c>
      <c r="L16" s="48">
        <f t="shared" si="0"/>
        <v>0</v>
      </c>
      <c r="M16" s="48">
        <f t="shared" si="0"/>
        <v>0</v>
      </c>
      <c r="N16" s="48">
        <f t="shared" si="0"/>
        <v>0</v>
      </c>
      <c r="O16" s="48">
        <f t="shared" si="0"/>
        <v>0</v>
      </c>
      <c r="P16" s="48">
        <f t="shared" si="0"/>
        <v>7106270</v>
      </c>
      <c r="Q16" s="48">
        <f t="shared" si="0"/>
        <v>0</v>
      </c>
      <c r="R16" s="48">
        <f t="shared" si="0"/>
        <v>9029264</v>
      </c>
      <c r="S16" s="48">
        <f t="shared" si="0"/>
        <v>0</v>
      </c>
      <c r="T16" s="48">
        <f t="shared" si="0"/>
        <v>0</v>
      </c>
      <c r="U16" s="48">
        <f t="shared" si="0"/>
        <v>0</v>
      </c>
      <c r="V16" s="48">
        <f t="shared" si="0"/>
        <v>15117318</v>
      </c>
      <c r="W16" s="48">
        <f t="shared" si="0"/>
        <v>0</v>
      </c>
      <c r="X16" s="48">
        <f t="shared" si="0"/>
        <v>-3932685</v>
      </c>
      <c r="Y16" s="48">
        <f t="shared" si="0"/>
        <v>0</v>
      </c>
      <c r="Z16" s="48">
        <f t="shared" si="0"/>
        <v>20213897</v>
      </c>
      <c r="AA16" s="48">
        <f t="shared" si="0"/>
        <v>0</v>
      </c>
      <c r="AB16" s="48">
        <f t="shared" si="0"/>
        <v>27320167</v>
      </c>
      <c r="AC16" s="48">
        <f t="shared" si="0"/>
        <v>0</v>
      </c>
      <c r="AD16" s="48">
        <f t="shared" si="0"/>
        <v>-625691</v>
      </c>
      <c r="AE16" s="48">
        <f t="shared" si="0"/>
        <v>0</v>
      </c>
      <c r="AF16" s="48">
        <f t="shared" si="0"/>
        <v>26694476</v>
      </c>
      <c r="AH16" s="6"/>
    </row>
    <row r="17" spans="1:34" ht="18" customHeight="1" x14ac:dyDescent="0.2">
      <c r="A17" s="4" t="s">
        <v>223</v>
      </c>
      <c r="F17" s="2">
        <v>0</v>
      </c>
      <c r="G17" s="2"/>
      <c r="H17" s="7">
        <v>0</v>
      </c>
      <c r="I17" s="7"/>
      <c r="J17" s="7">
        <v>-7372391</v>
      </c>
      <c r="K17" s="7"/>
      <c r="L17" s="7">
        <v>0</v>
      </c>
      <c r="M17" s="7"/>
      <c r="N17" s="7">
        <v>0</v>
      </c>
      <c r="O17" s="7"/>
      <c r="P17" s="7">
        <v>0</v>
      </c>
      <c r="Q17" s="7"/>
      <c r="R17" s="7">
        <v>0</v>
      </c>
      <c r="S17" s="7"/>
      <c r="T17" s="7">
        <v>0</v>
      </c>
      <c r="U17" s="7"/>
      <c r="V17" s="7">
        <v>0</v>
      </c>
      <c r="W17" s="7"/>
      <c r="X17" s="7">
        <v>0</v>
      </c>
      <c r="Y17" s="7"/>
      <c r="Z17" s="2">
        <f>SUM(R17:X17)</f>
        <v>0</v>
      </c>
      <c r="AA17" s="7"/>
      <c r="AB17" s="2">
        <f>SUM(F17:P17,Z17)</f>
        <v>-7372391</v>
      </c>
      <c r="AC17" s="8"/>
      <c r="AD17" s="7">
        <v>7372391</v>
      </c>
      <c r="AE17" s="6"/>
      <c r="AF17" s="6">
        <f>SUM(AB17:AD17)</f>
        <v>0</v>
      </c>
      <c r="AG17" s="6"/>
      <c r="AH17" s="6"/>
    </row>
    <row r="18" spans="1:34" ht="18" customHeight="1" x14ac:dyDescent="0.2">
      <c r="A18" s="4" t="s">
        <v>153</v>
      </c>
      <c r="AH18" s="6"/>
    </row>
    <row r="19" spans="1:34" ht="18" customHeight="1" x14ac:dyDescent="0.2">
      <c r="A19" s="4" t="s">
        <v>233</v>
      </c>
      <c r="F19" s="48">
        <v>0</v>
      </c>
      <c r="G19" s="48"/>
      <c r="H19" s="48">
        <v>0</v>
      </c>
      <c r="I19" s="48"/>
      <c r="J19" s="48">
        <v>0</v>
      </c>
      <c r="K19" s="48"/>
      <c r="L19" s="48">
        <v>0</v>
      </c>
      <c r="M19" s="48"/>
      <c r="N19" s="48">
        <v>0</v>
      </c>
      <c r="O19" s="48"/>
      <c r="P19" s="100">
        <v>55041411</v>
      </c>
      <c r="Q19" s="49"/>
      <c r="R19" s="49">
        <v>0</v>
      </c>
      <c r="S19" s="49"/>
      <c r="T19" s="100">
        <v>-55041411</v>
      </c>
      <c r="U19" s="48"/>
      <c r="V19" s="48">
        <v>0</v>
      </c>
      <c r="W19" s="48"/>
      <c r="X19" s="48">
        <v>0</v>
      </c>
      <c r="Y19" s="48"/>
      <c r="Z19" s="2">
        <f>SUM(R19:X19)</f>
        <v>-55041411</v>
      </c>
      <c r="AA19" s="48"/>
      <c r="AB19" s="2">
        <f>SUM(F19:P19,Z19)</f>
        <v>0</v>
      </c>
      <c r="AC19" s="48"/>
      <c r="AD19" s="48">
        <v>0</v>
      </c>
      <c r="AE19" s="48"/>
      <c r="AF19" s="48">
        <f>SUM(AB19:AD19)</f>
        <v>0</v>
      </c>
      <c r="AH19" s="6"/>
    </row>
    <row r="20" spans="1:34" ht="18" customHeight="1" thickBot="1" x14ac:dyDescent="0.25">
      <c r="A20" s="54" t="s">
        <v>203</v>
      </c>
      <c r="B20" s="54"/>
      <c r="C20" s="54"/>
      <c r="D20" s="54"/>
      <c r="E20" s="54"/>
      <c r="F20" s="5">
        <f>SUM(F13,F16:F19)</f>
        <v>1666827010</v>
      </c>
      <c r="G20" s="1"/>
      <c r="H20" s="5">
        <f>SUM(H13,H16:H19)</f>
        <v>2062460582</v>
      </c>
      <c r="I20" s="2"/>
      <c r="J20" s="5">
        <f>SUM(J13,J16:J19)</f>
        <v>-7372391</v>
      </c>
      <c r="K20" s="6"/>
      <c r="L20" s="5">
        <f>SUM(L13,L16:L19)</f>
        <v>568130588</v>
      </c>
      <c r="M20" s="6"/>
      <c r="N20" s="5">
        <f>SUM(N13,N16:N19)</f>
        <v>211675358</v>
      </c>
      <c r="O20" s="6"/>
      <c r="P20" s="5">
        <f>SUM(P13,P16:P19)</f>
        <v>-493903003</v>
      </c>
      <c r="Q20" s="6"/>
      <c r="R20" s="5">
        <f>SUM(R13,R16:R19)</f>
        <v>124269488</v>
      </c>
      <c r="S20" s="7"/>
      <c r="T20" s="5">
        <f>SUM(T13,T16:T19)</f>
        <v>5395188862</v>
      </c>
      <c r="U20" s="6"/>
      <c r="V20" s="5">
        <f>SUM(V13,V16:V19)</f>
        <v>207042879</v>
      </c>
      <c r="W20" s="6"/>
      <c r="X20" s="5">
        <f>SUM(X13,X16:X19)</f>
        <v>-10725714</v>
      </c>
      <c r="Y20" s="6"/>
      <c r="Z20" s="5">
        <f>SUM(Z13,Z16:Z19)</f>
        <v>5715775515</v>
      </c>
      <c r="AA20" s="6"/>
      <c r="AB20" s="5">
        <f>SUM(AB13,AB16:AB19)</f>
        <v>9723593659</v>
      </c>
      <c r="AC20" s="6"/>
      <c r="AD20" s="5">
        <f>SUM(AD13,AD16:AD19)</f>
        <v>124884093</v>
      </c>
      <c r="AE20" s="6"/>
      <c r="AF20" s="5">
        <f>SUM(AF13,AF16:AF19)</f>
        <v>9848477752</v>
      </c>
    </row>
    <row r="21" spans="1:34" ht="18" customHeight="1" thickTop="1" x14ac:dyDescent="0.2">
      <c r="F21" s="2"/>
      <c r="G21" s="1"/>
      <c r="H21" s="7"/>
      <c r="I21" s="7"/>
      <c r="J21" s="7"/>
      <c r="K21" s="6"/>
      <c r="L21" s="7"/>
      <c r="M21" s="6"/>
      <c r="N21" s="7"/>
      <c r="O21" s="6"/>
      <c r="P21" s="7"/>
      <c r="Q21" s="6"/>
      <c r="R21" s="7"/>
      <c r="S21" s="7"/>
      <c r="T21" s="7"/>
      <c r="U21" s="6"/>
      <c r="V21" s="6"/>
      <c r="W21" s="6"/>
      <c r="X21" s="6"/>
      <c r="Y21" s="6"/>
      <c r="Z21" s="7"/>
      <c r="AA21" s="6"/>
      <c r="AB21" s="6"/>
      <c r="AC21" s="6"/>
      <c r="AD21" s="7"/>
      <c r="AE21" s="6"/>
      <c r="AF21" s="52"/>
      <c r="AG21" s="28"/>
    </row>
    <row r="22" spans="1:34" ht="18" customHeight="1" x14ac:dyDescent="0.2">
      <c r="A22" s="54" t="s">
        <v>225</v>
      </c>
      <c r="F22" s="3">
        <f>F20</f>
        <v>1666827010</v>
      </c>
      <c r="G22" s="3"/>
      <c r="H22" s="3">
        <f>H20</f>
        <v>2062460582</v>
      </c>
      <c r="I22" s="3"/>
      <c r="J22" s="3">
        <f>J20</f>
        <v>-7372391</v>
      </c>
      <c r="K22" s="3"/>
      <c r="L22" s="3">
        <f>L20</f>
        <v>568130588</v>
      </c>
      <c r="M22" s="3"/>
      <c r="N22" s="3">
        <f>N20</f>
        <v>211675358</v>
      </c>
      <c r="O22" s="3"/>
      <c r="P22" s="3">
        <f>P20</f>
        <v>-493903003</v>
      </c>
      <c r="Q22" s="3"/>
      <c r="R22" s="3">
        <f>R20</f>
        <v>124269488</v>
      </c>
      <c r="S22" s="3"/>
      <c r="T22" s="3">
        <f>T20</f>
        <v>5395188862</v>
      </c>
      <c r="U22" s="3"/>
      <c r="V22" s="3">
        <f>V20</f>
        <v>207042879</v>
      </c>
      <c r="W22" s="3"/>
      <c r="X22" s="3">
        <f>X20</f>
        <v>-10725714</v>
      </c>
      <c r="Y22" s="3"/>
      <c r="Z22" s="3">
        <f>Z20</f>
        <v>5715775515</v>
      </c>
      <c r="AA22" s="3"/>
      <c r="AB22" s="3">
        <f>AB20</f>
        <v>9723593659</v>
      </c>
      <c r="AC22" s="3"/>
      <c r="AD22" s="3">
        <f>AD20</f>
        <v>124884093</v>
      </c>
      <c r="AE22" s="3"/>
      <c r="AF22" s="3">
        <f>AF20</f>
        <v>9848477752</v>
      </c>
      <c r="AG22" s="28"/>
    </row>
    <row r="23" spans="1:34" ht="18" customHeight="1" x14ac:dyDescent="0.2">
      <c r="A23" s="58" t="s">
        <v>232</v>
      </c>
      <c r="F23" s="3">
        <v>0</v>
      </c>
      <c r="G23" s="2"/>
      <c r="H23" s="10">
        <v>0</v>
      </c>
      <c r="I23" s="10"/>
      <c r="J23" s="10">
        <v>0</v>
      </c>
      <c r="K23" s="7"/>
      <c r="L23" s="10">
        <v>0</v>
      </c>
      <c r="M23" s="7"/>
      <c r="N23" s="10">
        <v>0</v>
      </c>
      <c r="O23" s="7"/>
      <c r="P23" s="45">
        <f>SUM(PL!D29)</f>
        <v>367638850</v>
      </c>
      <c r="Q23" s="6"/>
      <c r="R23" s="45">
        <v>0</v>
      </c>
      <c r="S23" s="10"/>
      <c r="T23" s="10">
        <v>0</v>
      </c>
      <c r="U23" s="7"/>
      <c r="V23" s="7">
        <v>0</v>
      </c>
      <c r="W23" s="7"/>
      <c r="X23" s="7">
        <v>0</v>
      </c>
      <c r="Y23" s="7"/>
      <c r="Z23" s="2">
        <f>SUM(R23:X23)</f>
        <v>0</v>
      </c>
      <c r="AA23" s="8"/>
      <c r="AB23" s="2">
        <f>SUM(F23:P23,Z23)</f>
        <v>367638850</v>
      </c>
      <c r="AC23" s="6"/>
      <c r="AD23" s="45">
        <f>SUM(PL!D30)</f>
        <v>8015207</v>
      </c>
      <c r="AE23" s="6"/>
      <c r="AF23" s="6">
        <f t="shared" ref="AF23" si="1">SUM(AB23:AD23)</f>
        <v>375654057</v>
      </c>
      <c r="AG23" s="28"/>
    </row>
    <row r="24" spans="1:34" ht="18" customHeight="1" x14ac:dyDescent="0.2">
      <c r="A24" s="4" t="s">
        <v>177</v>
      </c>
      <c r="F24" s="46">
        <v>0</v>
      </c>
      <c r="G24" s="2"/>
      <c r="H24" s="47">
        <v>0</v>
      </c>
      <c r="I24" s="10"/>
      <c r="J24" s="47">
        <v>0</v>
      </c>
      <c r="K24" s="7"/>
      <c r="L24" s="47">
        <v>0</v>
      </c>
      <c r="M24" s="7"/>
      <c r="N24" s="47">
        <v>0</v>
      </c>
      <c r="O24" s="7"/>
      <c r="P24" s="42">
        <f>SUM(PL!D58)</f>
        <v>-32218539</v>
      </c>
      <c r="Q24" s="7"/>
      <c r="R24" s="42">
        <v>-5357019</v>
      </c>
      <c r="S24" s="7"/>
      <c r="T24" s="42">
        <v>4944939490</v>
      </c>
      <c r="U24" s="7"/>
      <c r="V24" s="42">
        <f>SUM(PL!D62)</f>
        <v>1574774</v>
      </c>
      <c r="W24" s="7"/>
      <c r="X24" s="42">
        <v>94860228</v>
      </c>
      <c r="Y24" s="7"/>
      <c r="Z24" s="37">
        <f>SUM(R24:X24)</f>
        <v>5036017473</v>
      </c>
      <c r="AA24" s="7"/>
      <c r="AB24" s="37">
        <f>SUM(F24:P24,Z24)</f>
        <v>5003798934</v>
      </c>
      <c r="AC24" s="7"/>
      <c r="AD24" s="42">
        <v>230144</v>
      </c>
      <c r="AE24" s="7"/>
      <c r="AF24" s="42">
        <f>SUM(AB24:AD24)</f>
        <v>5004029078</v>
      </c>
      <c r="AG24" s="6"/>
    </row>
    <row r="25" spans="1:34" ht="18" customHeight="1" x14ac:dyDescent="0.2">
      <c r="A25" s="4" t="s">
        <v>178</v>
      </c>
      <c r="F25" s="3">
        <f>SUM(F23:F24)</f>
        <v>0</v>
      </c>
      <c r="G25" s="2"/>
      <c r="H25" s="3">
        <f>SUM(H23:H24)</f>
        <v>0</v>
      </c>
      <c r="I25" s="3"/>
      <c r="J25" s="3">
        <f>SUM(J23:J24)</f>
        <v>0</v>
      </c>
      <c r="K25" s="7"/>
      <c r="L25" s="3">
        <f>SUM(L23:L24)</f>
        <v>0</v>
      </c>
      <c r="M25" s="7"/>
      <c r="N25" s="3">
        <f>SUM(N23:N24)</f>
        <v>0</v>
      </c>
      <c r="O25" s="7"/>
      <c r="P25" s="3">
        <f>SUM(P23:P24)</f>
        <v>335420311</v>
      </c>
      <c r="Q25" s="3"/>
      <c r="R25" s="3">
        <f>SUM(R23:R24)</f>
        <v>-5357019</v>
      </c>
      <c r="S25" s="3"/>
      <c r="T25" s="3">
        <f>SUM(T23:T24)</f>
        <v>4944939490</v>
      </c>
      <c r="U25" s="3"/>
      <c r="V25" s="3">
        <f>SUM(V23:V24)</f>
        <v>1574774</v>
      </c>
      <c r="W25" s="3"/>
      <c r="X25" s="3">
        <f>SUM(X23:X24)</f>
        <v>94860228</v>
      </c>
      <c r="Y25" s="3"/>
      <c r="Z25" s="3">
        <f>SUM(Z23:Z24)</f>
        <v>5036017473</v>
      </c>
      <c r="AA25" s="3"/>
      <c r="AB25" s="3">
        <f>SUM(AB23:AB24)</f>
        <v>5371437784</v>
      </c>
      <c r="AC25" s="3"/>
      <c r="AD25" s="3">
        <f>SUM(AD23:AD24)</f>
        <v>8245351</v>
      </c>
      <c r="AE25" s="3"/>
      <c r="AF25" s="3">
        <f>SUM(AF23:AF24)</f>
        <v>5379683135</v>
      </c>
      <c r="AG25" s="6"/>
      <c r="AH25" s="6"/>
    </row>
    <row r="26" spans="1:34" ht="18" customHeight="1" x14ac:dyDescent="0.2">
      <c r="A26" s="4" t="s">
        <v>153</v>
      </c>
      <c r="F26" s="2"/>
      <c r="G26" s="2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8"/>
      <c r="AD26" s="7"/>
      <c r="AE26" s="6"/>
      <c r="AF26" s="6"/>
      <c r="AG26" s="6"/>
      <c r="AH26" s="6"/>
    </row>
    <row r="27" spans="1:34" ht="18" customHeight="1" x14ac:dyDescent="0.2">
      <c r="A27" s="4" t="s">
        <v>233</v>
      </c>
      <c r="F27" s="48">
        <v>0</v>
      </c>
      <c r="G27" s="48"/>
      <c r="H27" s="49">
        <v>0</v>
      </c>
      <c r="I27" s="49"/>
      <c r="J27" s="49">
        <v>0</v>
      </c>
      <c r="K27" s="49"/>
      <c r="L27" s="49">
        <v>0</v>
      </c>
      <c r="M27" s="49"/>
      <c r="N27" s="49">
        <v>0</v>
      </c>
      <c r="O27" s="49"/>
      <c r="P27" s="49">
        <v>53422360</v>
      </c>
      <c r="Q27" s="49"/>
      <c r="R27" s="49">
        <v>0</v>
      </c>
      <c r="S27" s="49"/>
      <c r="T27" s="49">
        <v>-53422360</v>
      </c>
      <c r="U27" s="49"/>
      <c r="V27" s="49">
        <v>0</v>
      </c>
      <c r="W27" s="49"/>
      <c r="X27" s="49">
        <v>0</v>
      </c>
      <c r="Y27" s="49"/>
      <c r="Z27" s="2">
        <f>SUM(R27:X27)</f>
        <v>-53422360</v>
      </c>
      <c r="AA27" s="49"/>
      <c r="AB27" s="2">
        <f>SUM(F27:P27,Z27)</f>
        <v>0</v>
      </c>
      <c r="AC27" s="50"/>
      <c r="AD27" s="49">
        <v>0</v>
      </c>
      <c r="AE27" s="51"/>
      <c r="AF27" s="51">
        <f>SUM(AB27:AD27)</f>
        <v>0</v>
      </c>
      <c r="AH27" s="6"/>
    </row>
    <row r="28" spans="1:34" ht="18" customHeight="1" thickBot="1" x14ac:dyDescent="0.25">
      <c r="A28" s="54" t="s">
        <v>226</v>
      </c>
      <c r="B28" s="54"/>
      <c r="C28" s="54"/>
      <c r="D28" s="54"/>
      <c r="E28" s="54"/>
      <c r="F28" s="5">
        <f>SUM(F22,F25:F27)</f>
        <v>1666827010</v>
      </c>
      <c r="G28" s="1"/>
      <c r="H28" s="5">
        <f>SUM(H22,H25:H27)</f>
        <v>2062460582</v>
      </c>
      <c r="I28" s="2"/>
      <c r="J28" s="5">
        <f>SUM(J22,J25:J27)</f>
        <v>-7372391</v>
      </c>
      <c r="K28" s="6"/>
      <c r="L28" s="5">
        <f>SUM(L22,L25:L27)</f>
        <v>568130588</v>
      </c>
      <c r="M28" s="6"/>
      <c r="N28" s="5">
        <f>SUM(N22,N25:N27)</f>
        <v>211675358</v>
      </c>
      <c r="O28" s="6"/>
      <c r="P28" s="5">
        <f>SUM(P22,P25:P27)</f>
        <v>-105060332</v>
      </c>
      <c r="Q28" s="6"/>
      <c r="R28" s="5">
        <f>SUM(R22,R25:R27)</f>
        <v>118912469</v>
      </c>
      <c r="S28" s="7"/>
      <c r="T28" s="5">
        <f>SUM(T22,T25:T27)</f>
        <v>10286705992</v>
      </c>
      <c r="U28" s="6"/>
      <c r="V28" s="5">
        <f>SUM(V22,V25:V27)</f>
        <v>208617653</v>
      </c>
      <c r="W28" s="6"/>
      <c r="X28" s="5">
        <f>SUM(X22,X25:X27)</f>
        <v>84134514</v>
      </c>
      <c r="Y28" s="6"/>
      <c r="Z28" s="5">
        <f>SUM(Z22,Z25:Z27)</f>
        <v>10698370628</v>
      </c>
      <c r="AA28" s="6"/>
      <c r="AB28" s="5">
        <f>SUM(AB22,AB25:AB27)</f>
        <v>15095031443</v>
      </c>
      <c r="AC28" s="6"/>
      <c r="AD28" s="5">
        <f>SUM(AD22,AD25:AD27)</f>
        <v>133129444</v>
      </c>
      <c r="AE28" s="6"/>
      <c r="AF28" s="5">
        <f>SUM(AF22,AF25:AF27)</f>
        <v>15228160887</v>
      </c>
    </row>
    <row r="29" spans="1:34" ht="10.5" customHeight="1" thickTop="1" x14ac:dyDescent="0.2">
      <c r="A29" s="54"/>
      <c r="B29" s="54"/>
      <c r="C29" s="54"/>
      <c r="D29" s="54"/>
      <c r="E29" s="54"/>
      <c r="F29" s="8">
        <f>SUM(F20-BS!F75)</f>
        <v>0</v>
      </c>
      <c r="H29" s="8">
        <f>SUM(H20-BS!F76)</f>
        <v>0</v>
      </c>
      <c r="I29" s="8"/>
      <c r="J29" s="8"/>
      <c r="L29" s="8">
        <f>SUM(L20-BS!F79)</f>
        <v>0</v>
      </c>
      <c r="N29" s="8">
        <f>SUM(N20-BS!F81)</f>
        <v>0</v>
      </c>
      <c r="P29" s="8">
        <f>SUM(P20-BS!F82)</f>
        <v>0</v>
      </c>
      <c r="Z29" s="6">
        <f>SUM(Z20-BS!F83)</f>
        <v>0</v>
      </c>
      <c r="AB29" s="8">
        <f>SUM(AB20-BS!F84)</f>
        <v>0</v>
      </c>
      <c r="AD29" s="8">
        <f>SUM(AD20-BS!F85)</f>
        <v>0</v>
      </c>
      <c r="AF29" s="8">
        <f>SUM(AF20-BS!F86)</f>
        <v>0</v>
      </c>
    </row>
    <row r="30" spans="1:34" ht="10.5" customHeight="1" x14ac:dyDescent="0.2">
      <c r="F30" s="8">
        <f>SUM(F28-BS!D75)</f>
        <v>0</v>
      </c>
      <c r="H30" s="8">
        <f>SUM(H28-BS!D76)</f>
        <v>0</v>
      </c>
      <c r="I30" s="8"/>
      <c r="J30" s="8"/>
      <c r="L30" s="8">
        <f>SUM(L28-BS!D79)</f>
        <v>0</v>
      </c>
      <c r="N30" s="8">
        <f>SUM(N28-BS!D81)</f>
        <v>0</v>
      </c>
      <c r="P30" s="8">
        <f>SUM(P28-BS!D82)</f>
        <v>0</v>
      </c>
      <c r="Z30" s="6">
        <f>SUM(Z28-BS!D83)</f>
        <v>0</v>
      </c>
      <c r="AA30" s="6"/>
      <c r="AB30" s="6">
        <f>SUM(AB28-BS!D84)</f>
        <v>0</v>
      </c>
      <c r="AC30" s="6"/>
      <c r="AD30" s="6">
        <f>SUM(AD28-BS!D85)</f>
        <v>0</v>
      </c>
      <c r="AE30" s="6"/>
      <c r="AF30" s="6">
        <f>SUM(AF28-BS!D86)</f>
        <v>0</v>
      </c>
    </row>
    <row r="31" spans="1:34" ht="18" customHeight="1" x14ac:dyDescent="0.2">
      <c r="A31" s="4" t="s">
        <v>18</v>
      </c>
    </row>
  </sheetData>
  <mergeCells count="7">
    <mergeCell ref="R8:X8"/>
    <mergeCell ref="R7:Z7"/>
    <mergeCell ref="A1:AD1"/>
    <mergeCell ref="A2:AD2"/>
    <mergeCell ref="A3:AD3"/>
    <mergeCell ref="F5:AF5"/>
    <mergeCell ref="F6:AB6"/>
  </mergeCells>
  <phoneticPr fontId="8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79" max="16383" man="1"/>
    <brk id="122" max="16383" man="1"/>
    <brk id="140" max="16383" man="1"/>
    <brk id="179" max="16383" man="1"/>
    <brk id="20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3"/>
  <sheetViews>
    <sheetView showGridLines="0" topLeftCell="A6" zoomScale="130" zoomScaleNormal="130" zoomScaleSheetLayoutView="115" workbookViewId="0">
      <selection activeCell="I19" sqref="I19"/>
    </sheetView>
  </sheetViews>
  <sheetFormatPr defaultColWidth="9.28515625" defaultRowHeight="18.75" customHeight="1" x14ac:dyDescent="0.2"/>
  <cols>
    <col min="1" max="1" width="36.7109375" style="11" customWidth="1"/>
    <col min="2" max="2" width="9.42578125" style="11" customWidth="1"/>
    <col min="3" max="3" width="13.7109375" style="11" customWidth="1"/>
    <col min="4" max="4" width="1.5703125" style="12" customWidth="1"/>
    <col min="5" max="5" width="13.7109375" style="11" customWidth="1"/>
    <col min="6" max="6" width="1.5703125" style="12" customWidth="1"/>
    <col min="7" max="7" width="13.7109375" style="11" customWidth="1"/>
    <col min="8" max="8" width="1.5703125" style="11" customWidth="1"/>
    <col min="9" max="9" width="13.7109375" style="11" customWidth="1"/>
    <col min="10" max="10" width="1.5703125" style="12" customWidth="1"/>
    <col min="11" max="11" width="16.28515625" style="11" customWidth="1"/>
    <col min="12" max="12" width="1.5703125" style="12" customWidth="1"/>
    <col min="13" max="13" width="13.7109375" style="11" customWidth="1"/>
    <col min="14" max="14" width="1.5703125" style="12" customWidth="1"/>
    <col min="15" max="15" width="13.7109375" style="11" customWidth="1"/>
    <col min="16" max="16" width="0.7109375" style="11" customWidth="1"/>
    <col min="17" max="17" width="12.28515625" style="11" customWidth="1"/>
    <col min="18" max="22" width="9.28515625" style="11" hidden="1" customWidth="1"/>
    <col min="23" max="16384" width="9.28515625" style="11"/>
  </cols>
  <sheetData>
    <row r="1" spans="1:22" s="56" customFormat="1" ht="18.75" customHeight="1" x14ac:dyDescent="0.2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22" s="56" customFormat="1" ht="18.75" customHeight="1" x14ac:dyDescent="0.2">
      <c r="A2" s="160" t="s">
        <v>129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22" s="56" customFormat="1" ht="18.75" customHeight="1" x14ac:dyDescent="0.2">
      <c r="A3" s="160" t="s">
        <v>224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ht="18.75" customHeight="1" x14ac:dyDescent="0.2">
      <c r="O4" s="13" t="s">
        <v>1</v>
      </c>
    </row>
    <row r="5" spans="1:22" ht="18.75" customHeight="1" x14ac:dyDescent="0.2">
      <c r="C5" s="161" t="s">
        <v>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22" s="14" customFormat="1" ht="18.75" customHeight="1" x14ac:dyDescent="0.2">
      <c r="F6" s="55"/>
      <c r="G6" s="159"/>
      <c r="H6" s="159"/>
      <c r="I6" s="159"/>
      <c r="K6" s="162" t="s">
        <v>109</v>
      </c>
      <c r="L6" s="162"/>
      <c r="M6" s="162"/>
      <c r="N6" s="55"/>
      <c r="O6" s="15"/>
    </row>
    <row r="7" spans="1:22" s="14" customFormat="1" ht="18.75" customHeight="1" x14ac:dyDescent="0.2">
      <c r="C7" s="14" t="s">
        <v>31</v>
      </c>
      <c r="F7" s="55"/>
      <c r="G7" s="39"/>
      <c r="H7" s="39" t="s">
        <v>38</v>
      </c>
      <c r="I7" s="39"/>
      <c r="K7" s="57" t="s">
        <v>116</v>
      </c>
      <c r="L7" s="36"/>
      <c r="M7" s="36" t="s">
        <v>94</v>
      </c>
      <c r="N7" s="55"/>
      <c r="O7" s="15"/>
    </row>
    <row r="8" spans="1:22" s="14" customFormat="1" ht="18.75" customHeight="1" x14ac:dyDescent="0.2">
      <c r="C8" s="55" t="s">
        <v>196</v>
      </c>
      <c r="D8" s="55"/>
      <c r="E8" s="14" t="s">
        <v>87</v>
      </c>
      <c r="F8" s="55"/>
      <c r="G8" s="55" t="s">
        <v>89</v>
      </c>
      <c r="H8" s="55"/>
      <c r="K8" s="14" t="s">
        <v>200</v>
      </c>
      <c r="L8" s="55"/>
      <c r="M8" s="14" t="s">
        <v>120</v>
      </c>
      <c r="N8" s="55"/>
      <c r="O8" s="14" t="s">
        <v>97</v>
      </c>
    </row>
    <row r="9" spans="1:22" s="14" customFormat="1" ht="18.75" customHeight="1" x14ac:dyDescent="0.2">
      <c r="C9" s="35" t="s">
        <v>195</v>
      </c>
      <c r="D9" s="55"/>
      <c r="E9" s="35" t="s">
        <v>90</v>
      </c>
      <c r="F9" s="55"/>
      <c r="G9" s="35" t="s">
        <v>92</v>
      </c>
      <c r="H9" s="55"/>
      <c r="I9" s="35" t="s">
        <v>93</v>
      </c>
      <c r="J9" s="55"/>
      <c r="K9" s="35" t="s">
        <v>91</v>
      </c>
      <c r="L9" s="55"/>
      <c r="M9" s="35" t="s">
        <v>123</v>
      </c>
      <c r="N9" s="55"/>
      <c r="O9" s="35" t="s">
        <v>126</v>
      </c>
    </row>
    <row r="10" spans="1:22" s="102" customFormat="1" ht="18.75" customHeight="1" x14ac:dyDescent="0.2">
      <c r="A10" s="101" t="s">
        <v>202</v>
      </c>
      <c r="C10" s="103">
        <v>1666827010</v>
      </c>
      <c r="D10" s="104"/>
      <c r="E10" s="103">
        <v>2062460582</v>
      </c>
      <c r="F10" s="104"/>
      <c r="G10" s="103">
        <v>211675358</v>
      </c>
      <c r="H10" s="104"/>
      <c r="I10" s="103">
        <v>297351924</v>
      </c>
      <c r="J10" s="104"/>
      <c r="K10" s="103">
        <v>141313392</v>
      </c>
      <c r="L10" s="104"/>
      <c r="M10" s="20">
        <f>SUM(K10:L10)</f>
        <v>141313392</v>
      </c>
      <c r="N10" s="103"/>
      <c r="O10" s="20">
        <f>SUM(C10:I10,M10)</f>
        <v>4379628266</v>
      </c>
    </row>
    <row r="11" spans="1:22" s="12" customFormat="1" ht="18.75" customHeight="1" x14ac:dyDescent="0.2">
      <c r="A11" s="34" t="s">
        <v>179</v>
      </c>
      <c r="C11" s="20">
        <v>0</v>
      </c>
      <c r="D11" s="16"/>
      <c r="E11" s="20">
        <v>0</v>
      </c>
      <c r="F11" s="16"/>
      <c r="G11" s="20">
        <v>0</v>
      </c>
      <c r="H11" s="16"/>
      <c r="I11" s="19">
        <f>SUM(PL!J29)</f>
        <v>-95617651</v>
      </c>
      <c r="J11" s="18"/>
      <c r="K11" s="19">
        <v>0</v>
      </c>
      <c r="L11" s="16"/>
      <c r="M11" s="20">
        <f>SUM(K11:L11)</f>
        <v>0</v>
      </c>
      <c r="N11" s="20"/>
      <c r="O11" s="20">
        <f>SUM(C11:I11,M11)</f>
        <v>-95617651</v>
      </c>
    </row>
    <row r="12" spans="1:22" s="12" customFormat="1" ht="18.75" customHeight="1" x14ac:dyDescent="0.2">
      <c r="A12" s="12" t="s">
        <v>177</v>
      </c>
      <c r="C12" s="21">
        <v>0</v>
      </c>
      <c r="D12" s="16"/>
      <c r="E12" s="21">
        <v>0</v>
      </c>
      <c r="F12" s="16"/>
      <c r="G12" s="21">
        <v>0</v>
      </c>
      <c r="H12" s="16"/>
      <c r="I12" s="22">
        <v>0</v>
      </c>
      <c r="J12" s="18"/>
      <c r="K12" s="22">
        <v>0</v>
      </c>
      <c r="L12" s="16"/>
      <c r="M12" s="23">
        <f>SUM(K12:L12)</f>
        <v>0</v>
      </c>
      <c r="N12" s="20"/>
      <c r="O12" s="23">
        <f>SUM(C12:I12,M12)</f>
        <v>0</v>
      </c>
    </row>
    <row r="13" spans="1:22" ht="18.75" customHeight="1" x14ac:dyDescent="0.2">
      <c r="A13" s="12" t="s">
        <v>178</v>
      </c>
      <c r="C13" s="44">
        <f>SUM(C11:C12)</f>
        <v>0</v>
      </c>
      <c r="D13" s="16"/>
      <c r="E13" s="44">
        <f>SUM(E11:E12)</f>
        <v>0</v>
      </c>
      <c r="F13" s="16"/>
      <c r="G13" s="44">
        <f>SUM(G11:G12)</f>
        <v>0</v>
      </c>
      <c r="H13" s="16"/>
      <c r="I13" s="44">
        <f>SUM(I11:I12)</f>
        <v>-95617651</v>
      </c>
      <c r="J13" s="18"/>
      <c r="K13" s="44">
        <f>SUM(K11:K12)</f>
        <v>0</v>
      </c>
      <c r="L13" s="16"/>
      <c r="M13" s="44">
        <f>SUM(M11:M12)</f>
        <v>0</v>
      </c>
      <c r="N13" s="20"/>
      <c r="O13" s="44">
        <f>SUM(O11:O12)</f>
        <v>-95617651</v>
      </c>
    </row>
    <row r="14" spans="1:22" ht="18.75" customHeight="1" thickBot="1" x14ac:dyDescent="0.25">
      <c r="A14" s="56" t="s">
        <v>203</v>
      </c>
      <c r="C14" s="25">
        <f>SUM(C10,C13:C13)</f>
        <v>1666827010</v>
      </c>
      <c r="D14" s="16"/>
      <c r="E14" s="25">
        <f>SUM(E10,E13:E13)</f>
        <v>2062460582</v>
      </c>
      <c r="F14" s="16"/>
      <c r="G14" s="25">
        <f>SUM(G10,G13:G13)</f>
        <v>211675358</v>
      </c>
      <c r="H14" s="16"/>
      <c r="I14" s="25">
        <f>SUM(I10,I13:I13)</f>
        <v>201734273</v>
      </c>
      <c r="J14" s="18"/>
      <c r="K14" s="25">
        <f>SUM(K10,K13:K13)</f>
        <v>141313392</v>
      </c>
      <c r="L14" s="16"/>
      <c r="M14" s="25">
        <f>SUM(M10,M13:M13)</f>
        <v>141313392</v>
      </c>
      <c r="N14" s="20"/>
      <c r="O14" s="25">
        <f>SUM(O10,O13:O13)</f>
        <v>4284010615</v>
      </c>
      <c r="Q14" s="26"/>
    </row>
    <row r="15" spans="1:22" ht="18.75" customHeight="1" thickTop="1" x14ac:dyDescent="0.2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  <c r="O15" s="40"/>
    </row>
    <row r="16" spans="1:22" s="27" customFormat="1" ht="18.75" customHeight="1" x14ac:dyDescent="0.2">
      <c r="A16" s="24" t="s">
        <v>225</v>
      </c>
      <c r="C16" s="20">
        <f>C14</f>
        <v>1666827010</v>
      </c>
      <c r="D16" s="16"/>
      <c r="E16" s="20">
        <f>E14</f>
        <v>2062460582</v>
      </c>
      <c r="F16" s="16"/>
      <c r="G16" s="20">
        <f>G14</f>
        <v>211675358</v>
      </c>
      <c r="H16" s="16"/>
      <c r="I16" s="20">
        <f>I14</f>
        <v>201734273</v>
      </c>
      <c r="J16" s="18"/>
      <c r="K16" s="20">
        <f>K14</f>
        <v>141313392</v>
      </c>
      <c r="L16" s="16"/>
      <c r="M16" s="20">
        <f>M14</f>
        <v>141313392</v>
      </c>
      <c r="N16" s="20"/>
      <c r="O16" s="20">
        <f>SUM(C16:K16)</f>
        <v>4284010615</v>
      </c>
    </row>
    <row r="17" spans="1:15" ht="18.75" customHeight="1" x14ac:dyDescent="0.2">
      <c r="A17" s="34" t="s">
        <v>179</v>
      </c>
      <c r="C17" s="20">
        <v>0</v>
      </c>
      <c r="D17" s="16"/>
      <c r="E17" s="20">
        <v>0</v>
      </c>
      <c r="F17" s="16"/>
      <c r="G17" s="20">
        <v>0</v>
      </c>
      <c r="H17" s="16"/>
      <c r="I17" s="19">
        <f>SUM(PL!H29)</f>
        <v>46849570</v>
      </c>
      <c r="J17" s="18"/>
      <c r="K17" s="19">
        <v>0</v>
      </c>
      <c r="L17" s="16"/>
      <c r="M17" s="20">
        <f>SUM(K17:L17)</f>
        <v>0</v>
      </c>
      <c r="N17" s="19"/>
      <c r="O17" s="20">
        <f>SUM(C17:K17)</f>
        <v>46849570</v>
      </c>
    </row>
    <row r="18" spans="1:15" ht="18.75" customHeight="1" x14ac:dyDescent="0.2">
      <c r="A18" s="12" t="s">
        <v>177</v>
      </c>
      <c r="C18" s="21">
        <v>0</v>
      </c>
      <c r="D18" s="16"/>
      <c r="E18" s="21">
        <v>0</v>
      </c>
      <c r="F18" s="16"/>
      <c r="G18" s="21">
        <v>0</v>
      </c>
      <c r="H18" s="16"/>
      <c r="I18" s="22">
        <v>-18719492</v>
      </c>
      <c r="J18" s="18"/>
      <c r="K18" s="22">
        <v>2738037</v>
      </c>
      <c r="L18" s="16"/>
      <c r="M18" s="23">
        <f>SUM(K18:L18)</f>
        <v>2738037</v>
      </c>
      <c r="N18" s="17"/>
      <c r="O18" s="23">
        <f>SUM(C18:K18)</f>
        <v>-15981455</v>
      </c>
    </row>
    <row r="19" spans="1:15" ht="18.75" customHeight="1" x14ac:dyDescent="0.2">
      <c r="A19" s="12" t="s">
        <v>178</v>
      </c>
      <c r="C19" s="44">
        <f>SUM(C17:C18)</f>
        <v>0</v>
      </c>
      <c r="D19" s="16"/>
      <c r="E19" s="44">
        <f>SUM(E17:E18)</f>
        <v>0</v>
      </c>
      <c r="F19" s="16"/>
      <c r="G19" s="44">
        <f>SUM(G17:G18)</f>
        <v>0</v>
      </c>
      <c r="H19" s="16"/>
      <c r="I19" s="44">
        <f>SUM(I17:I18)</f>
        <v>28130078</v>
      </c>
      <c r="J19" s="18"/>
      <c r="K19" s="44">
        <f>SUM(K17:K18)</f>
        <v>2738037</v>
      </c>
      <c r="L19" s="16"/>
      <c r="M19" s="44">
        <f>SUM(M17:M18)</f>
        <v>2738037</v>
      </c>
      <c r="N19" s="17"/>
      <c r="O19" s="44">
        <f>SUM(O17:O18)</f>
        <v>30868115</v>
      </c>
    </row>
    <row r="20" spans="1:15" ht="18.75" customHeight="1" thickBot="1" x14ac:dyDescent="0.25">
      <c r="A20" s="56" t="s">
        <v>226</v>
      </c>
      <c r="C20" s="25">
        <f>SUM(C16,C19:C19)</f>
        <v>1666827010</v>
      </c>
      <c r="D20" s="16"/>
      <c r="E20" s="25">
        <f>SUM(E16,E19:E19)</f>
        <v>2062460582</v>
      </c>
      <c r="F20" s="16"/>
      <c r="G20" s="25">
        <f>SUM(G16,G19:G19)</f>
        <v>211675358</v>
      </c>
      <c r="H20" s="16"/>
      <c r="I20" s="25">
        <f>SUM(I16,I19:I19)</f>
        <v>229864351</v>
      </c>
      <c r="J20" s="18"/>
      <c r="K20" s="25">
        <f>SUM(K16,K19:K19)</f>
        <v>144051429</v>
      </c>
      <c r="L20" s="16"/>
      <c r="M20" s="25">
        <f>SUM(M16,M19:M19)</f>
        <v>144051429</v>
      </c>
      <c r="N20" s="20"/>
      <c r="O20" s="25">
        <f>SUM(O16,O19:O19)</f>
        <v>4314878730</v>
      </c>
    </row>
    <row r="21" spans="1:15" ht="18.75" customHeight="1" thickTop="1" x14ac:dyDescent="0.2">
      <c r="C21" s="20">
        <f>SUM(C14-BS!J75)</f>
        <v>0</v>
      </c>
      <c r="D21" s="16"/>
      <c r="E21" s="20">
        <f>SUM(E14-BS!J76)</f>
        <v>0</v>
      </c>
      <c r="F21" s="16"/>
      <c r="G21" s="20">
        <f>SUM(G14-BS!J81)</f>
        <v>0</v>
      </c>
      <c r="H21" s="16"/>
      <c r="I21" s="20">
        <f>SUM(I14-BS!J82)</f>
        <v>0</v>
      </c>
      <c r="J21" s="18"/>
      <c r="K21" s="20"/>
      <c r="L21" s="16"/>
      <c r="M21" s="20">
        <f>SUM(M14-BS!J83)</f>
        <v>0</v>
      </c>
      <c r="N21" s="20"/>
      <c r="O21" s="20">
        <f>SUM(O14-BS!J86)</f>
        <v>0</v>
      </c>
    </row>
    <row r="22" spans="1:15" ht="18.75" customHeight="1" x14ac:dyDescent="0.2">
      <c r="C22" s="20">
        <f>SUM(C20-BS!H75)</f>
        <v>0</v>
      </c>
      <c r="D22" s="16"/>
      <c r="E22" s="20">
        <f>SUM(E20-BS!H76)</f>
        <v>0</v>
      </c>
      <c r="F22" s="16"/>
      <c r="G22" s="20">
        <f>SUM(G20-BS!H81)</f>
        <v>0</v>
      </c>
      <c r="H22" s="16"/>
      <c r="I22" s="53">
        <f>SUM(I20-BS!H82)</f>
        <v>0</v>
      </c>
      <c r="J22" s="18"/>
      <c r="K22" s="20"/>
      <c r="L22" s="16"/>
      <c r="M22" s="20">
        <f>SUM(M20-BS!H83)</f>
        <v>0</v>
      </c>
      <c r="N22" s="20"/>
      <c r="O22" s="20">
        <f>SUM(O20-BS!H86)</f>
        <v>0</v>
      </c>
    </row>
    <row r="23" spans="1:15" ht="18.75" customHeight="1" x14ac:dyDescent="0.2">
      <c r="A23" s="11" t="s">
        <v>18</v>
      </c>
      <c r="D23" s="11"/>
      <c r="F23" s="11"/>
      <c r="J23" s="11"/>
      <c r="L23" s="11"/>
      <c r="N23" s="11"/>
    </row>
  </sheetData>
  <mergeCells count="6">
    <mergeCell ref="G6:I6"/>
    <mergeCell ref="A3:V3"/>
    <mergeCell ref="A1:O1"/>
    <mergeCell ref="A2:O2"/>
    <mergeCell ref="C5:O5"/>
    <mergeCell ref="K6:M6"/>
  </mergeCells>
  <phoneticPr fontId="8" type="noConversion"/>
  <printOptions horizontalCentered="1"/>
  <pageMargins left="0.39370078740157483" right="0.39370078740157483" top="0.78740157480314965" bottom="0.19685039370078741" header="0.19685039370078741" footer="0.19685039370078741"/>
  <pageSetup paperSize="9" scale="88" fitToWidth="0" fitToHeight="0" orientation="landscape" r:id="rId1"/>
  <rowBreaks count="6" manualBreakCount="6">
    <brk id="51" max="16383" man="1"/>
    <brk id="83" max="16383" man="1"/>
    <brk id="126" max="16383" man="1"/>
    <brk id="144" max="16383" man="1"/>
    <brk id="183" max="16383" man="1"/>
    <brk id="21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36"/>
  <sheetViews>
    <sheetView showGridLines="0" tabSelected="1" view="pageBreakPreview" topLeftCell="A76" zoomScale="115" zoomScaleNormal="100" zoomScaleSheetLayoutView="115" workbookViewId="0">
      <selection activeCell="A92" sqref="A92"/>
    </sheetView>
  </sheetViews>
  <sheetFormatPr defaultColWidth="9.28515625" defaultRowHeight="20.100000000000001" customHeight="1" x14ac:dyDescent="0.2"/>
  <cols>
    <col min="1" max="1" width="60.7109375" style="61" customWidth="1"/>
    <col min="2" max="2" width="1.7109375" style="61" customWidth="1"/>
    <col min="3" max="3" width="13.7109375" style="61" customWidth="1"/>
    <col min="4" max="4" width="1.7109375" style="61" customWidth="1"/>
    <col min="5" max="5" width="13.7109375" style="61" customWidth="1"/>
    <col min="6" max="6" width="1.7109375" style="61" customWidth="1"/>
    <col min="7" max="7" width="13.7109375" style="61" customWidth="1"/>
    <col min="8" max="8" width="1.7109375" style="61" customWidth="1"/>
    <col min="9" max="9" width="13.7109375" style="61" customWidth="1"/>
    <col min="10" max="10" width="1.7109375" style="61" customWidth="1"/>
    <col min="11" max="16384" width="9.28515625" style="61"/>
  </cols>
  <sheetData>
    <row r="1" spans="1:12" s="124" customFormat="1" ht="18.600000000000001" customHeight="1" x14ac:dyDescent="0.2">
      <c r="A1" s="124" t="s">
        <v>0</v>
      </c>
    </row>
    <row r="2" spans="1:12" s="124" customFormat="1" ht="18.600000000000001" customHeight="1" x14ac:dyDescent="0.2">
      <c r="A2" s="124" t="s">
        <v>56</v>
      </c>
    </row>
    <row r="3" spans="1:12" s="124" customFormat="1" ht="18.600000000000001" customHeight="1" x14ac:dyDescent="0.2">
      <c r="A3" s="124" t="s">
        <v>224</v>
      </c>
    </row>
    <row r="4" spans="1:12" ht="18.600000000000001" customHeight="1" x14ac:dyDescent="0.2">
      <c r="A4" s="59"/>
      <c r="B4" s="59"/>
      <c r="C4" s="59"/>
      <c r="D4" s="59"/>
      <c r="E4" s="59"/>
      <c r="F4" s="59"/>
      <c r="G4" s="60"/>
      <c r="H4" s="59"/>
      <c r="I4" s="60" t="s">
        <v>1</v>
      </c>
    </row>
    <row r="5" spans="1:12" s="124" customFormat="1" ht="18.600000000000001" customHeight="1" x14ac:dyDescent="0.2">
      <c r="A5" s="62"/>
      <c r="B5" s="62"/>
      <c r="C5" s="84"/>
      <c r="D5" s="125" t="s">
        <v>2</v>
      </c>
      <c r="E5" s="84"/>
      <c r="F5" s="62"/>
      <c r="G5" s="84"/>
      <c r="H5" s="125" t="s">
        <v>3</v>
      </c>
      <c r="I5" s="84"/>
      <c r="L5" s="61"/>
    </row>
    <row r="6" spans="1:12" ht="18.600000000000001" customHeight="1" x14ac:dyDescent="0.2">
      <c r="C6" s="98">
        <v>2566</v>
      </c>
      <c r="E6" s="98">
        <v>2565</v>
      </c>
      <c r="G6" s="98">
        <v>2566</v>
      </c>
      <c r="I6" s="98">
        <v>2565</v>
      </c>
    </row>
    <row r="7" spans="1:12" ht="18.600000000000001" customHeight="1" x14ac:dyDescent="0.2">
      <c r="A7" s="124" t="s">
        <v>57</v>
      </c>
    </row>
    <row r="8" spans="1:12" ht="18.600000000000001" customHeight="1" x14ac:dyDescent="0.2">
      <c r="A8" s="61" t="s">
        <v>231</v>
      </c>
      <c r="C8" s="64">
        <f>SUM(PL!D24)</f>
        <v>564329205</v>
      </c>
      <c r="D8" s="64"/>
      <c r="E8" s="64">
        <f>SUM(PL!F24)</f>
        <v>-8232184</v>
      </c>
      <c r="F8" s="64"/>
      <c r="G8" s="64">
        <f>SUM(PL!H24)</f>
        <v>48396132</v>
      </c>
      <c r="H8" s="64"/>
      <c r="I8" s="64">
        <f>SUM(PL!J24)</f>
        <v>-96341639</v>
      </c>
    </row>
    <row r="9" spans="1:12" ht="18.600000000000001" customHeight="1" x14ac:dyDescent="0.2">
      <c r="A9" s="61" t="s">
        <v>234</v>
      </c>
      <c r="C9" s="64"/>
      <c r="D9" s="64"/>
      <c r="E9" s="64"/>
      <c r="F9" s="64"/>
      <c r="G9" s="64"/>
      <c r="H9" s="64"/>
      <c r="I9" s="64"/>
    </row>
    <row r="10" spans="1:12" ht="18.600000000000001" customHeight="1" x14ac:dyDescent="0.2">
      <c r="A10" s="61" t="s">
        <v>58</v>
      </c>
      <c r="C10" s="64"/>
      <c r="D10" s="64"/>
      <c r="E10" s="64"/>
      <c r="F10" s="64"/>
      <c r="G10" s="64"/>
      <c r="H10" s="64"/>
      <c r="I10" s="64"/>
    </row>
    <row r="11" spans="1:12" ht="18.600000000000001" customHeight="1" x14ac:dyDescent="0.2">
      <c r="A11" s="61" t="s">
        <v>59</v>
      </c>
      <c r="C11" s="147">
        <v>399869016</v>
      </c>
      <c r="D11" s="147"/>
      <c r="E11" s="147">
        <v>412536768</v>
      </c>
      <c r="F11" s="147"/>
      <c r="G11" s="147">
        <v>6061891</v>
      </c>
      <c r="H11" s="147"/>
      <c r="I11" s="147">
        <v>5223480</v>
      </c>
    </row>
    <row r="12" spans="1:12" ht="18.600000000000001" customHeight="1" x14ac:dyDescent="0.2">
      <c r="A12" s="61" t="s">
        <v>210</v>
      </c>
      <c r="C12" s="148">
        <v>49891196</v>
      </c>
      <c r="D12" s="147"/>
      <c r="E12" s="148">
        <v>-187297</v>
      </c>
      <c r="F12" s="147"/>
      <c r="G12" s="148">
        <v>806180</v>
      </c>
      <c r="H12" s="147"/>
      <c r="I12" s="148">
        <v>-289628</v>
      </c>
    </row>
    <row r="13" spans="1:12" ht="18.600000000000001" customHeight="1" x14ac:dyDescent="0.2">
      <c r="A13" s="61" t="s">
        <v>208</v>
      </c>
      <c r="C13" s="148">
        <v>310626</v>
      </c>
      <c r="D13" s="147"/>
      <c r="E13" s="148">
        <v>1648899</v>
      </c>
      <c r="F13" s="147"/>
      <c r="G13" s="147">
        <v>0</v>
      </c>
      <c r="H13" s="147"/>
      <c r="I13" s="148">
        <v>0</v>
      </c>
    </row>
    <row r="14" spans="1:12" ht="18.600000000000001" customHeight="1" x14ac:dyDescent="0.2">
      <c r="A14" s="61" t="s">
        <v>252</v>
      </c>
      <c r="B14" s="89"/>
      <c r="C14" s="148">
        <v>23714606</v>
      </c>
      <c r="D14" s="147"/>
      <c r="E14" s="148">
        <v>597453</v>
      </c>
      <c r="F14" s="147"/>
      <c r="G14" s="147">
        <v>0</v>
      </c>
      <c r="H14" s="147"/>
      <c r="I14" s="148">
        <v>0</v>
      </c>
    </row>
    <row r="15" spans="1:12" ht="18.600000000000001" customHeight="1" x14ac:dyDescent="0.2">
      <c r="A15" s="61" t="s">
        <v>235</v>
      </c>
      <c r="B15" s="89"/>
      <c r="C15" s="148">
        <v>12064169</v>
      </c>
      <c r="D15" s="147"/>
      <c r="E15" s="147">
        <v>0</v>
      </c>
      <c r="F15" s="147"/>
      <c r="G15" s="147">
        <v>0</v>
      </c>
      <c r="H15" s="147"/>
      <c r="I15" s="147">
        <v>0</v>
      </c>
    </row>
    <row r="16" spans="1:12" ht="18.600000000000001" customHeight="1" x14ac:dyDescent="0.2">
      <c r="A16" s="61" t="s">
        <v>150</v>
      </c>
      <c r="B16" s="89"/>
      <c r="C16" s="147">
        <v>0</v>
      </c>
      <c r="D16" s="147"/>
      <c r="E16" s="147">
        <v>0</v>
      </c>
      <c r="F16" s="147"/>
      <c r="G16" s="147">
        <v>-174414600</v>
      </c>
      <c r="H16" s="147"/>
      <c r="I16" s="147">
        <v>0</v>
      </c>
    </row>
    <row r="17" spans="1:9" ht="18.600000000000001" customHeight="1" x14ac:dyDescent="0.2">
      <c r="A17" s="61" t="s">
        <v>151</v>
      </c>
      <c r="B17" s="89"/>
      <c r="C17" s="147">
        <v>0</v>
      </c>
      <c r="D17" s="147"/>
      <c r="E17" s="147">
        <v>0</v>
      </c>
      <c r="F17" s="147"/>
      <c r="G17" s="147">
        <v>-19065894</v>
      </c>
      <c r="H17" s="147"/>
      <c r="I17" s="147">
        <v>-19074128</v>
      </c>
    </row>
    <row r="18" spans="1:9" ht="18.600000000000001" customHeight="1" x14ac:dyDescent="0.2">
      <c r="A18" s="61" t="s">
        <v>236</v>
      </c>
      <c r="C18" s="147">
        <v>26988800</v>
      </c>
      <c r="D18" s="147"/>
      <c r="E18" s="147">
        <v>0</v>
      </c>
      <c r="F18" s="147"/>
      <c r="G18" s="147">
        <v>0</v>
      </c>
      <c r="H18" s="147"/>
      <c r="I18" s="147">
        <v>0</v>
      </c>
    </row>
    <row r="19" spans="1:9" ht="18.600000000000001" customHeight="1" x14ac:dyDescent="0.2">
      <c r="A19" s="61" t="s">
        <v>237</v>
      </c>
      <c r="C19" s="147">
        <v>3159558</v>
      </c>
      <c r="D19" s="147"/>
      <c r="E19" s="147">
        <v>0</v>
      </c>
      <c r="F19" s="147"/>
      <c r="G19" s="147">
        <v>0</v>
      </c>
      <c r="H19" s="147"/>
      <c r="I19" s="147">
        <v>0</v>
      </c>
    </row>
    <row r="20" spans="1:9" ht="18.600000000000001" customHeight="1" x14ac:dyDescent="0.2">
      <c r="A20" s="61" t="s">
        <v>163</v>
      </c>
      <c r="C20" s="149">
        <v>-9707176</v>
      </c>
      <c r="D20" s="147"/>
      <c r="E20" s="149">
        <v>-28529666</v>
      </c>
      <c r="F20" s="147"/>
      <c r="G20" s="147">
        <v>0</v>
      </c>
      <c r="H20" s="147"/>
      <c r="I20" s="149">
        <v>0</v>
      </c>
    </row>
    <row r="21" spans="1:9" ht="18.600000000000001" customHeight="1" x14ac:dyDescent="0.2">
      <c r="A21" s="61" t="s">
        <v>211</v>
      </c>
      <c r="C21" s="148">
        <v>-100413856</v>
      </c>
      <c r="D21" s="147"/>
      <c r="E21" s="148">
        <v>-34757718</v>
      </c>
      <c r="F21" s="147"/>
      <c r="G21" s="148">
        <v>-20249526</v>
      </c>
      <c r="H21" s="147"/>
      <c r="I21" s="148">
        <v>-12896010</v>
      </c>
    </row>
    <row r="22" spans="1:9" ht="18.600000000000001" customHeight="1" x14ac:dyDescent="0.2">
      <c r="A22" s="61" t="s">
        <v>212</v>
      </c>
      <c r="C22" s="148">
        <v>-12310180</v>
      </c>
      <c r="D22" s="147"/>
      <c r="E22" s="148">
        <v>1882814</v>
      </c>
      <c r="F22" s="147"/>
      <c r="G22" s="148">
        <v>-28192</v>
      </c>
      <c r="H22" s="147"/>
      <c r="I22" s="148">
        <v>-218586</v>
      </c>
    </row>
    <row r="23" spans="1:9" ht="18.600000000000001" customHeight="1" x14ac:dyDescent="0.2">
      <c r="A23" s="61" t="s">
        <v>238</v>
      </c>
      <c r="C23" s="148">
        <v>38694238</v>
      </c>
      <c r="D23" s="147"/>
      <c r="E23" s="148">
        <v>0</v>
      </c>
      <c r="F23" s="147"/>
      <c r="G23" s="148">
        <v>0</v>
      </c>
      <c r="H23" s="147"/>
      <c r="I23" s="148">
        <v>0</v>
      </c>
    </row>
    <row r="24" spans="1:9" ht="18.600000000000001" customHeight="1" x14ac:dyDescent="0.2">
      <c r="A24" s="61" t="s">
        <v>60</v>
      </c>
      <c r="C24" s="147">
        <v>476679</v>
      </c>
      <c r="D24" s="147"/>
      <c r="E24" s="147">
        <v>8546996</v>
      </c>
      <c r="F24" s="147"/>
      <c r="G24" s="147">
        <v>9</v>
      </c>
      <c r="H24" s="147"/>
      <c r="I24" s="147">
        <v>5705001</v>
      </c>
    </row>
    <row r="25" spans="1:9" ht="18.600000000000001" customHeight="1" x14ac:dyDescent="0.2">
      <c r="A25" s="61" t="s">
        <v>253</v>
      </c>
      <c r="C25" s="147">
        <v>-87760953</v>
      </c>
      <c r="D25" s="147"/>
      <c r="E25" s="147">
        <v>0</v>
      </c>
      <c r="F25" s="147"/>
      <c r="G25" s="147">
        <v>1869770</v>
      </c>
      <c r="H25" s="147"/>
      <c r="I25" s="147">
        <v>0</v>
      </c>
    </row>
    <row r="26" spans="1:9" ht="18.600000000000001" customHeight="1" x14ac:dyDescent="0.2">
      <c r="A26" s="61" t="s">
        <v>254</v>
      </c>
      <c r="C26" s="147">
        <v>0</v>
      </c>
      <c r="D26" s="147"/>
      <c r="E26" s="147">
        <v>-2095244</v>
      </c>
      <c r="F26" s="147"/>
      <c r="G26" s="147">
        <v>0</v>
      </c>
      <c r="H26" s="147"/>
      <c r="I26" s="147">
        <v>0</v>
      </c>
    </row>
    <row r="27" spans="1:9" ht="18.600000000000001" customHeight="1" x14ac:dyDescent="0.2">
      <c r="A27" s="61" t="s">
        <v>192</v>
      </c>
      <c r="C27" s="147">
        <v>2167814</v>
      </c>
      <c r="D27" s="147"/>
      <c r="E27" s="147">
        <v>21551139</v>
      </c>
      <c r="F27" s="147"/>
      <c r="G27" s="147">
        <v>0</v>
      </c>
      <c r="H27" s="147"/>
      <c r="I27" s="147">
        <v>0</v>
      </c>
    </row>
    <row r="28" spans="1:9" ht="18.600000000000001" customHeight="1" x14ac:dyDescent="0.2">
      <c r="A28" s="76" t="s">
        <v>239</v>
      </c>
      <c r="C28" s="147">
        <v>11539092</v>
      </c>
      <c r="D28" s="147"/>
      <c r="E28" s="147">
        <v>14769572</v>
      </c>
      <c r="F28" s="147"/>
      <c r="G28" s="147">
        <v>2150172</v>
      </c>
      <c r="H28" s="147"/>
      <c r="I28" s="147">
        <v>1370885</v>
      </c>
    </row>
    <row r="29" spans="1:9" ht="18.600000000000001" customHeight="1" x14ac:dyDescent="0.2">
      <c r="A29" s="76" t="s">
        <v>240</v>
      </c>
      <c r="C29" s="147">
        <v>6720509</v>
      </c>
      <c r="D29" s="147"/>
      <c r="E29" s="147">
        <v>0</v>
      </c>
      <c r="F29" s="147"/>
      <c r="G29" s="147">
        <v>0</v>
      </c>
      <c r="H29" s="147"/>
      <c r="I29" s="147">
        <v>0</v>
      </c>
    </row>
    <row r="30" spans="1:9" ht="18.600000000000001" customHeight="1" x14ac:dyDescent="0.2">
      <c r="A30" s="85" t="s">
        <v>188</v>
      </c>
      <c r="C30" s="148">
        <v>-45849700</v>
      </c>
      <c r="D30" s="148"/>
      <c r="E30" s="148">
        <v>-40919275</v>
      </c>
      <c r="F30" s="148"/>
      <c r="G30" s="148">
        <v>-57526989</v>
      </c>
      <c r="H30" s="148"/>
      <c r="I30" s="148">
        <v>-46761266</v>
      </c>
    </row>
    <row r="31" spans="1:9" ht="18.600000000000001" customHeight="1" x14ac:dyDescent="0.2">
      <c r="A31" s="85" t="s">
        <v>189</v>
      </c>
      <c r="C31" s="150">
        <v>209398793</v>
      </c>
      <c r="D31" s="148"/>
      <c r="E31" s="150">
        <v>201884032</v>
      </c>
      <c r="F31" s="148"/>
      <c r="G31" s="150">
        <v>109623464</v>
      </c>
      <c r="H31" s="148"/>
      <c r="I31" s="150">
        <v>77818371</v>
      </c>
    </row>
    <row r="32" spans="1:9" ht="18.600000000000001" customHeight="1" x14ac:dyDescent="0.2">
      <c r="A32" s="85" t="s">
        <v>61</v>
      </c>
      <c r="C32" s="71"/>
      <c r="D32" s="68"/>
      <c r="E32" s="71"/>
      <c r="F32" s="68"/>
      <c r="G32" s="71"/>
      <c r="H32" s="68"/>
      <c r="I32" s="71"/>
    </row>
    <row r="33" spans="1:9" ht="18.600000000000001" customHeight="1" x14ac:dyDescent="0.2">
      <c r="A33" s="85" t="s">
        <v>62</v>
      </c>
      <c r="C33" s="71">
        <f>SUM(C8:C31)</f>
        <v>1093282436</v>
      </c>
      <c r="D33" s="64"/>
      <c r="E33" s="71">
        <f>SUM(E8:E31)</f>
        <v>548696289</v>
      </c>
      <c r="F33" s="64"/>
      <c r="G33" s="71">
        <f>SUM(G8:G31)</f>
        <v>-102377583</v>
      </c>
      <c r="H33" s="64"/>
      <c r="I33" s="71">
        <f>SUM(I8:I31)</f>
        <v>-85463520</v>
      </c>
    </row>
    <row r="34" spans="1:9" ht="18.600000000000001" customHeight="1" x14ac:dyDescent="0.2">
      <c r="A34" s="61" t="s">
        <v>63</v>
      </c>
      <c r="C34" s="64"/>
      <c r="D34" s="64"/>
      <c r="E34" s="64"/>
      <c r="F34" s="64"/>
      <c r="G34" s="64"/>
      <c r="H34" s="64"/>
      <c r="I34" s="64"/>
    </row>
    <row r="35" spans="1:9" ht="18.600000000000001" customHeight="1" x14ac:dyDescent="0.2">
      <c r="A35" s="76" t="s">
        <v>114</v>
      </c>
      <c r="C35" s="147">
        <v>-165088749</v>
      </c>
      <c r="D35" s="147"/>
      <c r="E35" s="147">
        <v>-221996278</v>
      </c>
      <c r="F35" s="147"/>
      <c r="G35" s="147">
        <v>-18460192</v>
      </c>
      <c r="H35" s="147"/>
      <c r="I35" s="147">
        <v>19622980</v>
      </c>
    </row>
    <row r="36" spans="1:9" ht="18.600000000000001" customHeight="1" x14ac:dyDescent="0.2">
      <c r="A36" s="61" t="s">
        <v>64</v>
      </c>
      <c r="C36" s="147">
        <v>-90508517</v>
      </c>
      <c r="D36" s="147"/>
      <c r="E36" s="147">
        <v>-11382048</v>
      </c>
      <c r="F36" s="147"/>
      <c r="G36" s="147">
        <v>0</v>
      </c>
      <c r="H36" s="147"/>
      <c r="I36" s="147">
        <v>0</v>
      </c>
    </row>
    <row r="37" spans="1:9" ht="18.600000000000001" customHeight="1" x14ac:dyDescent="0.2">
      <c r="A37" s="61" t="s">
        <v>65</v>
      </c>
      <c r="C37" s="147">
        <v>43164418</v>
      </c>
      <c r="D37" s="147"/>
      <c r="E37" s="147">
        <v>489613742</v>
      </c>
      <c r="F37" s="147"/>
      <c r="G37" s="147">
        <v>0</v>
      </c>
      <c r="H37" s="147"/>
      <c r="I37" s="147">
        <v>0</v>
      </c>
    </row>
    <row r="38" spans="1:9" ht="18.600000000000001" customHeight="1" x14ac:dyDescent="0.2">
      <c r="A38" s="61" t="s">
        <v>159</v>
      </c>
      <c r="C38" s="147">
        <v>-132659258</v>
      </c>
      <c r="D38" s="147"/>
      <c r="E38" s="147">
        <v>-34041006</v>
      </c>
      <c r="F38" s="147"/>
      <c r="G38" s="147">
        <v>0</v>
      </c>
      <c r="H38" s="147"/>
      <c r="I38" s="147">
        <v>0</v>
      </c>
    </row>
    <row r="39" spans="1:9" ht="18.600000000000001" customHeight="1" x14ac:dyDescent="0.2">
      <c r="A39" s="61" t="s">
        <v>66</v>
      </c>
      <c r="C39" s="147">
        <v>-205760593</v>
      </c>
      <c r="D39" s="147"/>
      <c r="E39" s="147">
        <v>-40394734</v>
      </c>
      <c r="F39" s="147"/>
      <c r="G39" s="147">
        <v>-5147989</v>
      </c>
      <c r="H39" s="147"/>
      <c r="I39" s="147">
        <f>-2487847+1</f>
        <v>-2487846</v>
      </c>
    </row>
    <row r="40" spans="1:9" ht="18.600000000000001" customHeight="1" x14ac:dyDescent="0.2">
      <c r="A40" s="61" t="s">
        <v>67</v>
      </c>
      <c r="C40" s="147">
        <v>-78591133</v>
      </c>
      <c r="D40" s="147"/>
      <c r="E40" s="147">
        <v>50425239</v>
      </c>
      <c r="F40" s="147"/>
      <c r="G40" s="147">
        <v>0</v>
      </c>
      <c r="H40" s="147"/>
      <c r="I40" s="147">
        <v>0</v>
      </c>
    </row>
    <row r="41" spans="1:9" ht="18.600000000000001" customHeight="1" x14ac:dyDescent="0.2">
      <c r="A41" s="61" t="s">
        <v>68</v>
      </c>
      <c r="C41" s="147">
        <v>-2227787</v>
      </c>
      <c r="D41" s="147"/>
      <c r="E41" s="147">
        <v>1039542</v>
      </c>
      <c r="F41" s="147"/>
      <c r="G41" s="147">
        <v>-322503</v>
      </c>
      <c r="H41" s="147"/>
      <c r="I41" s="147">
        <v>-180000</v>
      </c>
    </row>
    <row r="42" spans="1:9" ht="18.600000000000001" customHeight="1" x14ac:dyDescent="0.2">
      <c r="A42" s="61" t="s">
        <v>70</v>
      </c>
      <c r="C42" s="147"/>
      <c r="D42" s="147"/>
      <c r="E42" s="147"/>
      <c r="F42" s="147"/>
      <c r="G42" s="147"/>
      <c r="H42" s="147"/>
      <c r="I42" s="147"/>
    </row>
    <row r="43" spans="1:9" ht="18.600000000000001" customHeight="1" x14ac:dyDescent="0.2">
      <c r="A43" s="81" t="s">
        <v>115</v>
      </c>
      <c r="C43" s="147">
        <v>214039875</v>
      </c>
      <c r="D43" s="147"/>
      <c r="E43" s="147">
        <v>298347689</v>
      </c>
      <c r="F43" s="147"/>
      <c r="G43" s="147">
        <v>3036762</v>
      </c>
      <c r="H43" s="147"/>
      <c r="I43" s="147">
        <v>16404021</v>
      </c>
    </row>
    <row r="44" spans="1:9" ht="18.600000000000001" customHeight="1" x14ac:dyDescent="0.2">
      <c r="A44" s="61" t="s">
        <v>132</v>
      </c>
      <c r="C44" s="147">
        <v>975178869</v>
      </c>
      <c r="D44" s="147"/>
      <c r="E44" s="147">
        <v>429398658</v>
      </c>
      <c r="F44" s="147"/>
      <c r="G44" s="147">
        <v>0</v>
      </c>
      <c r="H44" s="147"/>
      <c r="I44" s="147">
        <v>0</v>
      </c>
    </row>
    <row r="45" spans="1:9" ht="18.600000000000001" customHeight="1" x14ac:dyDescent="0.2">
      <c r="A45" s="61" t="s">
        <v>71</v>
      </c>
      <c r="C45" s="147">
        <v>35537899</v>
      </c>
      <c r="D45" s="147"/>
      <c r="E45" s="147">
        <v>73570413</v>
      </c>
      <c r="F45" s="147"/>
      <c r="G45" s="147">
        <v>-55955</v>
      </c>
      <c r="H45" s="147"/>
      <c r="I45" s="147">
        <v>8388867</v>
      </c>
    </row>
    <row r="46" spans="1:9" ht="18.600000000000001" customHeight="1" x14ac:dyDescent="0.2">
      <c r="A46" s="61" t="s">
        <v>168</v>
      </c>
      <c r="C46" s="147">
        <v>-6633933</v>
      </c>
      <c r="D46" s="147"/>
      <c r="E46" s="147">
        <v>-14856919</v>
      </c>
      <c r="F46" s="147"/>
      <c r="G46" s="147">
        <v>-475032</v>
      </c>
      <c r="H46" s="147"/>
      <c r="I46" s="147">
        <v>-3275160</v>
      </c>
    </row>
    <row r="47" spans="1:9" ht="18.600000000000001" customHeight="1" x14ac:dyDescent="0.2">
      <c r="A47" s="61" t="s">
        <v>255</v>
      </c>
      <c r="C47" s="147">
        <v>-6720509</v>
      </c>
      <c r="D47" s="147"/>
      <c r="E47" s="147">
        <v>0</v>
      </c>
      <c r="F47" s="147"/>
      <c r="G47" s="147">
        <v>0</v>
      </c>
      <c r="H47" s="147"/>
      <c r="I47" s="147">
        <v>0</v>
      </c>
    </row>
    <row r="48" spans="1:9" ht="18.600000000000001" customHeight="1" x14ac:dyDescent="0.2">
      <c r="A48" s="61" t="s">
        <v>72</v>
      </c>
      <c r="C48" s="150">
        <v>6298572</v>
      </c>
      <c r="D48" s="147"/>
      <c r="E48" s="150">
        <v>19665766</v>
      </c>
      <c r="F48" s="147"/>
      <c r="G48" s="150">
        <v>-3414368</v>
      </c>
      <c r="H48" s="147"/>
      <c r="I48" s="150">
        <v>-123182</v>
      </c>
    </row>
    <row r="49" spans="1:12" ht="18.600000000000001" customHeight="1" x14ac:dyDescent="0.2">
      <c r="A49" s="86" t="s">
        <v>169</v>
      </c>
      <c r="C49" s="64">
        <f>SUM(C33:C41,C43:C48)</f>
        <v>1679311590</v>
      </c>
      <c r="D49" s="64"/>
      <c r="E49" s="64">
        <f>SUM(E33:E41,E43:E48)</f>
        <v>1588086353</v>
      </c>
      <c r="F49" s="64"/>
      <c r="G49" s="64">
        <f>SUM(G33:G41,G43:G48)</f>
        <v>-127216860</v>
      </c>
      <c r="H49" s="64"/>
      <c r="I49" s="64">
        <f>SUM(I33:I41,I43:I48)</f>
        <v>-47113840</v>
      </c>
    </row>
    <row r="50" spans="1:12" ht="18.600000000000001" customHeight="1" x14ac:dyDescent="0.2">
      <c r="A50" s="86" t="s">
        <v>73</v>
      </c>
      <c r="C50" s="147">
        <v>45849700</v>
      </c>
      <c r="D50" s="147"/>
      <c r="E50" s="147">
        <v>40919275</v>
      </c>
      <c r="F50" s="147"/>
      <c r="G50" s="147">
        <v>192912630</v>
      </c>
      <c r="H50" s="147"/>
      <c r="I50" s="147">
        <v>20361536</v>
      </c>
    </row>
    <row r="51" spans="1:12" ht="18.600000000000001" customHeight="1" x14ac:dyDescent="0.2">
      <c r="A51" s="86" t="s">
        <v>193</v>
      </c>
      <c r="C51" s="147">
        <v>8967220</v>
      </c>
      <c r="D51" s="147"/>
      <c r="E51" s="147">
        <v>6977505</v>
      </c>
      <c r="F51" s="147"/>
      <c r="G51" s="147">
        <v>0</v>
      </c>
      <c r="H51" s="147"/>
      <c r="I51" s="147">
        <v>0</v>
      </c>
    </row>
    <row r="52" spans="1:12" ht="18.600000000000001" customHeight="1" x14ac:dyDescent="0.2">
      <c r="A52" s="61" t="s">
        <v>74</v>
      </c>
      <c r="C52" s="147">
        <v>-152513335</v>
      </c>
      <c r="D52" s="147"/>
      <c r="E52" s="147">
        <v>-78134094</v>
      </c>
      <c r="F52" s="147"/>
      <c r="G52" s="147">
        <v>-115354466</v>
      </c>
      <c r="H52" s="147"/>
      <c r="I52" s="147">
        <v>-21246045</v>
      </c>
    </row>
    <row r="53" spans="1:12" ht="18.600000000000001" customHeight="1" x14ac:dyDescent="0.2">
      <c r="A53" s="61" t="s">
        <v>135</v>
      </c>
      <c r="C53" s="151">
        <v>-78103798</v>
      </c>
      <c r="D53" s="147"/>
      <c r="E53" s="151">
        <v>-48478489</v>
      </c>
      <c r="F53" s="147"/>
      <c r="G53" s="151">
        <v>-8855578</v>
      </c>
      <c r="H53" s="147"/>
      <c r="I53" s="151">
        <v>-3859277</v>
      </c>
    </row>
    <row r="54" spans="1:12" ht="18.600000000000001" customHeight="1" x14ac:dyDescent="0.2">
      <c r="A54" s="124" t="s">
        <v>170</v>
      </c>
      <c r="C54" s="66">
        <f>SUM(C49:C53)</f>
        <v>1503511377</v>
      </c>
      <c r="D54" s="64"/>
      <c r="E54" s="66">
        <f>SUM(E49:E53)</f>
        <v>1509370550</v>
      </c>
      <c r="F54" s="64"/>
      <c r="G54" s="66">
        <f>SUM(G49:G53)</f>
        <v>-58514274</v>
      </c>
      <c r="I54" s="66">
        <f>SUM(I49:I53)</f>
        <v>-51857626</v>
      </c>
    </row>
    <row r="55" spans="1:12" ht="18.600000000000001" customHeight="1" x14ac:dyDescent="0.2">
      <c r="A55" s="124"/>
      <c r="C55" s="71"/>
      <c r="D55" s="64"/>
      <c r="E55" s="71"/>
      <c r="F55" s="64"/>
      <c r="G55" s="71"/>
      <c r="I55" s="71"/>
    </row>
    <row r="56" spans="1:12" ht="20.100000000000001" customHeight="1" x14ac:dyDescent="0.2">
      <c r="A56" s="61" t="s">
        <v>18</v>
      </c>
      <c r="L56" s="124"/>
    </row>
    <row r="57" spans="1:12" s="124" customFormat="1" ht="20.100000000000001" customHeight="1" x14ac:dyDescent="0.2">
      <c r="A57" s="124" t="s">
        <v>0</v>
      </c>
    </row>
    <row r="58" spans="1:12" s="124" customFormat="1" ht="20.100000000000001" customHeight="1" x14ac:dyDescent="0.2">
      <c r="A58" s="124" t="s">
        <v>69</v>
      </c>
    </row>
    <row r="59" spans="1:12" s="124" customFormat="1" ht="20.100000000000001" customHeight="1" x14ac:dyDescent="0.2">
      <c r="A59" s="124" t="str">
        <f>A3</f>
        <v>สำหรับปีสิ้นสุดวันที่ 31 ธันวาคม 2566</v>
      </c>
    </row>
    <row r="60" spans="1:12" ht="20.100000000000001" customHeight="1" x14ac:dyDescent="0.2">
      <c r="A60" s="59"/>
      <c r="B60" s="59"/>
      <c r="C60" s="59"/>
      <c r="D60" s="59"/>
      <c r="E60" s="59"/>
      <c r="F60" s="59"/>
      <c r="G60" s="60"/>
      <c r="H60" s="59"/>
      <c r="I60" s="60" t="s">
        <v>1</v>
      </c>
    </row>
    <row r="61" spans="1:12" s="124" customFormat="1" ht="20.100000000000001" customHeight="1" x14ac:dyDescent="0.2">
      <c r="A61" s="62"/>
      <c r="B61" s="62"/>
      <c r="C61" s="84"/>
      <c r="D61" s="125" t="s">
        <v>2</v>
      </c>
      <c r="E61" s="84"/>
      <c r="F61" s="62"/>
      <c r="G61" s="84"/>
      <c r="H61" s="125" t="s">
        <v>3</v>
      </c>
      <c r="I61" s="84"/>
      <c r="L61" s="61"/>
    </row>
    <row r="62" spans="1:12" ht="20.100000000000001" customHeight="1" x14ac:dyDescent="0.2">
      <c r="C62" s="98">
        <f>C6</f>
        <v>2566</v>
      </c>
      <c r="E62" s="98">
        <f>E6</f>
        <v>2565</v>
      </c>
      <c r="G62" s="98">
        <f>G6</f>
        <v>2566</v>
      </c>
      <c r="I62" s="98">
        <f>I6</f>
        <v>2565</v>
      </c>
    </row>
    <row r="63" spans="1:12" ht="20.100000000000001" customHeight="1" x14ac:dyDescent="0.2">
      <c r="A63" s="124" t="s">
        <v>75</v>
      </c>
      <c r="C63" s="64"/>
      <c r="D63" s="64"/>
      <c r="E63" s="64"/>
      <c r="F63" s="64"/>
      <c r="G63" s="64"/>
      <c r="H63" s="64"/>
      <c r="I63" s="64"/>
    </row>
    <row r="64" spans="1:12" ht="20.100000000000001" customHeight="1" x14ac:dyDescent="0.2">
      <c r="A64" s="61" t="s">
        <v>241</v>
      </c>
      <c r="C64" s="149">
        <v>0</v>
      </c>
      <c r="D64" s="147"/>
      <c r="E64" s="149">
        <v>23783022</v>
      </c>
      <c r="F64" s="147"/>
      <c r="G64" s="149">
        <v>0</v>
      </c>
      <c r="H64" s="71"/>
      <c r="I64" s="149">
        <v>0</v>
      </c>
    </row>
    <row r="65" spans="1:10" ht="20.100000000000001" customHeight="1" x14ac:dyDescent="0.2">
      <c r="A65" s="61" t="s">
        <v>194</v>
      </c>
      <c r="C65" s="149">
        <v>-82743</v>
      </c>
      <c r="D65" s="147"/>
      <c r="E65" s="149">
        <v>0</v>
      </c>
      <c r="F65" s="147"/>
      <c r="G65" s="149">
        <v>-11751</v>
      </c>
      <c r="H65" s="71"/>
      <c r="I65" s="149">
        <v>-7030</v>
      </c>
    </row>
    <row r="66" spans="1:10" ht="20.100000000000001" customHeight="1" x14ac:dyDescent="0.2">
      <c r="A66" s="61" t="s">
        <v>136</v>
      </c>
      <c r="C66" s="149">
        <v>0</v>
      </c>
      <c r="D66" s="147"/>
      <c r="E66" s="149">
        <v>0</v>
      </c>
      <c r="F66" s="147"/>
      <c r="G66" s="149">
        <v>501550000</v>
      </c>
      <c r="H66" s="64"/>
      <c r="I66" s="149">
        <v>138000000</v>
      </c>
    </row>
    <row r="67" spans="1:10" ht="20.100000000000001" customHeight="1" x14ac:dyDescent="0.2">
      <c r="A67" s="61" t="s">
        <v>138</v>
      </c>
      <c r="C67" s="148">
        <v>0</v>
      </c>
      <c r="D67" s="152"/>
      <c r="E67" s="148">
        <v>0</v>
      </c>
      <c r="F67" s="152"/>
      <c r="G67" s="149">
        <v>-369000000</v>
      </c>
      <c r="H67" s="65"/>
      <c r="I67" s="148">
        <v>-319000000</v>
      </c>
    </row>
    <row r="68" spans="1:10" ht="20.100000000000001" customHeight="1" x14ac:dyDescent="0.2">
      <c r="A68" s="61" t="s">
        <v>160</v>
      </c>
      <c r="C68" s="149">
        <v>0</v>
      </c>
      <c r="D68" s="147"/>
      <c r="E68" s="149">
        <v>0</v>
      </c>
      <c r="F68" s="147"/>
      <c r="G68" s="149">
        <v>174414600</v>
      </c>
      <c r="H68" s="64"/>
      <c r="I68" s="149">
        <v>0</v>
      </c>
    </row>
    <row r="69" spans="1:10" ht="20.100000000000001" customHeight="1" x14ac:dyDescent="0.2">
      <c r="A69" s="87" t="s">
        <v>161</v>
      </c>
      <c r="C69" s="149">
        <v>19065894</v>
      </c>
      <c r="D69" s="147"/>
      <c r="E69" s="149">
        <v>19074128</v>
      </c>
      <c r="F69" s="147"/>
      <c r="G69" s="149">
        <v>19065894</v>
      </c>
      <c r="H69" s="71"/>
      <c r="I69" s="149">
        <v>19074128</v>
      </c>
    </row>
    <row r="70" spans="1:10" ht="20.100000000000001" customHeight="1" x14ac:dyDescent="0.2">
      <c r="A70" s="87" t="s">
        <v>246</v>
      </c>
      <c r="C70" s="149">
        <v>-11847564</v>
      </c>
      <c r="D70" s="147"/>
      <c r="E70" s="149">
        <v>0</v>
      </c>
      <c r="F70" s="147"/>
      <c r="G70" s="149">
        <v>-11847564</v>
      </c>
      <c r="H70" s="71"/>
      <c r="I70" s="149">
        <v>0</v>
      </c>
    </row>
    <row r="71" spans="1:10" ht="20.100000000000001" customHeight="1" x14ac:dyDescent="0.2">
      <c r="A71" s="61" t="s">
        <v>77</v>
      </c>
      <c r="C71" s="149">
        <v>58781735</v>
      </c>
      <c r="D71" s="149"/>
      <c r="E71" s="149">
        <v>3238556</v>
      </c>
      <c r="F71" s="149"/>
      <c r="G71" s="147">
        <v>28235</v>
      </c>
      <c r="H71" s="71"/>
      <c r="I71" s="149">
        <v>4800768</v>
      </c>
    </row>
    <row r="72" spans="1:10" ht="20.100000000000001" customHeight="1" x14ac:dyDescent="0.2">
      <c r="A72" s="61" t="s">
        <v>76</v>
      </c>
      <c r="C72" s="147">
        <v>-569067564</v>
      </c>
      <c r="D72" s="147"/>
      <c r="E72" s="147">
        <v>-293040604</v>
      </c>
      <c r="F72" s="147"/>
      <c r="G72" s="147">
        <v>-7462361</v>
      </c>
      <c r="H72" s="71"/>
      <c r="I72" s="147">
        <v>-11071934</v>
      </c>
    </row>
    <row r="73" spans="1:10" ht="20.100000000000001" customHeight="1" x14ac:dyDescent="0.2">
      <c r="A73" s="124" t="s">
        <v>242</v>
      </c>
      <c r="C73" s="67">
        <f>SUM(C64:C72)</f>
        <v>-503150242</v>
      </c>
      <c r="D73" s="64"/>
      <c r="E73" s="67">
        <f>SUM(E64:E72)</f>
        <v>-246944898</v>
      </c>
      <c r="F73" s="64"/>
      <c r="G73" s="67">
        <f>SUM(G64:G72)</f>
        <v>306737053</v>
      </c>
      <c r="H73" s="64"/>
      <c r="I73" s="67">
        <f>SUM(I64:I72)</f>
        <v>-168204068</v>
      </c>
      <c r="J73" s="69"/>
    </row>
    <row r="74" spans="1:10" ht="20.100000000000001" customHeight="1" x14ac:dyDescent="0.2">
      <c r="A74" s="124" t="s">
        <v>78</v>
      </c>
      <c r="C74" s="64"/>
      <c r="D74" s="64"/>
      <c r="E74" s="64"/>
      <c r="F74" s="64"/>
      <c r="G74" s="64"/>
      <c r="H74" s="64"/>
      <c r="I74" s="64"/>
    </row>
    <row r="75" spans="1:10" ht="20.100000000000001" customHeight="1" x14ac:dyDescent="0.2">
      <c r="A75" s="61" t="s">
        <v>209</v>
      </c>
      <c r="C75" s="147">
        <v>-470000000</v>
      </c>
      <c r="D75" s="147"/>
      <c r="E75" s="147">
        <v>-101162030</v>
      </c>
      <c r="F75" s="147"/>
      <c r="G75" s="147">
        <v>-140000000</v>
      </c>
      <c r="H75" s="147"/>
      <c r="I75" s="147">
        <v>0</v>
      </c>
    </row>
    <row r="76" spans="1:10" ht="20.100000000000001" customHeight="1" x14ac:dyDescent="0.2">
      <c r="A76" s="61" t="s">
        <v>80</v>
      </c>
      <c r="C76" s="147">
        <v>0</v>
      </c>
      <c r="D76" s="147"/>
      <c r="E76" s="147">
        <v>0</v>
      </c>
      <c r="F76" s="147"/>
      <c r="G76" s="147">
        <v>1670000000</v>
      </c>
      <c r="H76" s="147"/>
      <c r="I76" s="147">
        <v>1032000000</v>
      </c>
    </row>
    <row r="77" spans="1:10" ht="20.100000000000001" customHeight="1" x14ac:dyDescent="0.2">
      <c r="A77" s="61" t="s">
        <v>81</v>
      </c>
      <c r="C77" s="148">
        <v>0</v>
      </c>
      <c r="D77" s="147"/>
      <c r="E77" s="148">
        <v>0</v>
      </c>
      <c r="F77" s="147"/>
      <c r="G77" s="147">
        <v>-1393500000</v>
      </c>
      <c r="H77" s="147"/>
      <c r="I77" s="148">
        <v>-782000000</v>
      </c>
    </row>
    <row r="78" spans="1:10" ht="20.100000000000001" customHeight="1" x14ac:dyDescent="0.2">
      <c r="A78" s="61" t="s">
        <v>82</v>
      </c>
      <c r="C78" s="149">
        <v>125115000</v>
      </c>
      <c r="D78" s="147"/>
      <c r="E78" s="149">
        <v>150735000</v>
      </c>
      <c r="F78" s="147"/>
      <c r="G78" s="149">
        <v>0</v>
      </c>
      <c r="H78" s="147"/>
      <c r="I78" s="149">
        <v>0</v>
      </c>
    </row>
    <row r="79" spans="1:10" ht="20.100000000000001" customHeight="1" x14ac:dyDescent="0.2">
      <c r="A79" s="61" t="s">
        <v>83</v>
      </c>
      <c r="C79" s="147">
        <v>-320473396</v>
      </c>
      <c r="D79" s="147"/>
      <c r="E79" s="147">
        <v>-688897170</v>
      </c>
      <c r="F79" s="147"/>
      <c r="G79" s="147">
        <v>-1500000</v>
      </c>
      <c r="H79" s="147"/>
      <c r="I79" s="147">
        <v>0</v>
      </c>
    </row>
    <row r="80" spans="1:10" ht="20.100000000000001" customHeight="1" x14ac:dyDescent="0.2">
      <c r="A80" s="61" t="s">
        <v>197</v>
      </c>
      <c r="C80" s="147">
        <v>-6000000</v>
      </c>
      <c r="D80" s="147"/>
      <c r="E80" s="147">
        <v>-16950000</v>
      </c>
      <c r="F80" s="147"/>
      <c r="G80" s="147">
        <v>0</v>
      </c>
      <c r="H80" s="147"/>
      <c r="I80" s="147">
        <v>0</v>
      </c>
    </row>
    <row r="81" spans="1:10" ht="20.100000000000001" customHeight="1" x14ac:dyDescent="0.2">
      <c r="A81" s="61" t="s">
        <v>190</v>
      </c>
      <c r="C81" s="147">
        <v>-52805472</v>
      </c>
      <c r="D81" s="147"/>
      <c r="E81" s="153">
        <v>-35089789</v>
      </c>
      <c r="F81" s="147"/>
      <c r="G81" s="147">
        <v>-9095563</v>
      </c>
      <c r="H81" s="147"/>
      <c r="I81" s="147">
        <v>-3240027</v>
      </c>
    </row>
    <row r="82" spans="1:10" ht="20.100000000000001" customHeight="1" x14ac:dyDescent="0.2">
      <c r="A82" s="61" t="s">
        <v>79</v>
      </c>
      <c r="C82" s="150">
        <v>0</v>
      </c>
      <c r="D82" s="147"/>
      <c r="E82" s="150">
        <v>-130048103</v>
      </c>
      <c r="F82" s="147"/>
      <c r="G82" s="150">
        <v>0</v>
      </c>
      <c r="H82" s="147"/>
      <c r="I82" s="150">
        <v>-130048103</v>
      </c>
    </row>
    <row r="83" spans="1:10" ht="20.100000000000001" customHeight="1" x14ac:dyDescent="0.2">
      <c r="A83" s="124" t="s">
        <v>155</v>
      </c>
      <c r="C83" s="66">
        <f>SUM(C75:C82)</f>
        <v>-724163868</v>
      </c>
      <c r="D83" s="64"/>
      <c r="E83" s="66">
        <f>SUM(E75:E82)</f>
        <v>-821412092</v>
      </c>
      <c r="F83" s="64"/>
      <c r="G83" s="66">
        <f>SUM(G75:G82)</f>
        <v>125904437</v>
      </c>
      <c r="H83" s="64"/>
      <c r="I83" s="66">
        <f>SUM(I75:I82)</f>
        <v>116711870</v>
      </c>
    </row>
    <row r="84" spans="1:10" ht="20.100000000000001" customHeight="1" x14ac:dyDescent="0.2">
      <c r="A84" s="61" t="s">
        <v>137</v>
      </c>
      <c r="C84" s="150">
        <v>-1288953</v>
      </c>
      <c r="D84" s="147"/>
      <c r="E84" s="150">
        <v>5512550</v>
      </c>
      <c r="F84" s="147"/>
      <c r="G84" s="150">
        <v>0</v>
      </c>
      <c r="H84" s="147"/>
      <c r="I84" s="150">
        <v>0</v>
      </c>
    </row>
    <row r="85" spans="1:10" ht="20.100000000000001" customHeight="1" x14ac:dyDescent="0.2">
      <c r="A85" s="124" t="s">
        <v>143</v>
      </c>
      <c r="C85" s="64">
        <f>SUM(C54,C73,C83,C84)</f>
        <v>274908314</v>
      </c>
      <c r="D85" s="64"/>
      <c r="E85" s="64">
        <f>SUM(E54,E73,E83,E84)</f>
        <v>446526110</v>
      </c>
      <c r="F85" s="64"/>
      <c r="G85" s="64">
        <f>SUM(G54,G73,G83,G84)</f>
        <v>374127216</v>
      </c>
      <c r="H85" s="64"/>
      <c r="I85" s="64">
        <f>SUM(I54,I73,I83,I84)</f>
        <v>-103349824</v>
      </c>
    </row>
    <row r="86" spans="1:10" ht="20.100000000000001" customHeight="1" x14ac:dyDescent="0.2">
      <c r="A86" s="61" t="s">
        <v>180</v>
      </c>
      <c r="C86" s="150">
        <v>1178455101</v>
      </c>
      <c r="D86" s="147"/>
      <c r="E86" s="150">
        <v>731928991</v>
      </c>
      <c r="F86" s="147"/>
      <c r="G86" s="150">
        <v>45351036</v>
      </c>
      <c r="H86" s="147"/>
      <c r="I86" s="150">
        <v>148700860</v>
      </c>
    </row>
    <row r="87" spans="1:10" ht="20.100000000000001" customHeight="1" thickBot="1" x14ac:dyDescent="0.25">
      <c r="A87" s="124" t="s">
        <v>201</v>
      </c>
      <c r="C87" s="73">
        <f>SUM(C85:C86)</f>
        <v>1453363415</v>
      </c>
      <c r="D87" s="64"/>
      <c r="E87" s="73">
        <f>SUM(E85:E86)</f>
        <v>1178455101</v>
      </c>
      <c r="F87" s="64"/>
      <c r="G87" s="73">
        <f>SUM(G85:G86)</f>
        <v>419478252</v>
      </c>
      <c r="H87" s="64"/>
      <c r="I87" s="73">
        <f>SUM(I85:I86)</f>
        <v>45351036</v>
      </c>
    </row>
    <row r="88" spans="1:10" ht="20.100000000000001" customHeight="1" thickTop="1" x14ac:dyDescent="0.2">
      <c r="A88" s="124"/>
      <c r="C88" s="68">
        <f>SUM(C87-BS!D9)</f>
        <v>0</v>
      </c>
      <c r="D88" s="71"/>
      <c r="E88" s="68">
        <f>SUM(E87-BS!F9)</f>
        <v>0</v>
      </c>
      <c r="F88" s="68"/>
      <c r="G88" s="68">
        <f>SUM(G87-BS!H9)</f>
        <v>0</v>
      </c>
      <c r="H88" s="68">
        <f>H87-BS!I9</f>
        <v>0</v>
      </c>
      <c r="I88" s="68">
        <f>SUM(I87-BS!J9)</f>
        <v>0</v>
      </c>
      <c r="J88" s="68"/>
    </row>
    <row r="89" spans="1:10" ht="20.100000000000001" customHeight="1" x14ac:dyDescent="0.2">
      <c r="A89" s="124" t="s">
        <v>84</v>
      </c>
      <c r="H89" s="71"/>
    </row>
    <row r="90" spans="1:10" ht="20.100000000000001" customHeight="1" x14ac:dyDescent="0.2">
      <c r="A90" s="61" t="s">
        <v>133</v>
      </c>
      <c r="C90" s="71"/>
      <c r="D90" s="71"/>
      <c r="E90" s="71"/>
      <c r="F90" s="71"/>
      <c r="G90" s="71"/>
      <c r="H90" s="71"/>
      <c r="I90" s="71"/>
    </row>
    <row r="91" spans="1:10" ht="20.100000000000001" customHeight="1" x14ac:dyDescent="0.2">
      <c r="A91" s="61" t="s">
        <v>256</v>
      </c>
      <c r="C91" s="147">
        <v>94860228</v>
      </c>
      <c r="D91" s="147"/>
      <c r="E91" s="147">
        <v>-3932685</v>
      </c>
      <c r="F91" s="147"/>
      <c r="G91" s="147">
        <v>0</v>
      </c>
      <c r="H91" s="71"/>
      <c r="I91" s="71">
        <v>0</v>
      </c>
    </row>
    <row r="92" spans="1:10" ht="20.100000000000001" customHeight="1" x14ac:dyDescent="0.2">
      <c r="A92" s="61" t="s">
        <v>245</v>
      </c>
      <c r="C92" s="147">
        <v>6181174362</v>
      </c>
      <c r="D92" s="147"/>
      <c r="E92" s="147">
        <v>0</v>
      </c>
      <c r="F92" s="147"/>
      <c r="G92" s="147">
        <v>3422548</v>
      </c>
      <c r="H92" s="71"/>
      <c r="I92" s="71">
        <v>0</v>
      </c>
    </row>
    <row r="93" spans="1:10" ht="20.100000000000001" customHeight="1" x14ac:dyDescent="0.2">
      <c r="A93" s="72" t="s">
        <v>141</v>
      </c>
      <c r="C93" s="147">
        <v>53422360</v>
      </c>
      <c r="D93" s="147"/>
      <c r="E93" s="147">
        <v>55041411</v>
      </c>
      <c r="F93" s="147"/>
      <c r="G93" s="147">
        <v>0</v>
      </c>
      <c r="H93" s="71"/>
      <c r="I93" s="71">
        <v>0</v>
      </c>
    </row>
    <row r="94" spans="1:10" ht="20.100000000000001" customHeight="1" x14ac:dyDescent="0.2">
      <c r="A94" s="72" t="s">
        <v>144</v>
      </c>
      <c r="C94" s="147">
        <v>9416025</v>
      </c>
      <c r="D94" s="147"/>
      <c r="E94" s="147">
        <v>4530345</v>
      </c>
      <c r="F94" s="147"/>
      <c r="G94" s="147">
        <v>0</v>
      </c>
      <c r="H94" s="71"/>
      <c r="I94" s="71">
        <v>0</v>
      </c>
    </row>
    <row r="95" spans="1:10" ht="20.100000000000001" customHeight="1" x14ac:dyDescent="0.2">
      <c r="A95" s="72" t="s">
        <v>183</v>
      </c>
      <c r="C95" s="147">
        <v>16805511</v>
      </c>
      <c r="D95" s="147"/>
      <c r="E95" s="147">
        <v>52662784</v>
      </c>
      <c r="F95" s="147"/>
      <c r="G95" s="147">
        <v>10838577</v>
      </c>
      <c r="H95" s="71"/>
      <c r="I95" s="71">
        <v>4765192</v>
      </c>
    </row>
    <row r="96" spans="1:10" ht="20.100000000000001" customHeight="1" x14ac:dyDescent="0.2">
      <c r="A96" s="61" t="s">
        <v>198</v>
      </c>
      <c r="C96" s="147">
        <v>22005000</v>
      </c>
      <c r="D96" s="147"/>
      <c r="E96" s="147">
        <v>89865224</v>
      </c>
      <c r="F96" s="147"/>
      <c r="G96" s="147">
        <v>0</v>
      </c>
      <c r="H96" s="71"/>
      <c r="I96" s="71">
        <v>0</v>
      </c>
    </row>
    <row r="97" spans="1:9" ht="20.100000000000001" customHeight="1" x14ac:dyDescent="0.2">
      <c r="A97" s="61" t="s">
        <v>199</v>
      </c>
      <c r="C97" s="147">
        <v>54744115</v>
      </c>
      <c r="D97" s="147"/>
      <c r="E97" s="147">
        <v>60893623</v>
      </c>
      <c r="F97" s="147"/>
      <c r="G97" s="147">
        <v>0</v>
      </c>
      <c r="H97" s="71"/>
      <c r="I97" s="71">
        <v>0</v>
      </c>
    </row>
    <row r="98" spans="1:9" ht="20.100000000000001" customHeight="1" x14ac:dyDescent="0.2">
      <c r="A98" s="61" t="s">
        <v>243</v>
      </c>
      <c r="C98" s="147">
        <v>36960000</v>
      </c>
      <c r="D98" s="147"/>
      <c r="E98" s="147">
        <v>0</v>
      </c>
      <c r="F98" s="147"/>
      <c r="G98" s="147">
        <v>0</v>
      </c>
      <c r="H98" s="71"/>
      <c r="I98" s="71">
        <v>0</v>
      </c>
    </row>
    <row r="99" spans="1:9" ht="20.100000000000001" customHeight="1" x14ac:dyDescent="0.2">
      <c r="A99" s="61" t="s">
        <v>244</v>
      </c>
      <c r="C99" s="147">
        <v>58000000</v>
      </c>
      <c r="D99" s="147"/>
      <c r="E99" s="147">
        <v>0</v>
      </c>
      <c r="F99" s="147"/>
      <c r="G99" s="147">
        <v>0</v>
      </c>
      <c r="H99" s="71"/>
      <c r="I99" s="71">
        <v>0</v>
      </c>
    </row>
    <row r="100" spans="1:9" ht="20.100000000000001" customHeight="1" x14ac:dyDescent="0.2">
      <c r="A100" s="61" t="s">
        <v>221</v>
      </c>
      <c r="H100" s="71"/>
      <c r="I100" s="71"/>
    </row>
    <row r="101" spans="1:9" ht="20.100000000000001" customHeight="1" x14ac:dyDescent="0.2">
      <c r="A101" s="61" t="s">
        <v>222</v>
      </c>
      <c r="C101" s="147">
        <v>0</v>
      </c>
      <c r="D101" s="147"/>
      <c r="E101" s="147">
        <v>14318337</v>
      </c>
      <c r="F101" s="147"/>
      <c r="G101" s="147">
        <v>0</v>
      </c>
      <c r="H101" s="71"/>
      <c r="I101" s="71">
        <v>0</v>
      </c>
    </row>
    <row r="103" spans="1:9" ht="20.100000000000001" customHeight="1" x14ac:dyDescent="0.2">
      <c r="A103" s="61" t="s">
        <v>18</v>
      </c>
    </row>
    <row r="109" spans="1:9" ht="20.100000000000001" customHeight="1" x14ac:dyDescent="0.2">
      <c r="C109" s="75"/>
      <c r="D109" s="75"/>
      <c r="E109" s="75"/>
      <c r="F109" s="75"/>
      <c r="G109" s="75"/>
      <c r="H109" s="75"/>
      <c r="I109" s="75"/>
    </row>
    <row r="110" spans="1:9" ht="20.100000000000001" customHeight="1" x14ac:dyDescent="0.2">
      <c r="C110" s="75"/>
      <c r="D110" s="75"/>
      <c r="E110" s="75"/>
      <c r="F110" s="75"/>
      <c r="G110" s="75"/>
      <c r="H110" s="75"/>
      <c r="I110" s="75"/>
    </row>
    <row r="111" spans="1:9" ht="20.100000000000001" customHeight="1" x14ac:dyDescent="0.2">
      <c r="C111" s="75"/>
      <c r="D111" s="75"/>
      <c r="E111" s="75"/>
      <c r="F111" s="75"/>
      <c r="G111" s="75"/>
      <c r="H111" s="75"/>
      <c r="I111" s="75"/>
    </row>
    <row r="112" spans="1:9" ht="20.100000000000001" customHeight="1" x14ac:dyDescent="0.2">
      <c r="C112" s="75"/>
      <c r="D112" s="75"/>
      <c r="E112" s="75"/>
      <c r="F112" s="75"/>
      <c r="G112" s="75"/>
      <c r="H112" s="75"/>
      <c r="I112" s="75"/>
    </row>
    <row r="113" spans="3:9" ht="20.100000000000001" customHeight="1" x14ac:dyDescent="0.2">
      <c r="C113" s="75"/>
      <c r="D113" s="75"/>
      <c r="E113" s="75"/>
      <c r="F113" s="75"/>
      <c r="G113" s="75"/>
      <c r="H113" s="75"/>
      <c r="I113" s="75"/>
    </row>
    <row r="114" spans="3:9" ht="20.100000000000001" customHeight="1" x14ac:dyDescent="0.2">
      <c r="C114" s="75"/>
      <c r="D114" s="75"/>
      <c r="E114" s="75"/>
      <c r="F114" s="75"/>
      <c r="G114" s="75"/>
      <c r="H114" s="75"/>
      <c r="I114" s="75"/>
    </row>
    <row r="115" spans="3:9" ht="20.100000000000001" customHeight="1" x14ac:dyDescent="0.2">
      <c r="C115" s="75"/>
      <c r="D115" s="75"/>
      <c r="E115" s="75"/>
      <c r="F115" s="75"/>
      <c r="G115" s="75"/>
      <c r="H115" s="75"/>
      <c r="I115" s="75"/>
    </row>
    <row r="116" spans="3:9" ht="20.100000000000001" customHeight="1" x14ac:dyDescent="0.2">
      <c r="C116" s="75"/>
      <c r="D116" s="75"/>
      <c r="E116" s="75"/>
      <c r="F116" s="75"/>
      <c r="G116" s="75"/>
      <c r="H116" s="75"/>
      <c r="I116" s="75"/>
    </row>
    <row r="117" spans="3:9" ht="20.100000000000001" customHeight="1" x14ac:dyDescent="0.2">
      <c r="C117" s="75"/>
      <c r="D117" s="75"/>
      <c r="E117" s="75"/>
      <c r="F117" s="75"/>
      <c r="G117" s="75"/>
      <c r="H117" s="75"/>
      <c r="I117" s="75"/>
    </row>
    <row r="118" spans="3:9" ht="20.100000000000001" customHeight="1" x14ac:dyDescent="0.2">
      <c r="C118" s="75"/>
      <c r="D118" s="75"/>
      <c r="E118" s="75"/>
      <c r="F118" s="75"/>
      <c r="G118" s="75"/>
      <c r="H118" s="75"/>
      <c r="I118" s="75"/>
    </row>
    <row r="119" spans="3:9" ht="20.100000000000001" customHeight="1" x14ac:dyDescent="0.2">
      <c r="C119" s="75"/>
      <c r="D119" s="75"/>
      <c r="E119" s="75"/>
      <c r="F119" s="75"/>
      <c r="G119" s="75"/>
      <c r="H119" s="75"/>
      <c r="I119" s="75"/>
    </row>
    <row r="120" spans="3:9" ht="20.100000000000001" customHeight="1" x14ac:dyDescent="0.2">
      <c r="C120" s="75"/>
      <c r="D120" s="75"/>
      <c r="E120" s="75"/>
      <c r="F120" s="75"/>
      <c r="G120" s="75"/>
      <c r="H120" s="75"/>
      <c r="I120" s="75"/>
    </row>
    <row r="121" spans="3:9" ht="20.100000000000001" customHeight="1" x14ac:dyDescent="0.2">
      <c r="C121" s="75"/>
      <c r="D121" s="75"/>
      <c r="E121" s="75"/>
      <c r="F121" s="75"/>
      <c r="G121" s="75"/>
      <c r="H121" s="75"/>
      <c r="I121" s="75"/>
    </row>
    <row r="122" spans="3:9" ht="20.100000000000001" customHeight="1" x14ac:dyDescent="0.2">
      <c r="C122" s="75"/>
      <c r="D122" s="75"/>
      <c r="E122" s="75"/>
      <c r="F122" s="75"/>
      <c r="G122" s="75"/>
      <c r="H122" s="75"/>
      <c r="I122" s="75"/>
    </row>
    <row r="123" spans="3:9" ht="20.100000000000001" customHeight="1" x14ac:dyDescent="0.2">
      <c r="C123" s="75"/>
      <c r="D123" s="75"/>
      <c r="E123" s="75"/>
      <c r="F123" s="75"/>
      <c r="G123" s="75"/>
      <c r="H123" s="75"/>
      <c r="I123" s="75"/>
    </row>
    <row r="124" spans="3:9" ht="20.100000000000001" customHeight="1" x14ac:dyDescent="0.2">
      <c r="C124" s="75"/>
      <c r="D124" s="75"/>
      <c r="E124" s="75"/>
      <c r="F124" s="75"/>
      <c r="G124" s="75"/>
      <c r="H124" s="75"/>
      <c r="I124" s="75"/>
    </row>
    <row r="125" spans="3:9" ht="20.100000000000001" customHeight="1" x14ac:dyDescent="0.2">
      <c r="C125" s="75"/>
      <c r="D125" s="75"/>
      <c r="E125" s="75"/>
      <c r="F125" s="75"/>
      <c r="G125" s="75"/>
      <c r="H125" s="75"/>
      <c r="I125" s="75"/>
    </row>
    <row r="126" spans="3:9" ht="20.100000000000001" customHeight="1" x14ac:dyDescent="0.2">
      <c r="C126" s="75"/>
      <c r="D126" s="75"/>
      <c r="E126" s="75"/>
      <c r="F126" s="75"/>
      <c r="G126" s="75"/>
      <c r="H126" s="75"/>
      <c r="I126" s="75"/>
    </row>
    <row r="127" spans="3:9" ht="20.100000000000001" customHeight="1" x14ac:dyDescent="0.2">
      <c r="C127" s="75"/>
      <c r="D127" s="75"/>
      <c r="E127" s="75"/>
      <c r="F127" s="75"/>
      <c r="G127" s="75"/>
      <c r="H127" s="75"/>
      <c r="I127" s="75"/>
    </row>
    <row r="128" spans="3:9" ht="20.100000000000001" customHeight="1" x14ac:dyDescent="0.2">
      <c r="C128" s="75"/>
      <c r="D128" s="75"/>
      <c r="E128" s="75"/>
      <c r="F128" s="75"/>
      <c r="G128" s="75"/>
      <c r="H128" s="75"/>
      <c r="I128" s="75"/>
    </row>
    <row r="129" spans="3:9" ht="20.100000000000001" customHeight="1" x14ac:dyDescent="0.2">
      <c r="C129" s="75"/>
      <c r="D129" s="75"/>
      <c r="E129" s="75"/>
      <c r="F129" s="75"/>
      <c r="G129" s="75"/>
      <c r="H129" s="75"/>
      <c r="I129" s="75"/>
    </row>
    <row r="130" spans="3:9" ht="20.100000000000001" customHeight="1" x14ac:dyDescent="0.2">
      <c r="C130" s="75"/>
      <c r="D130" s="75"/>
      <c r="E130" s="75"/>
      <c r="F130" s="75"/>
      <c r="G130" s="75"/>
      <c r="H130" s="75"/>
      <c r="I130" s="75"/>
    </row>
    <row r="131" spans="3:9" ht="20.100000000000001" customHeight="1" x14ac:dyDescent="0.2">
      <c r="C131" s="75"/>
      <c r="D131" s="75"/>
      <c r="E131" s="75"/>
      <c r="F131" s="75"/>
      <c r="G131" s="75"/>
      <c r="H131" s="75"/>
      <c r="I131" s="75"/>
    </row>
    <row r="132" spans="3:9" ht="20.100000000000001" customHeight="1" x14ac:dyDescent="0.2">
      <c r="C132" s="75"/>
      <c r="D132" s="75"/>
      <c r="E132" s="75"/>
      <c r="F132" s="75"/>
      <c r="G132" s="75"/>
      <c r="H132" s="75"/>
      <c r="I132" s="75"/>
    </row>
    <row r="133" spans="3:9" ht="20.100000000000001" customHeight="1" x14ac:dyDescent="0.2">
      <c r="C133" s="75"/>
      <c r="D133" s="75"/>
      <c r="E133" s="75"/>
      <c r="F133" s="75"/>
      <c r="G133" s="75"/>
      <c r="H133" s="75"/>
      <c r="I133" s="75"/>
    </row>
    <row r="134" spans="3:9" ht="20.100000000000001" customHeight="1" x14ac:dyDescent="0.2">
      <c r="C134" s="75"/>
      <c r="D134" s="75"/>
      <c r="E134" s="75"/>
      <c r="F134" s="75"/>
      <c r="G134" s="75"/>
      <c r="H134" s="75"/>
      <c r="I134" s="75"/>
    </row>
    <row r="135" spans="3:9" ht="20.100000000000001" customHeight="1" x14ac:dyDescent="0.2">
      <c r="C135" s="75"/>
      <c r="D135" s="75"/>
      <c r="E135" s="75"/>
      <c r="F135" s="75"/>
      <c r="G135" s="75"/>
      <c r="H135" s="75"/>
      <c r="I135" s="75"/>
    </row>
    <row r="136" spans="3:9" ht="20.100000000000001" customHeight="1" x14ac:dyDescent="0.2">
      <c r="C136" s="75"/>
      <c r="D136" s="75"/>
      <c r="E136" s="75"/>
      <c r="F136" s="75"/>
      <c r="G136" s="75"/>
      <c r="H136" s="75"/>
      <c r="I136" s="75"/>
    </row>
  </sheetData>
  <pageMargins left="0.78740157480314965" right="0.39370078740157483" top="0.78740157480314965" bottom="0.39370078740157483" header="0.19685039370078741" footer="0.19685039370078741"/>
  <pageSetup paperSize="9" scale="73" orientation="portrait" r:id="rId1"/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632F1D-F035-4382-8962-1520702DD4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EA4916-E4A5-4177-B6D1-37584D288EE3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50EC3831-B08D-4AAA-9E3A-000DE67F3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65327</vt:lpwstr>
  </property>
  <property fmtid="{D5CDD505-2E9C-101B-9397-08002B2CF9AE}" pid="4" name="OptimizationTime">
    <vt:lpwstr>20240221_1649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2024-02-16T15:53:33Z</cp:lastPrinted>
  <dcterms:created xsi:type="dcterms:W3CDTF">2011-09-21T03:52:48Z</dcterms:created>
  <dcterms:modified xsi:type="dcterms:W3CDTF">2024-02-16T15:53:39Z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