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3\Q2'23\"/>
    </mc:Choice>
  </mc:AlternateContent>
  <xr:revisionPtr revIDLastSave="0" documentId="13_ncr:1_{09457789-4D12-4322-85B4-11C8D16426C6}" xr6:coauthVersionLast="47" xr6:coauthVersionMax="47" xr10:uidLastSave="{00000000-0000-0000-0000-000000000000}"/>
  <bookViews>
    <workbookView xWindow="-120" yWindow="-120" windowWidth="29040" windowHeight="15840" tabRatio="692" activeTab="4" xr2:uid="{00000000-000D-0000-FFFF-FFFF00000000}"/>
  </bookViews>
  <sheets>
    <sheet name="bs " sheetId="15" r:id="rId1"/>
    <sheet name="PL&amp;OCI" sheetId="1" r:id="rId2"/>
    <sheet name="ce-conso" sheetId="7" r:id="rId3"/>
    <sheet name="ce-company" sheetId="8" r:id="rId4"/>
    <sheet name="Cash Flow" sheetId="1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'!$A$1:$K$104</definedName>
    <definedName name="_xlnm.Print_Area" localSheetId="4">'Cash Flow'!$A$1:$J$98</definedName>
    <definedName name="_xlnm.Print_Area" localSheetId="3">'ce-company'!$A$1:$R$25</definedName>
    <definedName name="_xlnm.Print_Area" localSheetId="2">'ce-conso'!$A$1:$AD$31</definedName>
    <definedName name="_xlnm.Print_Area" localSheetId="1">'PL&amp;OCI'!$A$1:$K$144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16" l="1"/>
  <c r="D42" i="16"/>
  <c r="D14" i="16" l="1"/>
  <c r="D13" i="16" s="1"/>
  <c r="D33" i="16" l="1"/>
  <c r="H33" i="16"/>
  <c r="D91" i="1"/>
  <c r="D94" i="1"/>
  <c r="D125" i="1"/>
  <c r="P28" i="7"/>
  <c r="N27" i="7"/>
  <c r="AB25" i="7"/>
  <c r="D16" i="16" l="1"/>
  <c r="H62" i="16"/>
  <c r="H25" i="16" l="1"/>
  <c r="D25" i="16"/>
  <c r="H24" i="16"/>
  <c r="D24" i="16"/>
  <c r="D22" i="16"/>
  <c r="D86" i="16" l="1"/>
  <c r="D87" i="16"/>
  <c r="H30" i="15" l="1"/>
  <c r="D30" i="15"/>
  <c r="H91" i="1"/>
  <c r="H20" i="16" l="1"/>
  <c r="H63" i="16" s="1"/>
  <c r="D63" i="16" s="1"/>
  <c r="D94" i="15" l="1"/>
  <c r="D141" i="1"/>
  <c r="V25" i="7"/>
  <c r="D131" i="1" l="1"/>
  <c r="T25" i="7" s="1"/>
  <c r="H53" i="15" l="1"/>
  <c r="J67" i="16" l="1"/>
  <c r="F67" i="16"/>
  <c r="J62" i="1" l="1"/>
  <c r="H62" i="1"/>
  <c r="F62" i="1"/>
  <c r="D62" i="1"/>
  <c r="J55" i="1"/>
  <c r="H55" i="1"/>
  <c r="F55" i="1"/>
  <c r="D55" i="1"/>
  <c r="J20" i="1"/>
  <c r="H20" i="1"/>
  <c r="F20" i="1"/>
  <c r="D20" i="1"/>
  <c r="J13" i="1"/>
  <c r="H13" i="1"/>
  <c r="F13" i="1"/>
  <c r="D13" i="1"/>
  <c r="J77" i="16"/>
  <c r="F77" i="16"/>
  <c r="F21" i="1" l="1"/>
  <c r="J21" i="1"/>
  <c r="D63" i="1"/>
  <c r="D21" i="1"/>
  <c r="H63" i="1"/>
  <c r="F63" i="1"/>
  <c r="J63" i="1"/>
  <c r="H21" i="1"/>
  <c r="R27" i="7"/>
  <c r="X27" i="7" s="1"/>
  <c r="P23" i="7"/>
  <c r="P25" i="7" s="1"/>
  <c r="J25" i="1" l="1"/>
  <c r="F25" i="1"/>
  <c r="H25" i="1"/>
  <c r="H27" i="1" s="1"/>
  <c r="J27" i="1"/>
  <c r="D25" i="1"/>
  <c r="F27" i="1" l="1"/>
  <c r="J30" i="1"/>
  <c r="H30" i="1"/>
  <c r="D27" i="1"/>
  <c r="O25" i="7"/>
  <c r="F32" i="1" l="1"/>
  <c r="J35" i="1"/>
  <c r="J46" i="1"/>
  <c r="H46" i="1"/>
  <c r="H35" i="1"/>
  <c r="D32" i="1"/>
  <c r="H29" i="7"/>
  <c r="H26" i="7"/>
  <c r="H28" i="7" s="1"/>
  <c r="H19" i="7"/>
  <c r="H21" i="7" s="1"/>
  <c r="F30" i="1" l="1"/>
  <c r="F46" i="1"/>
  <c r="J65" i="1"/>
  <c r="H65" i="1"/>
  <c r="D30" i="1"/>
  <c r="D46" i="1"/>
  <c r="AD23" i="7"/>
  <c r="N29" i="7"/>
  <c r="D29" i="7"/>
  <c r="F134" i="1"/>
  <c r="F65" i="1" l="1"/>
  <c r="F35" i="1"/>
  <c r="J68" i="1"/>
  <c r="H68" i="1"/>
  <c r="D65" i="1"/>
  <c r="D35" i="1"/>
  <c r="J134" i="1"/>
  <c r="J127" i="1"/>
  <c r="F127" i="1"/>
  <c r="J92" i="1"/>
  <c r="J85" i="1"/>
  <c r="F92" i="1"/>
  <c r="F85" i="1"/>
  <c r="F70" i="1" l="1"/>
  <c r="D70" i="1"/>
  <c r="J135" i="1"/>
  <c r="F135" i="1"/>
  <c r="F93" i="1"/>
  <c r="J93" i="1"/>
  <c r="J92" i="15"/>
  <c r="F92" i="15"/>
  <c r="J65" i="15"/>
  <c r="F65" i="15"/>
  <c r="J54" i="15"/>
  <c r="F54" i="15"/>
  <c r="J31" i="15"/>
  <c r="F31" i="15"/>
  <c r="J18" i="15"/>
  <c r="F18" i="15"/>
  <c r="F68" i="1" l="1"/>
  <c r="D68" i="1"/>
  <c r="J97" i="1"/>
  <c r="F97" i="1"/>
  <c r="F95" i="15"/>
  <c r="J95" i="15"/>
  <c r="F66" i="15"/>
  <c r="J66" i="15"/>
  <c r="F32" i="15"/>
  <c r="J32" i="15"/>
  <c r="F99" i="1" l="1"/>
  <c r="F9" i="16"/>
  <c r="F27" i="16" s="1"/>
  <c r="J99" i="1"/>
  <c r="J9" i="16"/>
  <c r="J27" i="16" s="1"/>
  <c r="F96" i="15"/>
  <c r="J96" i="15"/>
  <c r="J55" i="16"/>
  <c r="A54" i="16"/>
  <c r="H134" i="1"/>
  <c r="H127" i="1"/>
  <c r="F104" i="1" l="1"/>
  <c r="J42" i="16"/>
  <c r="F42" i="16"/>
  <c r="J102" i="1"/>
  <c r="J97" i="15"/>
  <c r="F97" i="15"/>
  <c r="H135" i="1"/>
  <c r="AD27" i="7"/>
  <c r="H92" i="1"/>
  <c r="H85" i="1"/>
  <c r="F102" i="1" l="1"/>
  <c r="J47" i="16"/>
  <c r="F47" i="16"/>
  <c r="J118" i="1"/>
  <c r="J107" i="1"/>
  <c r="AB17" i="7"/>
  <c r="F80" i="16" l="1"/>
  <c r="J80" i="16"/>
  <c r="J137" i="1"/>
  <c r="L13" i="8"/>
  <c r="J82" i="16" l="1"/>
  <c r="F82" i="16"/>
  <c r="J140" i="1"/>
  <c r="D134" i="1" l="1"/>
  <c r="P12" i="8" l="1"/>
  <c r="AB24" i="7" l="1"/>
  <c r="AB29" i="7"/>
  <c r="L29" i="7"/>
  <c r="J29" i="7"/>
  <c r="F29" i="7"/>
  <c r="X29" i="7" l="1"/>
  <c r="X16" i="7"/>
  <c r="L23" i="8"/>
  <c r="J23" i="8"/>
  <c r="H23" i="8"/>
  <c r="F23" i="8"/>
  <c r="P19" i="8"/>
  <c r="Z16" i="7" l="1"/>
  <c r="AD16" i="7" s="1"/>
  <c r="P18" i="8"/>
  <c r="R18" i="8" l="1"/>
  <c r="R23" i="8" s="1"/>
  <c r="P23" i="8"/>
  <c r="R12" i="8"/>
  <c r="X17" i="7" l="1"/>
  <c r="X18" i="7"/>
  <c r="Z18" i="7" s="1"/>
  <c r="D19" i="7"/>
  <c r="D21" i="7" s="1"/>
  <c r="F19" i="7"/>
  <c r="F21" i="7" s="1"/>
  <c r="J19" i="7"/>
  <c r="J21" i="7" s="1"/>
  <c r="L19" i="7"/>
  <c r="L21" i="7" s="1"/>
  <c r="P19" i="7"/>
  <c r="P21" i="7" s="1"/>
  <c r="R19" i="7"/>
  <c r="R21" i="7" s="1"/>
  <c r="T19" i="7"/>
  <c r="T21" i="7" s="1"/>
  <c r="V19" i="7"/>
  <c r="V21" i="7" s="1"/>
  <c r="AB19" i="7"/>
  <c r="AB21" i="7" l="1"/>
  <c r="X19" i="7"/>
  <c r="AD18" i="7"/>
  <c r="N20" i="8" l="1"/>
  <c r="X24" i="7"/>
  <c r="X20" i="7" l="1"/>
  <c r="X21" i="7" s="1"/>
  <c r="T26" i="7" l="1"/>
  <c r="T28" i="7" s="1"/>
  <c r="H93" i="1" l="1"/>
  <c r="H97" i="1" l="1"/>
  <c r="AD29" i="7"/>
  <c r="Z29" i="7"/>
  <c r="H9" i="16" l="1"/>
  <c r="H99" i="1"/>
  <c r="H102" i="1" l="1"/>
  <c r="H107" i="1" l="1"/>
  <c r="L19" i="8"/>
  <c r="R19" i="8" s="1"/>
  <c r="V26" i="7" l="1"/>
  <c r="V28" i="7" s="1"/>
  <c r="N21" i="8" l="1"/>
  <c r="N22" i="8" s="1"/>
  <c r="L21" i="8"/>
  <c r="J21" i="8"/>
  <c r="J22" i="8" s="1"/>
  <c r="H21" i="8"/>
  <c r="H22" i="8" s="1"/>
  <c r="F21" i="8"/>
  <c r="F22" i="8" s="1"/>
  <c r="P20" i="8"/>
  <c r="R20" i="8" s="1"/>
  <c r="N15" i="8"/>
  <c r="N16" i="8" s="1"/>
  <c r="L15" i="8"/>
  <c r="L16" i="8" s="1"/>
  <c r="J15" i="8"/>
  <c r="J16" i="8" s="1"/>
  <c r="H15" i="8"/>
  <c r="H16" i="8" s="1"/>
  <c r="F15" i="8"/>
  <c r="F16" i="8" s="1"/>
  <c r="P14" i="8"/>
  <c r="R14" i="8" s="1"/>
  <c r="AB26" i="7"/>
  <c r="R26" i="7"/>
  <c r="R28" i="7" s="1"/>
  <c r="L26" i="7"/>
  <c r="L28" i="7" s="1"/>
  <c r="J26" i="7"/>
  <c r="J28" i="7" s="1"/>
  <c r="F26" i="7"/>
  <c r="F28" i="7" s="1"/>
  <c r="D26" i="7"/>
  <c r="D28" i="7" s="1"/>
  <c r="AB28" i="7" l="1"/>
  <c r="L22" i="8"/>
  <c r="P21" i="8" l="1"/>
  <c r="P15" i="8"/>
  <c r="P16" i="8" s="1"/>
  <c r="P22" i="8" l="1"/>
  <c r="R21" i="8"/>
  <c r="R22" i="8" s="1"/>
  <c r="R13" i="8"/>
  <c r="R15" i="8" s="1"/>
  <c r="R16" i="8" s="1"/>
  <c r="D85" i="1"/>
  <c r="H118" i="1" l="1"/>
  <c r="H137" i="1" l="1"/>
  <c r="H140" i="1" l="1"/>
  <c r="D92" i="1"/>
  <c r="D93" i="1" l="1"/>
  <c r="D97" i="1" l="1"/>
  <c r="D99" i="1" l="1"/>
  <c r="D9" i="16"/>
  <c r="D104" i="1" l="1"/>
  <c r="AB31" i="7"/>
  <c r="D127" i="1" l="1"/>
  <c r="D135" i="1" l="1"/>
  <c r="D102" i="1" l="1"/>
  <c r="D118" i="1"/>
  <c r="D137" i="1" l="1"/>
  <c r="D142" i="1" s="1"/>
  <c r="N24" i="7"/>
  <c r="N26" i="7" s="1"/>
  <c r="N28" i="7" s="1"/>
  <c r="D107" i="1"/>
  <c r="Z24" i="7"/>
  <c r="D140" i="1" l="1"/>
  <c r="AD24" i="7"/>
  <c r="P26" i="7" l="1"/>
  <c r="X25" i="7"/>
  <c r="X26" i="7" s="1"/>
  <c r="X28" i="7" s="1"/>
  <c r="Z25" i="7" l="1"/>
  <c r="AD25" i="7" l="1"/>
  <c r="AD26" i="7" s="1"/>
  <c r="Z26" i="7"/>
  <c r="Z31" i="7" s="1"/>
  <c r="Z28" i="7" l="1"/>
  <c r="AD28" i="7"/>
  <c r="AD31" i="7"/>
  <c r="N17" i="7" l="1"/>
  <c r="N19" i="7" s="1"/>
  <c r="N21" i="7" s="1"/>
  <c r="F118" i="1"/>
  <c r="F107" i="1"/>
  <c r="F137" i="1" l="1"/>
  <c r="Z17" i="7"/>
  <c r="Z19" i="7" s="1"/>
  <c r="Z21" i="7" s="1"/>
  <c r="F142" i="1" l="1"/>
  <c r="AD17" i="7"/>
  <c r="AD19" i="7" s="1"/>
  <c r="AD21" i="7" s="1"/>
  <c r="H30" i="7"/>
  <c r="F140" i="1" l="1"/>
  <c r="H24" i="8"/>
  <c r="J24" i="8" l="1"/>
  <c r="P24" i="8" l="1"/>
  <c r="F24" i="8" l="1"/>
  <c r="H31" i="15"/>
  <c r="L24" i="8" l="1"/>
  <c r="H92" i="15"/>
  <c r="H95" i="15" l="1"/>
  <c r="R24" i="8"/>
  <c r="F30" i="7" l="1"/>
  <c r="L30" i="7" l="1"/>
  <c r="J30" i="7"/>
  <c r="D30" i="7" l="1"/>
  <c r="D18" i="15" l="1"/>
  <c r="D54" i="15"/>
  <c r="H18" i="15" l="1"/>
  <c r="H32" i="15" l="1"/>
  <c r="H54" i="15"/>
  <c r="X30" i="7" l="1"/>
  <c r="D31" i="15" l="1"/>
  <c r="D32" i="15" l="1"/>
  <c r="D65" i="15"/>
  <c r="D66" i="15"/>
  <c r="AB30" i="7" l="1"/>
  <c r="N30" i="7" l="1"/>
  <c r="D92" i="15"/>
  <c r="D95" i="15" l="1"/>
  <c r="Z30" i="7"/>
  <c r="AD30" i="7" l="1"/>
  <c r="D96" i="15"/>
  <c r="D97" i="15" l="1"/>
  <c r="H65" i="15"/>
  <c r="H66" i="15" l="1"/>
  <c r="H96" i="15"/>
  <c r="D77" i="16"/>
  <c r="H77" i="16"/>
  <c r="H97" i="15" l="1"/>
  <c r="H67" i="16"/>
  <c r="D67" i="16" l="1"/>
  <c r="D27" i="16" l="1"/>
  <c r="H27" i="16"/>
  <c r="H42" i="16" l="1"/>
  <c r="H47" i="16" l="1"/>
  <c r="D80" i="16" l="1"/>
  <c r="H80" i="16"/>
  <c r="D82" i="16" l="1"/>
  <c r="H82" i="16"/>
  <c r="D83" i="16" l="1"/>
  <c r="H83" i="16"/>
</calcChain>
</file>

<file path=xl/sharedStrings.xml><?xml version="1.0" encoding="utf-8"?>
<sst xmlns="http://schemas.openxmlformats.org/spreadsheetml/2006/main" count="472" uniqueCount="268">
  <si>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</si>
  <si>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</si>
  <si>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</si>
  <si>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</si>
  <si>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</si>
  <si>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</si>
  <si>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</si>
  <si>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</si>
  <si>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</si>
  <si>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</si>
  <si>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</si>
  <si>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</si>
  <si>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</si>
  <si>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</si>
  <si>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</si>
  <si>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</si>
  <si>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</si>
  <si>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</si>
  <si>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</si>
  <si>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</si>
  <si>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</si>
  <si>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</si>
  <si>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</si>
  <si>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</si>
  <si>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</si>
  <si>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</si>
  <si>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</si>
  <si>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</si>
  <si>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</si>
  <si>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</si>
  <si>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</si>
  <si>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</si>
  <si>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</si>
  <si>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</si>
  <si>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</si>
  <si>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</si>
  <si>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</si>
  <si>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</si>
  <si>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</si>
  <si>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</si>
  <si>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</si>
  <si>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</si>
  <si>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</si>
  <si>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</si>
  <si>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</si>
  <si>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</si>
  <si>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</si>
  <si>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</si>
  <si>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</si>
  <si>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</si>
  <si>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</si>
  <si>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</si>
  <si>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</si>
  <si>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</si>
  <si>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</si>
  <si>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</si>
  <si>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</si>
  <si>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</si>
  <si>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</si>
  <si>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</si>
  <si>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</si>
  <si>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</si>
  <si>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</si>
  <si>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</si>
  <si>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</si>
  <si>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</si>
  <si>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</si>
  <si>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</si>
  <si>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</si>
  <si>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</si>
  <si>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</si>
  <si>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</si>
  <si>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</si>
  <si>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</si>
  <si>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</si>
  <si>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</si>
  <si>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</si>
  <si>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</si>
  <si>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</si>
  <si>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</si>
  <si>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</si>
  <si>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</si>
  <si>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</si>
  <si>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</si>
  <si>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Exchange differences on translation of </t>
  </si>
  <si>
    <t>Revenue from hotel operations</t>
  </si>
  <si>
    <t>Revenue from property development operations</t>
  </si>
  <si>
    <t>Revenue from office rental operations</t>
  </si>
  <si>
    <t>(Unit: Thousand Baht)</t>
  </si>
  <si>
    <t>(Unaudited but reviewed)</t>
  </si>
  <si>
    <t>Advance received from customers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</si>
  <si>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</si>
  <si>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</si>
  <si>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</si>
  <si>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</si>
  <si>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</si>
  <si>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</si>
  <si>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</si>
  <si>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Statement of comprehensive income</t>
  </si>
  <si>
    <t>Statement of changes in shareholders' equity</t>
  </si>
  <si>
    <t>Statement of changes in shareholders' equity (continued)</t>
  </si>
  <si>
    <t>Deferred tax assets</t>
  </si>
  <si>
    <t>Deferred tax liabilities</t>
  </si>
  <si>
    <t xml:space="preserve">   financial statements in foreign currency</t>
  </si>
  <si>
    <t>Equity attributable</t>
  </si>
  <si>
    <t>to non-controlling</t>
  </si>
  <si>
    <t>Revaluation</t>
  </si>
  <si>
    <t>Other comprehensive income (loss):</t>
  </si>
  <si>
    <t>Other comprehensive income (loss) for the period</t>
  </si>
  <si>
    <t>Total comprehensive income (loss) for the period</t>
  </si>
  <si>
    <t>(Unit: Thousand Baht, except earnings per share expressed in Baht)</t>
  </si>
  <si>
    <t>(Unaudited</t>
  </si>
  <si>
    <t>but reviewed)</t>
  </si>
  <si>
    <t>(Audited)</t>
  </si>
  <si>
    <t>Other comprehensive income (loss) to be reclassified</t>
  </si>
  <si>
    <t>Property development cost</t>
  </si>
  <si>
    <t xml:space="preserve">Long-term trade accounts receivable </t>
  </si>
  <si>
    <t>Investments in subsidiaries</t>
  </si>
  <si>
    <t>Long-term loans to subsidiaries</t>
  </si>
  <si>
    <t>Goodwill</t>
  </si>
  <si>
    <t>Current portion of long-term loans from financial</t>
  </si>
  <si>
    <t>Long-term loans from subsidiaries</t>
  </si>
  <si>
    <t>Share of other</t>
  </si>
  <si>
    <t>comprehensive</t>
  </si>
  <si>
    <t>associates</t>
  </si>
  <si>
    <t>surplus on assets</t>
  </si>
  <si>
    <t>Cost to obtain contracts with customers</t>
  </si>
  <si>
    <t>Share of profit from investments in associates</t>
  </si>
  <si>
    <t>Reversal of revaluation surplus on disposal of assets</t>
  </si>
  <si>
    <t>Long-term loan from related company</t>
  </si>
  <si>
    <t>Right-of-use assets</t>
  </si>
  <si>
    <t>Other non-current financial assets</t>
  </si>
  <si>
    <t>Current portion of lease liabilities</t>
  </si>
  <si>
    <t>Lease liabilities, net of current portion</t>
  </si>
  <si>
    <t>Revenues</t>
  </si>
  <si>
    <t xml:space="preserve">Other comprehensive income (loss) not to be reclassified </t>
  </si>
  <si>
    <t xml:space="preserve">   to profit or loss in subsequent periods</t>
  </si>
  <si>
    <t>investments in equity</t>
  </si>
  <si>
    <t>designated at fair</t>
  </si>
  <si>
    <t>comprehensive income</t>
  </si>
  <si>
    <t>The accompanying notes to interim consolidated financial statements are an integral part of the financial statements.</t>
  </si>
  <si>
    <t xml:space="preserve">   to profit or loss in subsequent periods, net of income tax</t>
  </si>
  <si>
    <t xml:space="preserve">Other comprehensive </t>
  </si>
  <si>
    <t>income</t>
  </si>
  <si>
    <t>Finance income</t>
  </si>
  <si>
    <t>Profit (loss) before income tax expenses</t>
  </si>
  <si>
    <t>Profit (loss) for the period</t>
  </si>
  <si>
    <t>Operating profit (loss)</t>
  </si>
  <si>
    <t>Total revenues</t>
  </si>
  <si>
    <t>Profit (loss) attributable to:</t>
  </si>
  <si>
    <t>Profit (loss) attributable to equity holders of the Company</t>
  </si>
  <si>
    <t xml:space="preserve">   at fair value through other comprehensive income</t>
  </si>
  <si>
    <t>value through other</t>
  </si>
  <si>
    <t xml:space="preserve">Total comprehensive income (loss) for the period </t>
  </si>
  <si>
    <t>Cash flow statement</t>
  </si>
  <si>
    <t>Cash flows from operating activities</t>
  </si>
  <si>
    <t>Adjustments to reconcile profit (loss) before income tax expenses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</si>
  <si>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</si>
  <si>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</si>
  <si>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</si>
  <si>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</si>
  <si>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Provision for long-term employee benefits 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</si>
  <si>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</si>
  <si>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</si>
  <si>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</si>
  <si>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</si>
  <si>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</si>
  <si>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</si>
  <si>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</si>
  <si>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</si>
  <si>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</si>
  <si>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</si>
  <si>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</si>
  <si>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</si>
  <si>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</si>
  <si>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</si>
  <si>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</si>
  <si>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</si>
  <si>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Other non-current liabilities</t>
  </si>
  <si>
    <t xml:space="preserve">Cash flows from (used in) operating activities </t>
  </si>
  <si>
    <t xml:space="preserve">   Cash paid for interest expenses</t>
  </si>
  <si>
    <t xml:space="preserve">   Cash paid for income tax</t>
  </si>
  <si>
    <t>Cash flow statement (continued)</t>
  </si>
  <si>
    <t>Cash flows from investing activities</t>
  </si>
  <si>
    <t>Cash received from long-term loans to subsidiaries</t>
  </si>
  <si>
    <t>Cash paid for long-term loans to subsidiaries</t>
  </si>
  <si>
    <t>Cash received from sales of property, plant and equipment</t>
  </si>
  <si>
    <t xml:space="preserve">Cash paid for acquisition of property, plant and equipment </t>
  </si>
  <si>
    <t>Cash flows from financing activities</t>
  </si>
  <si>
    <t>Draw down of long-term loans from subsidiaries</t>
  </si>
  <si>
    <t>Repayment of long-term loans from subsidiaries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</si>
  <si>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</si>
  <si>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</si>
  <si>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</si>
  <si>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</si>
  <si>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Cash and cash equivalents at beginning of period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</si>
  <si>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</si>
  <si>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</si>
  <si>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</si>
  <si>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</si>
  <si>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Cost to obtain contracts with customers</t>
  </si>
  <si>
    <t>Net cash flows from (used in) investing activities</t>
  </si>
  <si>
    <t>Total comprehensive income (loss) attributable to:</t>
  </si>
  <si>
    <t xml:space="preserve">   Addition of right-of-use assets and lease liabilities</t>
  </si>
  <si>
    <t>Share of other comprehensive income (loss) from associates</t>
  </si>
  <si>
    <t>income (loss) from</t>
  </si>
  <si>
    <t xml:space="preserve">   from financial institutions</t>
  </si>
  <si>
    <t>Draw down of long-term loans from financial institutions</t>
  </si>
  <si>
    <t>Repayment of long-term loans from financial institutions</t>
  </si>
  <si>
    <t>Income tax revenue (expenses)</t>
  </si>
  <si>
    <t>Earnings per share</t>
  </si>
  <si>
    <t>Balance as at 1 January 2022</t>
  </si>
  <si>
    <t>2022</t>
  </si>
  <si>
    <t>Cash and cash equivalents at end of period</t>
  </si>
  <si>
    <t>Long-term loans from financial institutions,</t>
  </si>
  <si>
    <t xml:space="preserve">   net of current portion</t>
  </si>
  <si>
    <t xml:space="preserve">   Reduction of inventory to net realisable value</t>
  </si>
  <si>
    <t xml:space="preserve">   Deferred gain on right-of-use assets</t>
  </si>
  <si>
    <t xml:space="preserve">   Cash received from income tax refund</t>
  </si>
  <si>
    <t>Net cash flows from (used in) operating activities</t>
  </si>
  <si>
    <t>Repayment of long-term loans from related company</t>
  </si>
  <si>
    <t>Net increase (decrease) in cash and cash equivalents</t>
  </si>
  <si>
    <t>Gain (loss) on</t>
  </si>
  <si>
    <t xml:space="preserve">   Cash received from interest income</t>
  </si>
  <si>
    <t>Share discount from change in proportion of</t>
  </si>
  <si>
    <t xml:space="preserve">   investment in subsidiary</t>
  </si>
  <si>
    <t>Balance as at 1 January 2023</t>
  </si>
  <si>
    <t>2023</t>
  </si>
  <si>
    <t>31 December 2022</t>
  </si>
  <si>
    <t xml:space="preserve">Gain (loss) on changes in value of equity investments designated  </t>
  </si>
  <si>
    <t>Equity attributable to owners of the Company</t>
  </si>
  <si>
    <t>Other current financial asset</t>
  </si>
  <si>
    <t>owners of</t>
  </si>
  <si>
    <t>Loss for the period</t>
  </si>
  <si>
    <t xml:space="preserve">Share discount </t>
  </si>
  <si>
    <t>from change</t>
  </si>
  <si>
    <t>in proportion</t>
  </si>
  <si>
    <t>of investment</t>
  </si>
  <si>
    <t>in subsidiary</t>
  </si>
  <si>
    <t>Long-term provision - provision for legal case</t>
  </si>
  <si>
    <t xml:space="preserve">Decrease in bank overdrafts and short-term loans </t>
  </si>
  <si>
    <t>Profit for the period</t>
  </si>
  <si>
    <t>Short-term loans from financial institutions</t>
  </si>
  <si>
    <t xml:space="preserve">   (Gain) loss on sales of property, plant and equipment</t>
  </si>
  <si>
    <t>Other comprehensive income to be reclassified</t>
  </si>
  <si>
    <t>As at 30 June 2023</t>
  </si>
  <si>
    <t>30 June 2023</t>
  </si>
  <si>
    <t>For the three-month period ended 30 June 2023</t>
  </si>
  <si>
    <t>For the six-month period ended 30 June 2023</t>
  </si>
  <si>
    <t>Balance as at 30 June 2022</t>
  </si>
  <si>
    <t>Balance as at 30 June 2023</t>
  </si>
  <si>
    <t xml:space="preserve">   Dividend income from investment in associate</t>
  </si>
  <si>
    <t>Dividend received from investment in associate</t>
  </si>
  <si>
    <t xml:space="preserve">      property development cost</t>
  </si>
  <si>
    <t xml:space="preserve">   Transfer from property, plant and equipment to </t>
  </si>
  <si>
    <t>Share of profit (loss) from investments in associates</t>
  </si>
  <si>
    <t>Share of other comprehensive income from associates</t>
  </si>
  <si>
    <t xml:space="preserve">   Provision for legal case</t>
  </si>
  <si>
    <t>Cash paid for acquisition of investment properties</t>
  </si>
  <si>
    <t xml:space="preserve">      investment properties</t>
  </si>
  <si>
    <t xml:space="preserve">   Transfer from property development cost to </t>
  </si>
  <si>
    <t xml:space="preserve">   Dividend income from investment in subsidiary</t>
  </si>
  <si>
    <t>Dividend received from investment in subsidiary</t>
  </si>
  <si>
    <t xml:space="preserve">   Payable from acquisition of investment properties</t>
  </si>
  <si>
    <t>Increase in long-term restricted deposit at financial institution</t>
  </si>
  <si>
    <t xml:space="preserve">   Share of other comprehensive income from associates</t>
  </si>
  <si>
    <t xml:space="preserve">   Allowance for expected credit losses (reversal)</t>
  </si>
  <si>
    <t xml:space="preserve">   Write-off bad debt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</si>
</sst>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_-* #,##0_-;\-* #,##0_-;_-* &quot;-&quot;??_-;_-@_-"/>
    <numFmt numFmtId="168" formatCode="_(* #,##0.0_);_(* \(#,##0.0\);_(* &quot;-&quot;_);_(@_)"/>
    <numFmt numFmtId="169" formatCode="_(* #,##0.00_);_(* \(#,##0.00\);_(* &quot;-&quot;_);_(@_)"/>
  </numFmts>
  <fonts count="23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  <font>
      <b/>
      <sz val="9"/>
      <color theme="9"/>
      <name val="Arial"/>
      <family val="2"/>
    </font>
    <font>
      <sz val="9"/>
      <color theme="9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10" fillId="2" borderId="0">
      <protection hidden="1"/>
    </xf>
    <xf numFmtId="166" fontId="11" fillId="0" borderId="0" applyFont="0" applyFill="0" applyBorder="0" applyAlignment="0" applyProtection="0"/>
    <xf numFmtId="37" fontId="12" fillId="0" borderId="0"/>
    <xf numFmtId="0" fontId="8" fillId="0" borderId="0"/>
    <xf numFmtId="37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9" fontId="19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7" fontId="3" fillId="0" borderId="0" xfId="0" applyNumberFormat="1" applyFont="1" applyAlignment="1">
      <alignment horizontal="right" vertical="center"/>
    </xf>
    <xf numFmtId="41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0" fontId="5" fillId="0" borderId="0" xfId="6" applyFont="1" applyAlignment="1">
      <alignment vertical="center"/>
    </xf>
    <xf numFmtId="41" fontId="6" fillId="0" borderId="0" xfId="6" applyNumberFormat="1" applyFont="1" applyAlignment="1">
      <alignment horizontal="right" vertical="center"/>
    </xf>
    <xf numFmtId="0" fontId="6" fillId="0" borderId="0" xfId="6" applyFont="1" applyAlignment="1">
      <alignment vertical="center"/>
    </xf>
    <xf numFmtId="0" fontId="6" fillId="0" borderId="0" xfId="6" applyFont="1" applyAlignment="1">
      <alignment horizontal="center" vertical="center"/>
    </xf>
    <xf numFmtId="41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right" vertical="center"/>
    </xf>
    <xf numFmtId="41" fontId="6" fillId="0" borderId="4" xfId="0" applyNumberFormat="1" applyFont="1" applyBorder="1" applyAlignment="1">
      <alignment horizontal="right" vertical="center"/>
    </xf>
    <xf numFmtId="41" fontId="6" fillId="0" borderId="0" xfId="0" applyNumberFormat="1" applyFont="1" applyAlignment="1">
      <alignment horizontal="left" vertical="center"/>
    </xf>
    <xf numFmtId="41" fontId="6" fillId="0" borderId="5" xfId="0" applyNumberFormat="1" applyFont="1" applyBorder="1" applyAlignment="1">
      <alignment horizontal="right" vertical="center"/>
    </xf>
    <xf numFmtId="37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6" applyFont="1" applyAlignment="1">
      <alignment vertical="center"/>
    </xf>
    <xf numFmtId="41" fontId="3" fillId="0" borderId="0" xfId="6" applyNumberFormat="1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41" fontId="3" fillId="0" borderId="5" xfId="0" applyNumberFormat="1" applyFont="1" applyBorder="1" applyAlignment="1">
      <alignment horizontal="right" vertical="center"/>
    </xf>
    <xf numFmtId="41" fontId="3" fillId="0" borderId="0" xfId="0" applyNumberFormat="1" applyFont="1" applyAlignment="1">
      <alignment horizontal="left" vertical="center"/>
    </xf>
    <xf numFmtId="41" fontId="3" fillId="0" borderId="1" xfId="0" applyNumberFormat="1" applyFont="1" applyBorder="1" applyAlignment="1">
      <alignment horizontal="left" vertical="center"/>
    </xf>
    <xf numFmtId="0" fontId="7" fillId="0" borderId="0" xfId="6" applyFont="1" applyAlignment="1">
      <alignment horizontal="center" vertical="center"/>
    </xf>
    <xf numFmtId="0" fontId="3" fillId="0" borderId="0" xfId="6" applyFont="1" applyAlignment="1">
      <alignment horizontal="right" vertical="center"/>
    </xf>
    <xf numFmtId="41" fontId="3" fillId="0" borderId="0" xfId="6" applyNumberFormat="1" applyFont="1" applyAlignment="1">
      <alignment vertical="center"/>
    </xf>
    <xf numFmtId="41" fontId="6" fillId="0" borderId="1" xfId="0" applyNumberFormat="1" applyFont="1" applyBorder="1" applyAlignment="1">
      <alignment horizontal="right" vertical="center"/>
    </xf>
    <xf numFmtId="41" fontId="6" fillId="0" borderId="1" xfId="0" applyNumberFormat="1" applyFont="1" applyBorder="1" applyAlignment="1">
      <alignment vertical="center"/>
    </xf>
    <xf numFmtId="41" fontId="6" fillId="0" borderId="0" xfId="6" applyNumberFormat="1" applyFont="1" applyAlignment="1">
      <alignment vertical="center"/>
    </xf>
    <xf numFmtId="41" fontId="3" fillId="0" borderId="4" xfId="0" applyNumberFormat="1" applyFont="1" applyBorder="1" applyAlignment="1">
      <alignment horizontal="left" vertical="center"/>
    </xf>
    <xf numFmtId="41" fontId="3" fillId="0" borderId="7" xfId="0" applyNumberFormat="1" applyFont="1" applyBorder="1" applyAlignment="1">
      <alignment horizontal="right" vertical="center"/>
    </xf>
    <xf numFmtId="0" fontId="3" fillId="0" borderId="1" xfId="6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41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6" applyFont="1" applyAlignment="1">
      <alignment vertical="center"/>
    </xf>
    <xf numFmtId="0" fontId="18" fillId="0" borderId="0" xfId="6" applyFont="1" applyAlignment="1">
      <alignment horizontal="center" vertical="center"/>
    </xf>
    <xf numFmtId="41" fontId="18" fillId="0" borderId="0" xfId="6" applyNumberFormat="1" applyFont="1" applyAlignment="1">
      <alignment vertical="center"/>
    </xf>
    <xf numFmtId="0" fontId="17" fillId="0" borderId="0" xfId="6" applyFont="1" applyAlignment="1">
      <alignment horizontal="center" vertical="center"/>
    </xf>
    <xf numFmtId="41" fontId="18" fillId="0" borderId="0" xfId="6" applyNumberFormat="1" applyFont="1" applyAlignment="1">
      <alignment horizontal="center" vertical="center"/>
    </xf>
    <xf numFmtId="0" fontId="5" fillId="0" borderId="0" xfId="6" applyFont="1" applyAlignment="1">
      <alignment horizontal="center" vertical="center"/>
    </xf>
    <xf numFmtId="0" fontId="5" fillId="0" borderId="0" xfId="6" applyFont="1" applyAlignment="1">
      <alignment horizontal="left" vertical="center"/>
    </xf>
    <xf numFmtId="0" fontId="5" fillId="0" borderId="4" xfId="6" applyFont="1" applyBorder="1" applyAlignment="1">
      <alignment horizontal="center" vertical="center"/>
    </xf>
    <xf numFmtId="0" fontId="5" fillId="0" borderId="4" xfId="6" applyFont="1" applyBorder="1" applyAlignment="1">
      <alignment vertical="center"/>
    </xf>
    <xf numFmtId="41" fontId="5" fillId="0" borderId="0" xfId="0" applyNumberFormat="1" applyFont="1" applyAlignment="1">
      <alignment horizontal="center" vertical="center"/>
    </xf>
    <xf numFmtId="41" fontId="5" fillId="0" borderId="0" xfId="6" applyNumberFormat="1" applyFont="1" applyAlignment="1">
      <alignment horizontal="left" vertical="center"/>
    </xf>
    <xf numFmtId="167" fontId="5" fillId="0" borderId="0" xfId="6" applyNumberFormat="1" applyFont="1" applyAlignment="1">
      <alignment horizontal="center" vertical="center"/>
    </xf>
    <xf numFmtId="41" fontId="5" fillId="0" borderId="0" xfId="6" applyNumberFormat="1" applyFont="1" applyAlignment="1">
      <alignment horizontal="center" vertical="center"/>
    </xf>
    <xf numFmtId="167" fontId="5" fillId="0" borderId="0" xfId="6" applyNumberFormat="1" applyFont="1" applyAlignment="1">
      <alignment horizontal="left" vertical="center"/>
    </xf>
    <xf numFmtId="0" fontId="6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41" fontId="20" fillId="0" borderId="0" xfId="1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164" fontId="20" fillId="0" borderId="0" xfId="1" applyNumberFormat="1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37" fontId="11" fillId="0" borderId="0" xfId="0" applyNumberFormat="1" applyFont="1" applyFill="1" applyAlignment="1">
      <alignment horizontal="center" vertical="center"/>
    </xf>
    <xf numFmtId="41" fontId="11" fillId="0" borderId="0" xfId="1" applyNumberFormat="1" applyFont="1" applyFill="1" applyAlignment="1">
      <alignment vertical="center"/>
    </xf>
    <xf numFmtId="164" fontId="11" fillId="0" borderId="0" xfId="1" applyNumberFormat="1" applyFont="1" applyFill="1" applyAlignment="1">
      <alignment vertical="center"/>
    </xf>
    <xf numFmtId="164" fontId="11" fillId="0" borderId="0" xfId="1" applyNumberFormat="1" applyFont="1" applyFill="1" applyAlignment="1">
      <alignment horizontal="right" vertical="center"/>
    </xf>
    <xf numFmtId="49" fontId="11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 vertical="center"/>
    </xf>
    <xf numFmtId="0" fontId="11" fillId="0" borderId="0" xfId="0" quotePrefix="1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1" fontId="11" fillId="0" borderId="2" xfId="1" quotePrefix="1" applyNumberFormat="1" applyFont="1" applyFill="1" applyBorder="1" applyAlignment="1">
      <alignment horizontal="center" vertical="center"/>
    </xf>
    <xf numFmtId="164" fontId="11" fillId="0" borderId="2" xfId="1" quotePrefix="1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41" fontId="11" fillId="0" borderId="0" xfId="1" quotePrefix="1" applyNumberFormat="1" applyFont="1" applyFill="1" applyAlignment="1">
      <alignment horizontal="center" vertical="center"/>
    </xf>
    <xf numFmtId="164" fontId="11" fillId="0" borderId="0" xfId="1" quotePrefix="1" applyNumberFormat="1" applyFont="1" applyFill="1" applyAlignment="1">
      <alignment horizontal="center" vertical="center"/>
    </xf>
    <xf numFmtId="41" fontId="11" fillId="0" borderId="0" xfId="1" applyNumberFormat="1" applyFont="1" applyFill="1" applyAlignment="1">
      <alignment horizontal="center" vertical="center"/>
    </xf>
    <xf numFmtId="164" fontId="11" fillId="0" borderId="0" xfId="1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41" fontId="11" fillId="0" borderId="0" xfId="0" applyNumberFormat="1" applyFont="1" applyFill="1" applyAlignment="1">
      <alignment vertical="center"/>
    </xf>
    <xf numFmtId="41" fontId="11" fillId="0" borderId="0" xfId="0" applyNumberFormat="1" applyFont="1" applyFill="1" applyAlignment="1">
      <alignment horizontal="center" vertical="center"/>
    </xf>
    <xf numFmtId="168" fontId="20" fillId="0" borderId="0" xfId="0" applyNumberFormat="1" applyFont="1" applyFill="1" applyAlignment="1">
      <alignment vertical="center"/>
    </xf>
    <xf numFmtId="43" fontId="11" fillId="0" borderId="0" xfId="1" applyFont="1" applyFill="1" applyAlignment="1">
      <alignment vertical="center"/>
    </xf>
    <xf numFmtId="41" fontId="11" fillId="0" borderId="2" xfId="1" applyNumberFormat="1" applyFont="1" applyFill="1" applyBorder="1" applyAlignment="1">
      <alignment vertical="center"/>
    </xf>
    <xf numFmtId="41" fontId="11" fillId="0" borderId="1" xfId="1" applyNumberFormat="1" applyFont="1" applyFill="1" applyBorder="1" applyAlignment="1">
      <alignment vertical="center"/>
    </xf>
    <xf numFmtId="41" fontId="11" fillId="0" borderId="3" xfId="1" applyNumberFormat="1" applyFont="1" applyFill="1" applyBorder="1" applyAlignment="1">
      <alignment vertical="center"/>
    </xf>
    <xf numFmtId="41" fontId="11" fillId="0" borderId="1" xfId="0" applyNumberFormat="1" applyFont="1" applyFill="1" applyBorder="1" applyAlignment="1">
      <alignment vertical="center"/>
    </xf>
    <xf numFmtId="41" fontId="11" fillId="0" borderId="2" xfId="0" applyNumberFormat="1" applyFont="1" applyFill="1" applyBorder="1" applyAlignment="1">
      <alignment vertical="center"/>
    </xf>
    <xf numFmtId="41" fontId="11" fillId="0" borderId="0" xfId="1" applyNumberFormat="1" applyFont="1" applyFill="1" applyAlignment="1">
      <alignment horizontal="right" vertical="center"/>
    </xf>
    <xf numFmtId="41" fontId="11" fillId="0" borderId="0" xfId="1" quotePrefix="1" applyNumberFormat="1" applyFont="1" applyFill="1" applyAlignment="1">
      <alignment horizontal="right" vertical="center"/>
    </xf>
    <xf numFmtId="41" fontId="11" fillId="0" borderId="0" xfId="0" quotePrefix="1" applyNumberFormat="1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1" fillId="0" borderId="6" xfId="0" applyFont="1" applyFill="1" applyBorder="1" applyAlignment="1">
      <alignment vertical="center"/>
    </xf>
    <xf numFmtId="41" fontId="20" fillId="0" borderId="0" xfId="0" applyNumberFormat="1" applyFont="1" applyFill="1" applyAlignment="1">
      <alignment vertical="center"/>
    </xf>
    <xf numFmtId="37" fontId="20" fillId="0" borderId="0" xfId="0" applyNumberFormat="1" applyFont="1" applyFill="1" applyAlignment="1">
      <alignment vertical="center"/>
    </xf>
    <xf numFmtId="41" fontId="11" fillId="0" borderId="0" xfId="0" applyNumberFormat="1" applyFont="1" applyFill="1" applyAlignment="1">
      <alignment horizontal="right" vertical="center"/>
    </xf>
    <xf numFmtId="37" fontId="11" fillId="0" borderId="0" xfId="0" applyNumberFormat="1" applyFont="1" applyFill="1" applyAlignment="1">
      <alignment vertical="center"/>
    </xf>
    <xf numFmtId="37" fontId="11" fillId="0" borderId="0" xfId="0" applyNumberFormat="1" applyFont="1" applyFill="1" applyAlignment="1">
      <alignment horizontal="right" vertical="center"/>
    </xf>
    <xf numFmtId="41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37" fontId="20" fillId="0" borderId="1" xfId="0" applyNumberFormat="1" applyFont="1" applyFill="1" applyBorder="1" applyAlignment="1">
      <alignment horizontal="center" vertical="center"/>
    </xf>
    <xf numFmtId="41" fontId="11" fillId="0" borderId="1" xfId="0" quotePrefix="1" applyNumberFormat="1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/>
    </xf>
    <xf numFmtId="9" fontId="20" fillId="0" borderId="0" xfId="13" applyFont="1" applyFill="1" applyAlignment="1">
      <alignment vertical="center"/>
    </xf>
    <xf numFmtId="41" fontId="11" fillId="0" borderId="0" xfId="0" quotePrefix="1" applyNumberFormat="1" applyFont="1" applyFill="1" applyAlignment="1">
      <alignment horizontal="right" vertical="center"/>
    </xf>
    <xf numFmtId="41" fontId="11" fillId="0" borderId="5" xfId="0" applyNumberFormat="1" applyFont="1" applyFill="1" applyBorder="1" applyAlignment="1">
      <alignment vertical="center"/>
    </xf>
    <xf numFmtId="164" fontId="11" fillId="0" borderId="0" xfId="0" applyNumberFormat="1" applyFont="1" applyFill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169" fontId="11" fillId="0" borderId="3" xfId="1" applyNumberFormat="1" applyFont="1" applyFill="1" applyBorder="1" applyAlignment="1">
      <alignment vertical="center"/>
    </xf>
    <xf numFmtId="39" fontId="11" fillId="0" borderId="0" xfId="0" applyNumberFormat="1" applyFont="1" applyFill="1" applyAlignment="1">
      <alignment vertical="center"/>
    </xf>
    <xf numFmtId="43" fontId="11" fillId="0" borderId="3" xfId="1" applyFont="1" applyFill="1" applyBorder="1" applyAlignment="1">
      <alignment vertical="center"/>
    </xf>
    <xf numFmtId="39" fontId="11" fillId="0" borderId="0" xfId="0" applyNumberFormat="1" applyFont="1" applyFill="1" applyAlignment="1">
      <alignment horizontal="center" vertical="center"/>
    </xf>
    <xf numFmtId="41" fontId="11" fillId="0" borderId="3" xfId="0" applyNumberFormat="1" applyFont="1" applyFill="1" applyBorder="1" applyAlignment="1">
      <alignment vertical="center"/>
    </xf>
    <xf numFmtId="43" fontId="11" fillId="0" borderId="0" xfId="0" applyNumberFormat="1" applyFont="1" applyFill="1" applyAlignment="1">
      <alignment vertical="center"/>
    </xf>
    <xf numFmtId="43" fontId="11" fillId="0" borderId="0" xfId="0" applyNumberFormat="1" applyFont="1" applyFill="1" applyAlignment="1">
      <alignment horizontal="center" vertical="center"/>
    </xf>
    <xf numFmtId="164" fontId="11" fillId="0" borderId="1" xfId="0" applyNumberFormat="1" applyFont="1" applyFill="1" applyBorder="1" applyAlignment="1">
      <alignment vertical="center"/>
    </xf>
    <xf numFmtId="41" fontId="11" fillId="0" borderId="1" xfId="0" applyNumberFormat="1" applyFont="1" applyFill="1" applyBorder="1" applyAlignment="1">
      <alignment horizontal="right" vertical="center"/>
    </xf>
    <xf numFmtId="37" fontId="11" fillId="0" borderId="3" xfId="0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vertical="center"/>
    </xf>
    <xf numFmtId="164" fontId="11" fillId="0" borderId="1" xfId="1" applyNumberFormat="1" applyFont="1" applyFill="1" applyBorder="1" applyAlignment="1">
      <alignment vertical="center"/>
    </xf>
    <xf numFmtId="37" fontId="11" fillId="0" borderId="1" xfId="0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vertical="center"/>
    </xf>
    <xf numFmtId="41" fontId="21" fillId="0" borderId="0" xfId="0" applyNumberFormat="1" applyFont="1" applyFill="1" applyAlignment="1">
      <alignment vertical="center"/>
    </xf>
    <xf numFmtId="37" fontId="2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1" fillId="0" borderId="2" xfId="0" quotePrefix="1" applyFont="1" applyFill="1" applyBorder="1" applyAlignment="1">
      <alignment horizontal="center" vertical="center"/>
    </xf>
    <xf numFmtId="41" fontId="11" fillId="0" borderId="0" xfId="12" applyNumberFormat="1" applyFont="1" applyFill="1" applyAlignment="1">
      <alignment horizontal="center" vertical="center"/>
    </xf>
    <xf numFmtId="41" fontId="11" fillId="0" borderId="0" xfId="0" applyNumberFormat="1" applyFont="1" applyFill="1" applyAlignment="1">
      <alignment horizontal="left" vertical="center"/>
    </xf>
    <xf numFmtId="0" fontId="21" fillId="0" borderId="0" xfId="0" quotePrefix="1" applyFont="1" applyFill="1" applyAlignment="1">
      <alignment horizontal="center" vertical="center"/>
    </xf>
    <xf numFmtId="41" fontId="11" fillId="0" borderId="1" xfId="0" quotePrefix="1" applyNumberFormat="1" applyFont="1" applyFill="1" applyBorder="1" applyAlignment="1">
      <alignment horizontal="right" vertical="center"/>
    </xf>
    <xf numFmtId="164" fontId="11" fillId="0" borderId="0" xfId="12" applyNumberFormat="1" applyFont="1" applyFill="1" applyAlignment="1">
      <alignment horizontal="center" vertical="center"/>
    </xf>
    <xf numFmtId="164" fontId="11" fillId="0" borderId="0" xfId="0" quotePrefix="1" applyNumberFormat="1" applyFont="1" applyFill="1" applyAlignment="1">
      <alignment horizontal="right" vertical="center"/>
    </xf>
    <xf numFmtId="164" fontId="11" fillId="0" borderId="0" xfId="0" applyNumberFormat="1" applyFont="1" applyFill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6" fillId="0" borderId="2" xfId="6" applyFont="1" applyBorder="1" applyAlignment="1">
      <alignment horizontal="center" vertical="center"/>
    </xf>
    <xf numFmtId="0" fontId="5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2" xfId="6" applyFont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2 2" xfId="11" xr:uid="{00000000-0005-0000-0000-000002000000}"/>
    <cellStyle name="Custom" xfId="3" xr:uid="{00000000-0005-0000-0000-000003000000}"/>
    <cellStyle name="Euro" xfId="4" xr:uid="{00000000-0005-0000-0000-000004000000}"/>
    <cellStyle name="no dec" xfId="5" xr:uid="{00000000-0005-0000-0000-000005000000}"/>
    <cellStyle name="Normal" xfId="0" builtinId="0"/>
    <cellStyle name="Normal 2" xfId="6" xr:uid="{00000000-0005-0000-0000-000007000000}"/>
    <cellStyle name="Normal 3" xfId="12" xr:uid="{00000000-0005-0000-0000-000008000000}"/>
    <cellStyle name="Percent" xfId="13" builtinId="5"/>
    <cellStyle name="Percent 2" xfId="10" xr:uid="{00000000-0005-0000-0000-000009000000}"/>
    <cellStyle name="pwstyle" xfId="7" xr:uid="{00000000-0005-0000-0000-00000A000000}"/>
    <cellStyle name="เชื่อมโยงหลายมิติ" xfId="8" xr:uid="{00000000-0005-0000-0000-00000B000000}"/>
    <cellStyle name="ตามการเชื่อมโยงหลายมิติ" xfId="9" xr:uid="{00000000-0005-0000-0000-00000C000000}"/>
  </cellStyles>
  <dxfs count="0"/>
  <tableStyles count="0" defaultTableStyle="TableStyleMedium9" defaultPivotStyle="PivotStyleLight16"/>
  <colors>
    <mruColors>
      <color rgb="FFCCFF99"/>
      <color rgb="FFFFCCFF"/>
      <color rgb="FFCCECFF"/>
      <color rgb="FFFFCC6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  <sheetName val="Parameters"/>
      <sheetName val="DG"/>
      <sheetName val="inven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  <sheetName val="P&amp;L"/>
      <sheetName val="1602-97"/>
      <sheetName val="LBT0812"/>
      <sheetName val="F1771-V"/>
      <sheetName val="P&amp;L-AM"/>
      <sheetName val="PL-CM"/>
      <sheetName val="P&amp;L-CM-LY"/>
      <sheetName val="P&amp;L-LM"/>
      <sheetName val="Control_Sheet"/>
      <sheetName val="A12-invsub"/>
      <sheetName val="P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  <sheetName val="TH00_12080000"/>
      <sheetName val="base"/>
      <sheetName val="FY05 DEV - RATE INFORMATION"/>
      <sheetName val="Sheet1"/>
      <sheetName val="Debtors_reco_with_GL3"/>
      <sheetName val="1030002_A3"/>
      <sheetName val="1030004_A3"/>
      <sheetName val="1030006_A3"/>
      <sheetName val="Elim_Seg_LM3"/>
      <sheetName val="Elim_Seg_BM3"/>
      <sheetName val="Elim_Seg_AM3"/>
      <sheetName val="Loan_Data3"/>
      <sheetName val="Customize_Your_Loan_Manager3"/>
      <sheetName val="Loan_Amortization_Table3"/>
      <sheetName val="Setup_20093"/>
      <sheetName val="4-Sales Commission"/>
      <sheetName val="CMA"/>
      <sheetName val="cove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104"/>
  <sheetViews>
    <sheetView showGridLines="0" view="pageBreakPreview" zoomScale="85" zoomScaleNormal="100" zoomScaleSheetLayoutView="145" workbookViewId="0">
      <selection activeCell="A80" sqref="A80"/>
    </sheetView>
  </sheetViews>
  <sheetFormatPr defaultColWidth="9.28515625" defaultRowHeight="21.75" customHeight="1"/>
  <cols>
    <col min="1" max="1" width="38.28515625" style="55" customWidth="1"/>
    <col min="2" max="2" width="6.28515625" style="55" customWidth="1"/>
    <col min="3" max="3" width="1.28515625" style="55" customWidth="1"/>
    <col min="4" max="4" width="15.7109375" style="59" customWidth="1"/>
    <col min="5" max="5" width="1.28515625" style="55" customWidth="1"/>
    <col min="6" max="6" width="15.7109375" style="60" customWidth="1"/>
    <col min="7" max="7" width="1.5703125" style="57" customWidth="1"/>
    <col min="8" max="8" width="15.7109375" style="59" customWidth="1"/>
    <col min="9" max="9" width="1.28515625" style="55" customWidth="1"/>
    <col min="10" max="10" width="15.7109375" style="60" customWidth="1"/>
    <col min="11" max="11" width="1.7109375" style="57" customWidth="1"/>
    <col min="12" max="12" width="9.5703125" style="55" bestFit="1" customWidth="1"/>
    <col min="13" max="14" width="8.28515625" style="55" customWidth="1"/>
    <col min="15" max="15" width="2.42578125" style="55" bestFit="1" customWidth="1"/>
    <col min="16" max="16" width="8.5703125" style="55" bestFit="1" customWidth="1"/>
    <col min="17" max="18" width="8.28515625" style="55" customWidth="1"/>
    <col min="19" max="19" width="14.7109375" style="55" customWidth="1"/>
    <col min="20" max="20" width="15.7109375" style="55" customWidth="1"/>
    <col min="21" max="16384" width="9.28515625" style="55"/>
  </cols>
  <sheetData>
    <row r="1" spans="1:20" s="53" customFormat="1" ht="21.75" customHeight="1">
      <c r="A1" s="53" t="s">
        <v>0</v>
      </c>
      <c r="D1" s="54"/>
      <c r="E1" s="55"/>
      <c r="F1" s="56"/>
      <c r="G1" s="57"/>
      <c r="H1" s="54"/>
      <c r="J1" s="56"/>
      <c r="K1" s="57"/>
    </row>
    <row r="2" spans="1:20" s="53" customFormat="1" ht="21.75" customHeight="1">
      <c r="A2" s="53" t="s">
        <v>95</v>
      </c>
      <c r="D2" s="54"/>
      <c r="E2" s="55"/>
      <c r="F2" s="56"/>
      <c r="G2" s="57"/>
      <c r="H2" s="54"/>
      <c r="J2" s="56"/>
      <c r="K2" s="57"/>
    </row>
    <row r="3" spans="1:20" s="53" customFormat="1" ht="21.75" customHeight="1">
      <c r="A3" s="53" t="s">
        <v>245</v>
      </c>
      <c r="D3" s="54"/>
      <c r="E3" s="55"/>
      <c r="F3" s="56"/>
      <c r="G3" s="57"/>
      <c r="H3" s="54"/>
      <c r="J3" s="56"/>
      <c r="K3" s="58"/>
    </row>
    <row r="4" spans="1:20" ht="21.75" customHeight="1">
      <c r="J4" s="61" t="s">
        <v>88</v>
      </c>
      <c r="K4" s="58"/>
    </row>
    <row r="5" spans="1:20" s="63" customFormat="1" ht="21.75" customHeight="1">
      <c r="A5" s="62"/>
      <c r="D5" s="129" t="s">
        <v>1</v>
      </c>
      <c r="E5" s="129"/>
      <c r="F5" s="129"/>
      <c r="G5" s="57"/>
      <c r="H5" s="129" t="s">
        <v>2</v>
      </c>
      <c r="I5" s="129"/>
      <c r="J5" s="129"/>
      <c r="K5" s="64"/>
    </row>
    <row r="6" spans="1:20" s="57" customFormat="1" ht="21.75" customHeight="1">
      <c r="B6" s="65" t="s">
        <v>3</v>
      </c>
      <c r="D6" s="66" t="s">
        <v>246</v>
      </c>
      <c r="F6" s="67" t="s">
        <v>228</v>
      </c>
      <c r="H6" s="66" t="s">
        <v>246</v>
      </c>
      <c r="J6" s="67" t="s">
        <v>228</v>
      </c>
      <c r="K6" s="64"/>
    </row>
    <row r="7" spans="1:20" s="57" customFormat="1" ht="21.75" customHeight="1">
      <c r="B7" s="68"/>
      <c r="D7" s="69" t="s">
        <v>111</v>
      </c>
      <c r="F7" s="70" t="s">
        <v>113</v>
      </c>
      <c r="H7" s="69" t="s">
        <v>111</v>
      </c>
      <c r="J7" s="70" t="s">
        <v>113</v>
      </c>
      <c r="K7" s="64"/>
    </row>
    <row r="8" spans="1:20" s="57" customFormat="1" ht="21.75" customHeight="1">
      <c r="B8" s="68"/>
      <c r="D8" s="69" t="s">
        <v>112</v>
      </c>
      <c r="F8" s="70"/>
      <c r="H8" s="69" t="s">
        <v>112</v>
      </c>
      <c r="J8" s="70"/>
      <c r="K8" s="64"/>
    </row>
    <row r="9" spans="1:20" s="57" customFormat="1" ht="21.75" customHeight="1">
      <c r="A9" s="53" t="s">
        <v>4</v>
      </c>
      <c r="D9" s="71"/>
      <c r="F9" s="72"/>
      <c r="H9" s="71"/>
      <c r="J9" s="60"/>
      <c r="L9" s="53"/>
      <c r="M9" s="53"/>
    </row>
    <row r="10" spans="1:20" ht="21.75" customHeight="1">
      <c r="A10" s="53" t="s">
        <v>5</v>
      </c>
      <c r="L10" s="53"/>
      <c r="M10" s="53"/>
      <c r="T10" s="57"/>
    </row>
    <row r="11" spans="1:20" ht="21.75" customHeight="1">
      <c r="A11" s="55" t="s">
        <v>6</v>
      </c>
      <c r="B11" s="73"/>
      <c r="D11" s="59">
        <v>1098289</v>
      </c>
      <c r="E11" s="74"/>
      <c r="F11" s="59">
        <v>1178455</v>
      </c>
      <c r="G11" s="75"/>
      <c r="H11" s="59">
        <v>41946</v>
      </c>
      <c r="I11" s="74"/>
      <c r="J11" s="59">
        <v>45351</v>
      </c>
      <c r="K11" s="75"/>
      <c r="L11" s="76"/>
      <c r="M11" s="76"/>
      <c r="N11" s="76"/>
      <c r="O11" s="76"/>
      <c r="P11" s="76"/>
      <c r="Q11" s="76"/>
      <c r="R11" s="76"/>
      <c r="S11" s="77"/>
      <c r="T11" s="74"/>
    </row>
    <row r="12" spans="1:20" ht="21.75" customHeight="1">
      <c r="A12" s="55" t="s">
        <v>56</v>
      </c>
      <c r="B12" s="73">
        <v>2</v>
      </c>
      <c r="D12" s="59">
        <v>753302</v>
      </c>
      <c r="E12" s="74"/>
      <c r="F12" s="59">
        <v>901674</v>
      </c>
      <c r="G12" s="75"/>
      <c r="H12" s="59">
        <v>245468</v>
      </c>
      <c r="I12" s="74"/>
      <c r="J12" s="59">
        <v>281071</v>
      </c>
      <c r="K12" s="75"/>
      <c r="L12" s="76"/>
      <c r="M12" s="76"/>
      <c r="N12" s="76"/>
      <c r="O12" s="76"/>
      <c r="P12" s="76"/>
      <c r="Q12" s="76"/>
      <c r="R12" s="76"/>
      <c r="S12" s="77"/>
      <c r="T12" s="74"/>
    </row>
    <row r="13" spans="1:20" ht="21.75" customHeight="1">
      <c r="A13" s="55" t="s">
        <v>57</v>
      </c>
      <c r="B13" s="73"/>
      <c r="D13" s="59">
        <v>92922</v>
      </c>
      <c r="E13" s="74"/>
      <c r="F13" s="59">
        <v>69884</v>
      </c>
      <c r="G13" s="75"/>
      <c r="H13" s="59">
        <v>0</v>
      </c>
      <c r="I13" s="74"/>
      <c r="J13" s="59">
        <v>0</v>
      </c>
      <c r="K13" s="75"/>
      <c r="L13" s="76"/>
      <c r="M13" s="76"/>
      <c r="N13" s="76"/>
      <c r="O13" s="76"/>
      <c r="P13" s="76"/>
      <c r="Q13" s="76"/>
      <c r="R13" s="76"/>
      <c r="S13" s="77"/>
      <c r="T13" s="74"/>
    </row>
    <row r="14" spans="1:20" ht="21.75" customHeight="1">
      <c r="A14" s="55" t="s">
        <v>115</v>
      </c>
      <c r="B14" s="73">
        <v>4</v>
      </c>
      <c r="D14" s="59">
        <v>3802538</v>
      </c>
      <c r="E14" s="74"/>
      <c r="F14" s="59">
        <v>3657997</v>
      </c>
      <c r="G14" s="75"/>
      <c r="H14" s="59">
        <v>111429</v>
      </c>
      <c r="I14" s="74"/>
      <c r="J14" s="59">
        <v>111429</v>
      </c>
      <c r="K14" s="75"/>
      <c r="L14" s="76"/>
      <c r="M14" s="76"/>
      <c r="N14" s="76"/>
      <c r="O14" s="76"/>
      <c r="P14" s="76"/>
      <c r="Q14" s="76"/>
      <c r="R14" s="76"/>
      <c r="S14" s="77"/>
      <c r="T14" s="74"/>
    </row>
    <row r="15" spans="1:20" ht="21.75" customHeight="1">
      <c r="A15" s="55" t="s">
        <v>126</v>
      </c>
      <c r="B15" s="73"/>
      <c r="D15" s="59">
        <v>311462</v>
      </c>
      <c r="E15" s="74"/>
      <c r="F15" s="59">
        <v>185667</v>
      </c>
      <c r="G15" s="75"/>
      <c r="H15" s="59">
        <v>0</v>
      </c>
      <c r="I15" s="74"/>
      <c r="J15" s="59">
        <v>0</v>
      </c>
      <c r="K15" s="75"/>
      <c r="L15" s="76"/>
      <c r="M15" s="76"/>
      <c r="N15" s="76"/>
      <c r="O15" s="76"/>
      <c r="P15" s="76"/>
      <c r="Q15" s="76"/>
      <c r="R15" s="76"/>
      <c r="S15" s="77"/>
      <c r="T15" s="74"/>
    </row>
    <row r="16" spans="1:20" ht="21.75" customHeight="1">
      <c r="A16" s="55" t="s">
        <v>231</v>
      </c>
      <c r="B16" s="73"/>
      <c r="D16" s="59">
        <v>16706</v>
      </c>
      <c r="E16" s="74"/>
      <c r="F16" s="59">
        <v>16685</v>
      </c>
      <c r="G16" s="75"/>
      <c r="H16" s="59">
        <v>2374</v>
      </c>
      <c r="I16" s="74"/>
      <c r="J16" s="59">
        <v>2374</v>
      </c>
      <c r="K16" s="75"/>
      <c r="L16" s="76"/>
      <c r="M16" s="76"/>
      <c r="N16" s="76"/>
      <c r="O16" s="76"/>
      <c r="P16" s="76"/>
      <c r="Q16" s="76"/>
      <c r="R16" s="76"/>
      <c r="S16" s="77"/>
      <c r="T16" s="74"/>
    </row>
    <row r="17" spans="1:20" ht="21.75" customHeight="1">
      <c r="A17" s="55" t="s">
        <v>7</v>
      </c>
      <c r="B17" s="73"/>
      <c r="D17" s="59">
        <v>260599</v>
      </c>
      <c r="E17" s="74"/>
      <c r="F17" s="59">
        <v>158962</v>
      </c>
      <c r="G17" s="75"/>
      <c r="H17" s="59">
        <v>16793</v>
      </c>
      <c r="I17" s="74"/>
      <c r="J17" s="59">
        <v>10511</v>
      </c>
      <c r="K17" s="75"/>
      <c r="L17" s="76"/>
      <c r="M17" s="76"/>
      <c r="N17" s="76"/>
      <c r="O17" s="76"/>
      <c r="P17" s="76"/>
      <c r="Q17" s="76"/>
      <c r="R17" s="76"/>
      <c r="S17" s="77"/>
      <c r="T17" s="74"/>
    </row>
    <row r="18" spans="1:20" ht="21.75" customHeight="1">
      <c r="A18" s="53" t="s">
        <v>8</v>
      </c>
      <c r="B18" s="73"/>
      <c r="D18" s="78">
        <f>SUM(D11:D17)</f>
        <v>6335818</v>
      </c>
      <c r="E18" s="74"/>
      <c r="F18" s="78">
        <f>SUM(F11:F17)</f>
        <v>6169324</v>
      </c>
      <c r="G18" s="75"/>
      <c r="H18" s="78">
        <f>SUM(H11:H17)</f>
        <v>418010</v>
      </c>
      <c r="I18" s="74"/>
      <c r="J18" s="78">
        <f>SUM(J11:J17)</f>
        <v>450736</v>
      </c>
      <c r="K18" s="75"/>
      <c r="L18" s="76"/>
      <c r="M18" s="76"/>
      <c r="N18" s="76"/>
      <c r="O18" s="76"/>
      <c r="P18" s="76"/>
      <c r="Q18" s="76"/>
      <c r="R18" s="76"/>
      <c r="S18" s="77"/>
      <c r="T18" s="74"/>
    </row>
    <row r="19" spans="1:20" ht="21.75" customHeight="1">
      <c r="A19" s="53" t="s">
        <v>9</v>
      </c>
      <c r="B19" s="73"/>
      <c r="E19" s="74"/>
      <c r="F19" s="59"/>
      <c r="G19" s="75"/>
      <c r="I19" s="74"/>
      <c r="J19" s="59"/>
      <c r="K19" s="75"/>
      <c r="L19" s="76"/>
      <c r="M19" s="76"/>
      <c r="N19" s="76"/>
      <c r="O19" s="76"/>
      <c r="P19" s="76"/>
      <c r="Q19" s="76"/>
      <c r="R19" s="76"/>
      <c r="S19" s="77"/>
      <c r="T19" s="74"/>
    </row>
    <row r="20" spans="1:20" ht="21.75" customHeight="1">
      <c r="A20" s="55" t="s">
        <v>131</v>
      </c>
      <c r="B20" s="73"/>
      <c r="D20" s="59">
        <v>951178</v>
      </c>
      <c r="E20" s="74"/>
      <c r="F20" s="59">
        <v>865168</v>
      </c>
      <c r="G20" s="75"/>
      <c r="H20" s="59">
        <v>0</v>
      </c>
      <c r="I20" s="74"/>
      <c r="J20" s="59">
        <v>0</v>
      </c>
      <c r="L20" s="76"/>
      <c r="M20" s="76"/>
      <c r="N20" s="76"/>
      <c r="O20" s="76"/>
      <c r="P20" s="76"/>
      <c r="Q20" s="76"/>
      <c r="R20" s="76"/>
      <c r="S20" s="77"/>
      <c r="T20" s="74"/>
    </row>
    <row r="21" spans="1:20" ht="21.75" customHeight="1">
      <c r="A21" s="55" t="s">
        <v>116</v>
      </c>
      <c r="B21" s="73">
        <v>5</v>
      </c>
      <c r="D21" s="59">
        <v>380690</v>
      </c>
      <c r="E21" s="74"/>
      <c r="F21" s="59">
        <v>420722</v>
      </c>
      <c r="G21" s="75"/>
      <c r="H21" s="59">
        <v>0</v>
      </c>
      <c r="I21" s="74"/>
      <c r="J21" s="59">
        <v>0</v>
      </c>
      <c r="L21" s="76"/>
      <c r="M21" s="76"/>
      <c r="N21" s="76"/>
      <c r="O21" s="76"/>
      <c r="P21" s="76"/>
      <c r="Q21" s="76"/>
      <c r="R21" s="76"/>
      <c r="S21" s="77"/>
      <c r="T21" s="74"/>
    </row>
    <row r="22" spans="1:20" ht="21.75" customHeight="1">
      <c r="A22" s="55" t="s">
        <v>117</v>
      </c>
      <c r="B22" s="73"/>
      <c r="D22" s="59">
        <v>0</v>
      </c>
      <c r="E22" s="74"/>
      <c r="F22" s="59">
        <v>0</v>
      </c>
      <c r="G22" s="75"/>
      <c r="H22" s="59">
        <v>4242655</v>
      </c>
      <c r="I22" s="74"/>
      <c r="J22" s="59">
        <v>4242655</v>
      </c>
      <c r="L22" s="76"/>
      <c r="M22" s="76"/>
      <c r="N22" s="76"/>
      <c r="O22" s="76"/>
      <c r="P22" s="76"/>
      <c r="Q22" s="76"/>
      <c r="R22" s="76"/>
      <c r="S22" s="77"/>
      <c r="T22" s="74"/>
    </row>
    <row r="23" spans="1:20" ht="21.75" customHeight="1">
      <c r="A23" s="55" t="s">
        <v>58</v>
      </c>
      <c r="B23" s="73">
        <v>6</v>
      </c>
      <c r="D23" s="59">
        <v>980730</v>
      </c>
      <c r="E23" s="74"/>
      <c r="F23" s="59">
        <v>991141</v>
      </c>
      <c r="G23" s="75"/>
      <c r="H23" s="59">
        <v>777454</v>
      </c>
      <c r="I23" s="74"/>
      <c r="J23" s="59">
        <v>777454</v>
      </c>
      <c r="L23" s="76"/>
      <c r="M23" s="76"/>
      <c r="N23" s="76"/>
      <c r="O23" s="76"/>
      <c r="P23" s="76"/>
      <c r="Q23" s="76"/>
      <c r="R23" s="76"/>
      <c r="S23" s="77"/>
      <c r="T23" s="74"/>
    </row>
    <row r="24" spans="1:20" ht="21.75" customHeight="1">
      <c r="A24" s="55" t="s">
        <v>118</v>
      </c>
      <c r="B24" s="73">
        <v>3</v>
      </c>
      <c r="D24" s="59">
        <v>0</v>
      </c>
      <c r="E24" s="74"/>
      <c r="F24" s="59">
        <v>0</v>
      </c>
      <c r="G24" s="75"/>
      <c r="H24" s="59">
        <v>1470050</v>
      </c>
      <c r="I24" s="74"/>
      <c r="J24" s="59">
        <v>1467550</v>
      </c>
      <c r="L24" s="76"/>
      <c r="M24" s="76"/>
      <c r="N24" s="76"/>
      <c r="O24" s="76"/>
      <c r="P24" s="76"/>
      <c r="Q24" s="76"/>
      <c r="R24" s="76"/>
      <c r="S24" s="77"/>
      <c r="T24" s="74"/>
    </row>
    <row r="25" spans="1:20" ht="21.75" customHeight="1">
      <c r="A25" s="55" t="s">
        <v>60</v>
      </c>
      <c r="B25" s="73">
        <v>7</v>
      </c>
      <c r="D25" s="59">
        <v>1505506</v>
      </c>
      <c r="E25" s="74"/>
      <c r="F25" s="59">
        <v>1416981</v>
      </c>
      <c r="G25" s="75"/>
      <c r="H25" s="59">
        <v>205023</v>
      </c>
      <c r="I25" s="74"/>
      <c r="J25" s="59">
        <v>194498</v>
      </c>
      <c r="L25" s="76"/>
      <c r="M25" s="76"/>
      <c r="N25" s="76"/>
      <c r="O25" s="76"/>
      <c r="P25" s="76"/>
      <c r="Q25" s="76"/>
      <c r="R25" s="76"/>
      <c r="S25" s="77"/>
      <c r="T25" s="74"/>
    </row>
    <row r="26" spans="1:20" ht="21.75" customHeight="1">
      <c r="A26" s="55" t="s">
        <v>59</v>
      </c>
      <c r="B26" s="73">
        <v>8</v>
      </c>
      <c r="D26" s="59">
        <v>12186236</v>
      </c>
      <c r="E26" s="74"/>
      <c r="F26" s="59">
        <v>12250506</v>
      </c>
      <c r="G26" s="75"/>
      <c r="H26" s="59">
        <v>30797</v>
      </c>
      <c r="I26" s="74"/>
      <c r="J26" s="59">
        <v>33224</v>
      </c>
      <c r="L26" s="76"/>
      <c r="M26" s="76"/>
      <c r="N26" s="76"/>
      <c r="O26" s="76"/>
      <c r="P26" s="76"/>
      <c r="Q26" s="76"/>
      <c r="R26" s="76"/>
      <c r="S26" s="77"/>
      <c r="T26" s="74"/>
    </row>
    <row r="27" spans="1:20" ht="21.75" customHeight="1">
      <c r="A27" s="55" t="s">
        <v>130</v>
      </c>
      <c r="B27" s="73"/>
      <c r="D27" s="59">
        <v>36639</v>
      </c>
      <c r="E27" s="74"/>
      <c r="F27" s="59">
        <v>44680</v>
      </c>
      <c r="G27" s="75"/>
      <c r="H27" s="59">
        <v>3931</v>
      </c>
      <c r="I27" s="74"/>
      <c r="J27" s="59">
        <v>4025</v>
      </c>
      <c r="L27" s="76"/>
      <c r="M27" s="76"/>
      <c r="N27" s="76"/>
      <c r="O27" s="76"/>
      <c r="P27" s="76"/>
      <c r="Q27" s="76"/>
      <c r="R27" s="76"/>
      <c r="S27" s="77"/>
      <c r="T27" s="74"/>
    </row>
    <row r="28" spans="1:20" ht="21.75" customHeight="1">
      <c r="A28" s="55" t="s">
        <v>101</v>
      </c>
      <c r="B28" s="73"/>
      <c r="D28" s="59">
        <v>165686</v>
      </c>
      <c r="E28" s="74"/>
      <c r="F28" s="59">
        <v>69285</v>
      </c>
      <c r="G28" s="75"/>
      <c r="H28" s="59">
        <v>0</v>
      </c>
      <c r="I28" s="74"/>
      <c r="J28" s="59">
        <v>0</v>
      </c>
      <c r="L28" s="76"/>
      <c r="M28" s="76"/>
      <c r="N28" s="76"/>
      <c r="O28" s="76"/>
      <c r="P28" s="76"/>
      <c r="Q28" s="76"/>
      <c r="R28" s="76"/>
      <c r="S28" s="77"/>
      <c r="T28" s="74"/>
    </row>
    <row r="29" spans="1:20" ht="21.75" customHeight="1">
      <c r="A29" s="55" t="s">
        <v>119</v>
      </c>
      <c r="B29" s="73"/>
      <c r="D29" s="59">
        <v>407904</v>
      </c>
      <c r="E29" s="74"/>
      <c r="F29" s="59">
        <v>407904</v>
      </c>
      <c r="G29" s="75"/>
      <c r="H29" s="59">
        <v>0</v>
      </c>
      <c r="I29" s="74"/>
      <c r="J29" s="59">
        <v>0</v>
      </c>
      <c r="L29" s="76"/>
      <c r="M29" s="76"/>
      <c r="N29" s="76"/>
      <c r="O29" s="76"/>
      <c r="P29" s="76"/>
      <c r="Q29" s="76"/>
      <c r="R29" s="76"/>
      <c r="S29" s="77"/>
      <c r="T29" s="74"/>
    </row>
    <row r="30" spans="1:20" ht="21.75" customHeight="1">
      <c r="A30" s="55" t="s">
        <v>10</v>
      </c>
      <c r="B30" s="73"/>
      <c r="D30" s="79">
        <f>67936</f>
        <v>67936</v>
      </c>
      <c r="E30" s="74"/>
      <c r="F30" s="79">
        <v>47602</v>
      </c>
      <c r="G30" s="75"/>
      <c r="H30" s="79">
        <f>14815</f>
        <v>14815</v>
      </c>
      <c r="I30" s="74"/>
      <c r="J30" s="79">
        <v>10880</v>
      </c>
      <c r="L30" s="76"/>
      <c r="M30" s="76"/>
      <c r="N30" s="76"/>
      <c r="O30" s="76"/>
      <c r="P30" s="76"/>
      <c r="Q30" s="76"/>
      <c r="R30" s="76"/>
      <c r="S30" s="77"/>
      <c r="T30" s="74"/>
    </row>
    <row r="31" spans="1:20" ht="21.75" customHeight="1">
      <c r="A31" s="53" t="s">
        <v>11</v>
      </c>
      <c r="B31" s="73"/>
      <c r="D31" s="79">
        <f>SUM(D20:D30)</f>
        <v>16682505</v>
      </c>
      <c r="E31" s="74"/>
      <c r="F31" s="79">
        <f>SUM(F20:F30)</f>
        <v>16513989</v>
      </c>
      <c r="G31" s="75"/>
      <c r="H31" s="79">
        <f>SUM(H20:H30)</f>
        <v>6744725</v>
      </c>
      <c r="I31" s="74"/>
      <c r="J31" s="79">
        <f>SUM(J20:J30)</f>
        <v>6730286</v>
      </c>
      <c r="L31" s="76"/>
      <c r="M31" s="76"/>
      <c r="N31" s="76"/>
      <c r="O31" s="76"/>
      <c r="P31" s="76"/>
      <c r="Q31" s="76"/>
      <c r="R31" s="76"/>
      <c r="S31" s="77"/>
      <c r="T31" s="74"/>
    </row>
    <row r="32" spans="1:20" ht="21.75" customHeight="1" thickBot="1">
      <c r="A32" s="53" t="s">
        <v>12</v>
      </c>
      <c r="B32" s="57"/>
      <c r="D32" s="80">
        <f>SUM(D18,D31)</f>
        <v>23018323</v>
      </c>
      <c r="E32" s="74"/>
      <c r="F32" s="80">
        <f>F18+F31</f>
        <v>22683313</v>
      </c>
      <c r="G32" s="75"/>
      <c r="H32" s="80">
        <f>H18+H31</f>
        <v>7162735</v>
      </c>
      <c r="I32" s="74"/>
      <c r="J32" s="80">
        <f>J18+J31</f>
        <v>7181022</v>
      </c>
      <c r="L32" s="76"/>
      <c r="M32" s="76"/>
      <c r="N32" s="76"/>
      <c r="O32" s="76"/>
      <c r="P32" s="76"/>
      <c r="Q32" s="76"/>
      <c r="R32" s="76"/>
      <c r="S32" s="77"/>
      <c r="T32" s="74"/>
    </row>
    <row r="33" spans="1:20" ht="21.75" customHeight="1" thickTop="1">
      <c r="F33" s="59"/>
      <c r="J33" s="59"/>
      <c r="L33" s="76"/>
      <c r="M33" s="76"/>
      <c r="N33" s="76"/>
      <c r="O33" s="76"/>
      <c r="P33" s="76"/>
      <c r="Q33" s="76"/>
      <c r="R33" s="76"/>
      <c r="S33" s="77"/>
      <c r="T33" s="74"/>
    </row>
    <row r="34" spans="1:20" ht="21.75" customHeight="1">
      <c r="L34" s="76"/>
      <c r="M34" s="76"/>
      <c r="N34" s="76"/>
      <c r="O34" s="76"/>
      <c r="P34" s="76"/>
      <c r="Q34" s="76"/>
      <c r="R34" s="76"/>
      <c r="S34" s="77"/>
      <c r="T34" s="74"/>
    </row>
    <row r="35" spans="1:20" ht="21.75" customHeight="1">
      <c r="A35" s="55" t="s">
        <v>140</v>
      </c>
      <c r="L35" s="76"/>
      <c r="M35" s="76"/>
      <c r="N35" s="76"/>
      <c r="O35" s="76"/>
      <c r="P35" s="76"/>
      <c r="Q35" s="76"/>
      <c r="R35" s="76"/>
      <c r="S35" s="77"/>
      <c r="T35" s="74"/>
    </row>
    <row r="36" spans="1:20" s="53" customFormat="1" ht="21.75" customHeight="1">
      <c r="A36" s="53" t="s">
        <v>0</v>
      </c>
      <c r="D36" s="54"/>
      <c r="E36" s="55"/>
      <c r="F36" s="60"/>
      <c r="G36" s="57"/>
      <c r="H36" s="54"/>
      <c r="J36" s="56"/>
      <c r="K36" s="57"/>
      <c r="L36" s="76"/>
      <c r="M36" s="76"/>
      <c r="N36" s="76"/>
      <c r="O36" s="76"/>
      <c r="P36" s="76"/>
      <c r="Q36" s="76"/>
      <c r="R36" s="76"/>
      <c r="S36" s="77"/>
      <c r="T36" s="74"/>
    </row>
    <row r="37" spans="1:20" s="53" customFormat="1" ht="21.75" customHeight="1">
      <c r="A37" s="53" t="s">
        <v>96</v>
      </c>
      <c r="D37" s="54"/>
      <c r="E37" s="55"/>
      <c r="F37" s="60"/>
      <c r="G37" s="57"/>
      <c r="H37" s="54"/>
      <c r="J37" s="56"/>
      <c r="K37" s="57"/>
      <c r="L37" s="76"/>
      <c r="M37" s="76"/>
      <c r="N37" s="76"/>
      <c r="O37" s="76"/>
      <c r="P37" s="76"/>
      <c r="Q37" s="76"/>
      <c r="R37" s="76"/>
      <c r="S37" s="77"/>
      <c r="T37" s="74"/>
    </row>
    <row r="38" spans="1:20" s="53" customFormat="1" ht="21.75" customHeight="1">
      <c r="A38" s="53" t="s">
        <v>245</v>
      </c>
      <c r="D38" s="54"/>
      <c r="E38" s="55"/>
      <c r="F38" s="60"/>
      <c r="G38" s="57"/>
      <c r="H38" s="54"/>
      <c r="J38" s="56"/>
      <c r="K38" s="58"/>
      <c r="L38" s="76"/>
      <c r="M38" s="76"/>
      <c r="N38" s="76"/>
      <c r="O38" s="76"/>
      <c r="P38" s="76"/>
      <c r="Q38" s="76"/>
      <c r="R38" s="76"/>
      <c r="S38" s="77"/>
      <c r="T38" s="74"/>
    </row>
    <row r="39" spans="1:20" ht="21.75" customHeight="1">
      <c r="J39" s="61" t="s">
        <v>88</v>
      </c>
      <c r="K39" s="58"/>
      <c r="L39" s="76"/>
      <c r="M39" s="76"/>
      <c r="N39" s="76"/>
      <c r="O39" s="76"/>
      <c r="P39" s="76"/>
      <c r="Q39" s="76"/>
      <c r="R39" s="76"/>
      <c r="S39" s="77"/>
      <c r="T39" s="74"/>
    </row>
    <row r="40" spans="1:20" s="63" customFormat="1" ht="21.75" customHeight="1">
      <c r="A40" s="62"/>
      <c r="D40" s="129" t="s">
        <v>1</v>
      </c>
      <c r="E40" s="129"/>
      <c r="F40" s="129"/>
      <c r="G40" s="57"/>
      <c r="H40" s="129" t="s">
        <v>2</v>
      </c>
      <c r="I40" s="129"/>
      <c r="J40" s="129"/>
      <c r="K40" s="64"/>
      <c r="L40" s="76"/>
      <c r="M40" s="76"/>
      <c r="N40" s="76"/>
      <c r="O40" s="76"/>
      <c r="P40" s="76"/>
      <c r="Q40" s="76"/>
      <c r="R40" s="76"/>
      <c r="S40" s="77"/>
      <c r="T40" s="74"/>
    </row>
    <row r="41" spans="1:20" s="57" customFormat="1" ht="21.75" customHeight="1">
      <c r="B41" s="65" t="s">
        <v>3</v>
      </c>
      <c r="D41" s="67" t="s">
        <v>246</v>
      </c>
      <c r="F41" s="67" t="s">
        <v>228</v>
      </c>
      <c r="H41" s="67" t="s">
        <v>246</v>
      </c>
      <c r="J41" s="67" t="s">
        <v>228</v>
      </c>
      <c r="K41" s="64"/>
      <c r="L41" s="76"/>
      <c r="M41" s="76"/>
      <c r="N41" s="76"/>
      <c r="O41" s="76"/>
      <c r="P41" s="76"/>
      <c r="Q41" s="76"/>
      <c r="R41" s="76"/>
      <c r="S41" s="77"/>
      <c r="T41" s="74"/>
    </row>
    <row r="42" spans="1:20" s="57" customFormat="1" ht="21.75" customHeight="1">
      <c r="B42" s="68"/>
      <c r="D42" s="70" t="s">
        <v>111</v>
      </c>
      <c r="F42" s="70" t="s">
        <v>113</v>
      </c>
      <c r="H42" s="70" t="s">
        <v>111</v>
      </c>
      <c r="J42" s="70" t="s">
        <v>113</v>
      </c>
      <c r="K42" s="64"/>
      <c r="L42" s="76"/>
      <c r="M42" s="76"/>
      <c r="N42" s="76"/>
      <c r="O42" s="76"/>
      <c r="P42" s="76"/>
      <c r="Q42" s="76"/>
      <c r="R42" s="76"/>
      <c r="S42" s="77"/>
      <c r="T42" s="74"/>
    </row>
    <row r="43" spans="1:20" s="57" customFormat="1" ht="21.75" customHeight="1">
      <c r="B43" s="68"/>
      <c r="D43" s="70" t="s">
        <v>112</v>
      </c>
      <c r="F43" s="70"/>
      <c r="H43" s="70" t="s">
        <v>112</v>
      </c>
      <c r="J43" s="70"/>
      <c r="K43" s="64"/>
      <c r="L43" s="76"/>
      <c r="M43" s="76"/>
      <c r="N43" s="76"/>
      <c r="O43" s="76"/>
      <c r="P43" s="76"/>
      <c r="Q43" s="76"/>
      <c r="R43" s="76"/>
      <c r="S43" s="77"/>
      <c r="T43" s="74"/>
    </row>
    <row r="44" spans="1:20" ht="21.75" customHeight="1">
      <c r="A44" s="53" t="s">
        <v>13</v>
      </c>
      <c r="D44" s="60"/>
      <c r="H44" s="60"/>
      <c r="L44" s="76"/>
      <c r="M44" s="76"/>
      <c r="N44" s="76"/>
      <c r="O44" s="76"/>
      <c r="P44" s="76"/>
      <c r="Q44" s="76"/>
      <c r="R44" s="76"/>
      <c r="S44" s="77"/>
      <c r="T44" s="74"/>
    </row>
    <row r="45" spans="1:20" ht="21.75" customHeight="1">
      <c r="A45" s="53" t="s">
        <v>14</v>
      </c>
      <c r="D45" s="60"/>
      <c r="H45" s="60"/>
      <c r="L45" s="76"/>
      <c r="M45" s="76"/>
      <c r="N45" s="76"/>
      <c r="O45" s="76"/>
      <c r="P45" s="76"/>
      <c r="Q45" s="76"/>
      <c r="R45" s="76"/>
      <c r="S45" s="77"/>
      <c r="T45" s="74"/>
    </row>
    <row r="46" spans="1:20" ht="21.75" customHeight="1">
      <c r="A46" s="55" t="s">
        <v>242</v>
      </c>
      <c r="B46" s="73">
        <v>9</v>
      </c>
      <c r="D46" s="59">
        <v>540000</v>
      </c>
      <c r="E46" s="74"/>
      <c r="F46" s="59">
        <v>1080000</v>
      </c>
      <c r="G46" s="75"/>
      <c r="H46" s="59">
        <v>150000</v>
      </c>
      <c r="I46" s="74"/>
      <c r="J46" s="59">
        <v>650000</v>
      </c>
      <c r="K46" s="58"/>
      <c r="L46" s="76"/>
      <c r="M46" s="76"/>
      <c r="N46" s="76"/>
      <c r="O46" s="76"/>
      <c r="P46" s="76"/>
      <c r="Q46" s="76"/>
      <c r="R46" s="76"/>
      <c r="S46" s="77"/>
      <c r="T46" s="74"/>
    </row>
    <row r="47" spans="1:20" ht="21.75" customHeight="1">
      <c r="A47" s="55" t="s">
        <v>61</v>
      </c>
      <c r="B47" s="73"/>
      <c r="D47" s="59">
        <v>1194424</v>
      </c>
      <c r="E47" s="74"/>
      <c r="F47" s="59">
        <v>1321270</v>
      </c>
      <c r="G47" s="75"/>
      <c r="H47" s="59">
        <v>70018</v>
      </c>
      <c r="I47" s="74"/>
      <c r="J47" s="59">
        <v>120750</v>
      </c>
      <c r="K47" s="58"/>
      <c r="L47" s="76"/>
      <c r="M47" s="76"/>
      <c r="N47" s="76"/>
      <c r="O47" s="76"/>
      <c r="P47" s="76"/>
      <c r="Q47" s="76"/>
      <c r="R47" s="76"/>
      <c r="S47" s="77"/>
      <c r="T47" s="74"/>
    </row>
    <row r="48" spans="1:20" ht="21.75" customHeight="1">
      <c r="A48" s="55" t="s">
        <v>120</v>
      </c>
      <c r="B48" s="73"/>
      <c r="E48" s="74"/>
      <c r="F48" s="59"/>
      <c r="G48" s="75"/>
      <c r="I48" s="74"/>
      <c r="J48" s="59"/>
      <c r="K48" s="58"/>
      <c r="L48" s="76"/>
      <c r="M48" s="76"/>
      <c r="N48" s="76"/>
      <c r="O48" s="76"/>
      <c r="P48" s="76"/>
      <c r="Q48" s="76"/>
      <c r="R48" s="76"/>
      <c r="S48" s="77"/>
      <c r="T48" s="74"/>
    </row>
    <row r="49" spans="1:20" ht="21.75" customHeight="1">
      <c r="A49" s="55" t="s">
        <v>15</v>
      </c>
      <c r="B49" s="73">
        <v>10</v>
      </c>
      <c r="D49" s="59">
        <v>391977</v>
      </c>
      <c r="E49" s="74"/>
      <c r="F49" s="59">
        <v>296629</v>
      </c>
      <c r="G49" s="75"/>
      <c r="H49" s="59">
        <v>30000</v>
      </c>
      <c r="I49" s="74"/>
      <c r="J49" s="59">
        <v>1500</v>
      </c>
      <c r="K49" s="58"/>
      <c r="L49" s="76"/>
      <c r="M49" s="76"/>
      <c r="N49" s="76"/>
      <c r="O49" s="76"/>
      <c r="P49" s="76"/>
      <c r="Q49" s="76"/>
      <c r="R49" s="76"/>
      <c r="S49" s="77"/>
      <c r="T49" s="74"/>
    </row>
    <row r="50" spans="1:20" ht="21.75" customHeight="1">
      <c r="A50" s="55" t="s">
        <v>132</v>
      </c>
      <c r="B50" s="73"/>
      <c r="D50" s="59">
        <v>32491</v>
      </c>
      <c r="E50" s="74"/>
      <c r="F50" s="59">
        <v>59317</v>
      </c>
      <c r="G50" s="75"/>
      <c r="H50" s="59">
        <v>2221</v>
      </c>
      <c r="I50" s="74"/>
      <c r="J50" s="59">
        <v>5390</v>
      </c>
      <c r="K50" s="58"/>
      <c r="L50" s="76"/>
      <c r="M50" s="76"/>
      <c r="N50" s="76"/>
      <c r="O50" s="76"/>
      <c r="P50" s="76"/>
      <c r="Q50" s="76"/>
      <c r="R50" s="76"/>
      <c r="S50" s="77"/>
      <c r="T50" s="74"/>
    </row>
    <row r="51" spans="1:20" ht="21.75" customHeight="1">
      <c r="A51" s="55" t="s">
        <v>91</v>
      </c>
      <c r="B51" s="73"/>
      <c r="D51" s="59">
        <v>7641</v>
      </c>
      <c r="E51" s="74"/>
      <c r="F51" s="59">
        <v>16471</v>
      </c>
      <c r="G51" s="75"/>
      <c r="H51" s="74">
        <v>0</v>
      </c>
      <c r="I51" s="74"/>
      <c r="J51" s="74">
        <v>0</v>
      </c>
      <c r="K51" s="58"/>
      <c r="L51" s="76"/>
      <c r="M51" s="76"/>
      <c r="N51" s="76"/>
      <c r="O51" s="76"/>
      <c r="P51" s="76"/>
      <c r="Q51" s="76"/>
      <c r="R51" s="76"/>
      <c r="S51" s="77"/>
      <c r="T51" s="74"/>
    </row>
    <row r="52" spans="1:20" ht="21.75" customHeight="1">
      <c r="A52" s="55" t="s">
        <v>90</v>
      </c>
      <c r="B52" s="73"/>
      <c r="D52" s="59">
        <v>2528943</v>
      </c>
      <c r="E52" s="74"/>
      <c r="F52" s="59">
        <v>1648297</v>
      </c>
      <c r="G52" s="75"/>
      <c r="H52" s="75">
        <v>0</v>
      </c>
      <c r="I52" s="74"/>
      <c r="J52" s="75">
        <v>0</v>
      </c>
      <c r="K52" s="58"/>
      <c r="L52" s="76"/>
      <c r="M52" s="76"/>
      <c r="N52" s="76"/>
      <c r="O52" s="76"/>
      <c r="P52" s="76"/>
      <c r="Q52" s="76"/>
      <c r="R52" s="76"/>
      <c r="S52" s="77"/>
      <c r="T52" s="74"/>
    </row>
    <row r="53" spans="1:20" ht="21.75" customHeight="1">
      <c r="A53" s="55" t="s">
        <v>16</v>
      </c>
      <c r="B53" s="73"/>
      <c r="D53" s="59">
        <v>375660</v>
      </c>
      <c r="E53" s="74"/>
      <c r="F53" s="59">
        <v>296419</v>
      </c>
      <c r="G53" s="75"/>
      <c r="H53" s="81">
        <f>24097-1</f>
        <v>24096</v>
      </c>
      <c r="I53" s="74"/>
      <c r="J53" s="81">
        <v>22976</v>
      </c>
      <c r="K53" s="58"/>
      <c r="L53" s="76"/>
      <c r="M53" s="76"/>
      <c r="N53" s="76"/>
      <c r="O53" s="76"/>
      <c r="P53" s="76"/>
      <c r="Q53" s="76"/>
      <c r="R53" s="76"/>
      <c r="S53" s="77"/>
      <c r="T53" s="74"/>
    </row>
    <row r="54" spans="1:20" ht="21.75" customHeight="1">
      <c r="A54" s="53" t="s">
        <v>17</v>
      </c>
      <c r="B54" s="73"/>
      <c r="D54" s="82">
        <f>SUM(D46:D53)</f>
        <v>5071136</v>
      </c>
      <c r="E54" s="74"/>
      <c r="F54" s="82">
        <f>SUM(F46:F53)</f>
        <v>4718403</v>
      </c>
      <c r="G54" s="75"/>
      <c r="H54" s="82">
        <f>SUM(H46:H53)</f>
        <v>276335</v>
      </c>
      <c r="I54" s="74"/>
      <c r="J54" s="82">
        <f>SUM(J46:J53)</f>
        <v>800616</v>
      </c>
      <c r="K54" s="58"/>
      <c r="L54" s="76"/>
      <c r="M54" s="76"/>
      <c r="N54" s="76"/>
      <c r="O54" s="76"/>
      <c r="P54" s="76"/>
      <c r="Q54" s="76"/>
      <c r="R54" s="76"/>
      <c r="S54" s="77"/>
      <c r="T54" s="74"/>
    </row>
    <row r="55" spans="1:20" ht="21.75" customHeight="1">
      <c r="A55" s="53" t="s">
        <v>18</v>
      </c>
      <c r="B55" s="73"/>
      <c r="D55" s="74"/>
      <c r="E55" s="74"/>
      <c r="F55" s="74"/>
      <c r="G55" s="75"/>
      <c r="H55" s="74"/>
      <c r="I55" s="74"/>
      <c r="J55" s="74"/>
      <c r="K55" s="58"/>
      <c r="L55" s="76"/>
      <c r="M55" s="76"/>
      <c r="N55" s="76"/>
      <c r="O55" s="76"/>
      <c r="P55" s="76"/>
      <c r="Q55" s="76"/>
      <c r="R55" s="76"/>
      <c r="S55" s="77"/>
      <c r="T55" s="74"/>
    </row>
    <row r="56" spans="1:20" ht="21.75" customHeight="1">
      <c r="A56" s="55" t="s">
        <v>121</v>
      </c>
      <c r="B56" s="73">
        <v>3</v>
      </c>
      <c r="D56" s="83">
        <v>0</v>
      </c>
      <c r="E56" s="74"/>
      <c r="F56" s="83">
        <v>0</v>
      </c>
      <c r="G56" s="58"/>
      <c r="H56" s="83">
        <v>1030000</v>
      </c>
      <c r="I56" s="74"/>
      <c r="J56" s="83">
        <v>478500</v>
      </c>
      <c r="K56" s="58"/>
      <c r="L56" s="76"/>
      <c r="M56" s="76"/>
      <c r="N56" s="76"/>
      <c r="O56" s="76"/>
      <c r="P56" s="76"/>
      <c r="Q56" s="76"/>
      <c r="R56" s="76"/>
      <c r="S56" s="77"/>
      <c r="T56" s="74"/>
    </row>
    <row r="57" spans="1:20" ht="21.75" customHeight="1">
      <c r="A57" s="55" t="s">
        <v>129</v>
      </c>
      <c r="B57" s="73">
        <v>3</v>
      </c>
      <c r="D57" s="59">
        <v>0</v>
      </c>
      <c r="E57" s="74"/>
      <c r="F57" s="59">
        <v>6000</v>
      </c>
      <c r="G57" s="58"/>
      <c r="H57" s="59">
        <v>0</v>
      </c>
      <c r="I57" s="74"/>
      <c r="J57" s="59">
        <v>0</v>
      </c>
      <c r="K57" s="58"/>
      <c r="L57" s="76"/>
      <c r="M57" s="76"/>
      <c r="N57" s="76"/>
      <c r="O57" s="76"/>
      <c r="P57" s="76"/>
      <c r="Q57" s="76"/>
      <c r="R57" s="76"/>
      <c r="S57" s="77"/>
      <c r="T57" s="74"/>
    </row>
    <row r="58" spans="1:20" ht="21.75" customHeight="1">
      <c r="A58" s="55" t="s">
        <v>214</v>
      </c>
      <c r="B58" s="73"/>
      <c r="D58" s="84"/>
      <c r="E58" s="74"/>
      <c r="F58" s="84"/>
      <c r="G58" s="75"/>
      <c r="H58" s="84"/>
      <c r="I58" s="74"/>
      <c r="J58" s="84"/>
      <c r="K58" s="58"/>
      <c r="L58" s="76"/>
      <c r="M58" s="76"/>
      <c r="N58" s="76"/>
      <c r="O58" s="76"/>
      <c r="P58" s="76"/>
      <c r="Q58" s="76"/>
      <c r="R58" s="76"/>
      <c r="S58" s="77"/>
      <c r="T58" s="74"/>
    </row>
    <row r="59" spans="1:20" ht="21.75" customHeight="1">
      <c r="A59" s="55" t="s">
        <v>215</v>
      </c>
      <c r="B59" s="73">
        <v>10</v>
      </c>
      <c r="D59" s="59">
        <v>4270561</v>
      </c>
      <c r="E59" s="74"/>
      <c r="F59" s="59">
        <v>4521996</v>
      </c>
      <c r="G59" s="58"/>
      <c r="H59" s="59">
        <v>1344056</v>
      </c>
      <c r="I59" s="74"/>
      <c r="J59" s="59">
        <v>1373838</v>
      </c>
      <c r="K59" s="58"/>
      <c r="L59" s="76"/>
      <c r="M59" s="76"/>
      <c r="N59" s="76"/>
      <c r="O59" s="76"/>
      <c r="P59" s="76"/>
      <c r="Q59" s="76"/>
      <c r="R59" s="76"/>
      <c r="S59" s="77"/>
      <c r="T59" s="74"/>
    </row>
    <row r="60" spans="1:20" ht="21.75" customHeight="1">
      <c r="A60" s="55" t="s">
        <v>62</v>
      </c>
      <c r="B60" s="73"/>
      <c r="D60" s="59">
        <v>110800</v>
      </c>
      <c r="E60" s="74"/>
      <c r="F60" s="59">
        <v>106714</v>
      </c>
      <c r="G60" s="58"/>
      <c r="H60" s="59">
        <v>12862</v>
      </c>
      <c r="I60" s="74"/>
      <c r="J60" s="59">
        <v>12436</v>
      </c>
      <c r="K60" s="58"/>
      <c r="L60" s="76"/>
      <c r="M60" s="76"/>
      <c r="N60" s="76"/>
      <c r="O60" s="76"/>
      <c r="P60" s="76"/>
      <c r="Q60" s="76"/>
      <c r="R60" s="76"/>
      <c r="S60" s="77"/>
      <c r="T60" s="74"/>
    </row>
    <row r="61" spans="1:20" ht="21.75" customHeight="1">
      <c r="A61" s="55" t="s">
        <v>239</v>
      </c>
      <c r="B61" s="73">
        <v>15</v>
      </c>
      <c r="D61" s="59">
        <v>6504</v>
      </c>
      <c r="E61" s="74"/>
      <c r="F61" s="59">
        <v>0</v>
      </c>
      <c r="G61" s="58"/>
      <c r="H61" s="59">
        <v>0</v>
      </c>
      <c r="I61" s="74"/>
      <c r="J61" s="59">
        <v>0</v>
      </c>
      <c r="K61" s="58"/>
      <c r="L61" s="76"/>
      <c r="M61" s="76"/>
      <c r="N61" s="76"/>
      <c r="O61" s="76"/>
      <c r="P61" s="76"/>
      <c r="Q61" s="76"/>
      <c r="R61" s="76"/>
      <c r="S61" s="77"/>
      <c r="T61" s="74"/>
    </row>
    <row r="62" spans="1:20" ht="21.75" customHeight="1">
      <c r="A62" s="55" t="s">
        <v>102</v>
      </c>
      <c r="D62" s="59">
        <v>2904252</v>
      </c>
      <c r="E62" s="74"/>
      <c r="F62" s="59">
        <v>2862276</v>
      </c>
      <c r="G62" s="58"/>
      <c r="H62" s="59">
        <v>112979</v>
      </c>
      <c r="I62" s="74"/>
      <c r="J62" s="59">
        <v>115549</v>
      </c>
      <c r="K62" s="58"/>
      <c r="L62" s="76"/>
      <c r="M62" s="76"/>
      <c r="N62" s="76"/>
      <c r="O62" s="76"/>
      <c r="P62" s="76"/>
      <c r="Q62" s="76"/>
      <c r="R62" s="76"/>
      <c r="S62" s="77"/>
      <c r="T62" s="74"/>
    </row>
    <row r="63" spans="1:20" ht="21.75" customHeight="1">
      <c r="A63" s="55" t="s">
        <v>133</v>
      </c>
      <c r="B63" s="73"/>
      <c r="D63" s="59">
        <v>24858</v>
      </c>
      <c r="E63" s="74"/>
      <c r="F63" s="59">
        <v>35293</v>
      </c>
      <c r="G63" s="58"/>
      <c r="H63" s="59">
        <v>1773</v>
      </c>
      <c r="I63" s="74"/>
      <c r="J63" s="59">
        <v>2265</v>
      </c>
      <c r="K63" s="58"/>
      <c r="L63" s="76"/>
      <c r="M63" s="76"/>
      <c r="N63" s="76"/>
      <c r="O63" s="76"/>
      <c r="P63" s="76"/>
      <c r="Q63" s="76"/>
      <c r="R63" s="76"/>
      <c r="S63" s="77"/>
      <c r="T63" s="74"/>
    </row>
    <row r="64" spans="1:20" ht="21.75" customHeight="1">
      <c r="A64" s="55" t="s">
        <v>19</v>
      </c>
      <c r="B64" s="73"/>
      <c r="D64" s="79">
        <v>643211</v>
      </c>
      <c r="E64" s="74"/>
      <c r="F64" s="79">
        <v>584153</v>
      </c>
      <c r="G64" s="58"/>
      <c r="H64" s="79">
        <v>131213</v>
      </c>
      <c r="I64" s="74"/>
      <c r="J64" s="79">
        <v>113808</v>
      </c>
      <c r="K64" s="58"/>
      <c r="L64" s="76"/>
      <c r="M64" s="76"/>
      <c r="N64" s="76"/>
      <c r="O64" s="76"/>
      <c r="P64" s="76"/>
      <c r="Q64" s="76"/>
      <c r="R64" s="76"/>
      <c r="S64" s="77"/>
      <c r="T64" s="74"/>
    </row>
    <row r="65" spans="1:20" ht="21.75" customHeight="1">
      <c r="A65" s="53" t="s">
        <v>20</v>
      </c>
      <c r="B65" s="73"/>
      <c r="D65" s="81">
        <f>SUM(D56:D64)</f>
        <v>7960186</v>
      </c>
      <c r="E65" s="74"/>
      <c r="F65" s="81">
        <f>SUM(F56:F64)</f>
        <v>8116432</v>
      </c>
      <c r="G65" s="58"/>
      <c r="H65" s="81">
        <f>SUM(H56:H64)</f>
        <v>2632883</v>
      </c>
      <c r="I65" s="74"/>
      <c r="J65" s="81">
        <f>SUM(J56:J64)</f>
        <v>2096396</v>
      </c>
      <c r="K65" s="58"/>
      <c r="L65" s="76"/>
      <c r="M65" s="76"/>
      <c r="N65" s="76"/>
      <c r="O65" s="76"/>
      <c r="P65" s="76"/>
      <c r="Q65" s="76"/>
      <c r="R65" s="76"/>
      <c r="S65" s="77"/>
      <c r="T65" s="74"/>
    </row>
    <row r="66" spans="1:20" ht="21.75" customHeight="1">
      <c r="A66" s="53" t="s">
        <v>21</v>
      </c>
      <c r="B66" s="73"/>
      <c r="D66" s="81">
        <f>SUM(D54:D64)</f>
        <v>13031322</v>
      </c>
      <c r="E66" s="74"/>
      <c r="F66" s="81">
        <f>F54+F65</f>
        <v>12834835</v>
      </c>
      <c r="G66" s="58"/>
      <c r="H66" s="81">
        <f>H54+H65</f>
        <v>2909218</v>
      </c>
      <c r="I66" s="74"/>
      <c r="J66" s="81">
        <f>J54+J65</f>
        <v>2897012</v>
      </c>
      <c r="K66" s="58"/>
      <c r="L66" s="76"/>
      <c r="M66" s="76"/>
      <c r="N66" s="76"/>
      <c r="O66" s="76"/>
      <c r="P66" s="76"/>
      <c r="Q66" s="76"/>
      <c r="R66" s="76"/>
      <c r="S66" s="77"/>
      <c r="T66" s="74"/>
    </row>
    <row r="67" spans="1:20" ht="21.75" customHeight="1">
      <c r="F67" s="59"/>
      <c r="J67" s="59"/>
      <c r="L67" s="76"/>
      <c r="M67" s="76"/>
      <c r="N67" s="76"/>
      <c r="O67" s="76"/>
      <c r="P67" s="76"/>
      <c r="Q67" s="76"/>
      <c r="R67" s="76"/>
      <c r="S67" s="77"/>
      <c r="T67" s="74"/>
    </row>
    <row r="68" spans="1:20" ht="21.75" customHeight="1">
      <c r="L68" s="76"/>
      <c r="M68" s="76"/>
      <c r="N68" s="76"/>
      <c r="O68" s="76"/>
      <c r="P68" s="76"/>
      <c r="Q68" s="76"/>
      <c r="R68" s="76"/>
      <c r="S68" s="77"/>
      <c r="T68" s="74"/>
    </row>
    <row r="69" spans="1:20" ht="21.75" customHeight="1">
      <c r="A69" s="55" t="s">
        <v>140</v>
      </c>
      <c r="L69" s="76"/>
      <c r="M69" s="76"/>
      <c r="N69" s="76"/>
      <c r="O69" s="76"/>
      <c r="P69" s="76"/>
      <c r="Q69" s="76"/>
      <c r="R69" s="76"/>
      <c r="S69" s="77"/>
      <c r="T69" s="74"/>
    </row>
    <row r="70" spans="1:20" s="53" customFormat="1" ht="21.75" customHeight="1">
      <c r="A70" s="53" t="s">
        <v>0</v>
      </c>
      <c r="D70" s="54"/>
      <c r="E70" s="55"/>
      <c r="F70" s="60"/>
      <c r="G70" s="57"/>
      <c r="H70" s="54"/>
      <c r="J70" s="56"/>
      <c r="K70" s="57"/>
      <c r="L70" s="76"/>
      <c r="M70" s="76"/>
      <c r="N70" s="76"/>
      <c r="O70" s="76"/>
      <c r="P70" s="76"/>
      <c r="Q70" s="76"/>
      <c r="R70" s="76"/>
      <c r="S70" s="77"/>
      <c r="T70" s="74"/>
    </row>
    <row r="71" spans="1:20" s="53" customFormat="1" ht="21.75" customHeight="1">
      <c r="A71" s="53" t="s">
        <v>96</v>
      </c>
      <c r="D71" s="54"/>
      <c r="E71" s="55"/>
      <c r="F71" s="60"/>
      <c r="G71" s="57"/>
      <c r="H71" s="54"/>
      <c r="J71" s="56"/>
      <c r="K71" s="57"/>
      <c r="L71" s="76"/>
      <c r="M71" s="76"/>
      <c r="N71" s="76"/>
      <c r="O71" s="76"/>
      <c r="P71" s="76"/>
      <c r="Q71" s="76"/>
      <c r="R71" s="76"/>
      <c r="S71" s="77"/>
      <c r="T71" s="74"/>
    </row>
    <row r="72" spans="1:20" s="53" customFormat="1" ht="21.75" customHeight="1">
      <c r="A72" s="53" t="s">
        <v>245</v>
      </c>
      <c r="D72" s="54"/>
      <c r="E72" s="55"/>
      <c r="F72" s="60"/>
      <c r="G72" s="57"/>
      <c r="H72" s="54"/>
      <c r="J72" s="56"/>
      <c r="K72" s="58"/>
      <c r="L72" s="76"/>
      <c r="M72" s="76"/>
      <c r="N72" s="76"/>
      <c r="O72" s="76"/>
      <c r="P72" s="76"/>
      <c r="Q72" s="76"/>
      <c r="R72" s="76"/>
      <c r="S72" s="77"/>
      <c r="T72" s="74"/>
    </row>
    <row r="73" spans="1:20" ht="21.75" customHeight="1">
      <c r="J73" s="61" t="s">
        <v>88</v>
      </c>
      <c r="K73" s="58"/>
      <c r="L73" s="76"/>
      <c r="M73" s="76"/>
      <c r="N73" s="76"/>
      <c r="O73" s="76"/>
      <c r="P73" s="76"/>
      <c r="Q73" s="76"/>
      <c r="R73" s="76"/>
      <c r="S73" s="77"/>
      <c r="T73" s="74"/>
    </row>
    <row r="74" spans="1:20" s="63" customFormat="1" ht="21.75" customHeight="1">
      <c r="A74" s="62"/>
      <c r="D74" s="129" t="s">
        <v>1</v>
      </c>
      <c r="E74" s="129"/>
      <c r="F74" s="129"/>
      <c r="G74" s="57"/>
      <c r="H74" s="129" t="s">
        <v>2</v>
      </c>
      <c r="I74" s="129"/>
      <c r="J74" s="129"/>
      <c r="K74" s="64"/>
      <c r="L74" s="76"/>
      <c r="M74" s="76"/>
      <c r="N74" s="76"/>
      <c r="O74" s="76"/>
      <c r="P74" s="76"/>
      <c r="Q74" s="76"/>
      <c r="R74" s="76"/>
      <c r="S74" s="77"/>
      <c r="T74" s="74"/>
    </row>
    <row r="75" spans="1:20" s="57" customFormat="1" ht="21.75" customHeight="1">
      <c r="D75" s="67" t="s">
        <v>246</v>
      </c>
      <c r="F75" s="67" t="s">
        <v>228</v>
      </c>
      <c r="H75" s="67" t="s">
        <v>246</v>
      </c>
      <c r="J75" s="67" t="s">
        <v>228</v>
      </c>
      <c r="K75" s="64"/>
      <c r="L75" s="76"/>
      <c r="M75" s="76"/>
      <c r="N75" s="76"/>
      <c r="O75" s="76"/>
      <c r="P75" s="76"/>
      <c r="Q75" s="76"/>
      <c r="R75" s="76"/>
      <c r="S75" s="77"/>
      <c r="T75" s="74"/>
    </row>
    <row r="76" spans="1:20" s="57" customFormat="1" ht="21.75" customHeight="1">
      <c r="B76" s="68"/>
      <c r="D76" s="70" t="s">
        <v>111</v>
      </c>
      <c r="F76" s="70" t="s">
        <v>113</v>
      </c>
      <c r="H76" s="70" t="s">
        <v>111</v>
      </c>
      <c r="J76" s="70" t="s">
        <v>113</v>
      </c>
      <c r="K76" s="64"/>
      <c r="L76" s="76"/>
      <c r="M76" s="76"/>
      <c r="N76" s="76"/>
      <c r="O76" s="76"/>
      <c r="P76" s="76"/>
      <c r="Q76" s="76"/>
      <c r="R76" s="76"/>
      <c r="S76" s="77"/>
      <c r="T76" s="74"/>
    </row>
    <row r="77" spans="1:20" s="57" customFormat="1" ht="21.75" customHeight="1">
      <c r="B77" s="68"/>
      <c r="D77" s="70" t="s">
        <v>112</v>
      </c>
      <c r="F77" s="70"/>
      <c r="H77" s="70" t="s">
        <v>112</v>
      </c>
      <c r="J77" s="70"/>
      <c r="K77" s="64"/>
      <c r="L77" s="76"/>
      <c r="M77" s="76"/>
      <c r="N77" s="76"/>
      <c r="O77" s="76"/>
      <c r="P77" s="76"/>
      <c r="Q77" s="76"/>
      <c r="R77" s="76"/>
      <c r="S77" s="77"/>
      <c r="T77" s="74"/>
    </row>
    <row r="78" spans="1:20" ht="21.75" customHeight="1">
      <c r="A78" s="53" t="s">
        <v>22</v>
      </c>
      <c r="B78" s="73"/>
      <c r="E78" s="74"/>
      <c r="F78" s="59"/>
      <c r="G78" s="75"/>
      <c r="I78" s="74"/>
      <c r="J78" s="59"/>
      <c r="K78" s="58"/>
      <c r="L78" s="76"/>
      <c r="M78" s="76"/>
      <c r="N78" s="76"/>
      <c r="O78" s="76"/>
      <c r="P78" s="76"/>
      <c r="Q78" s="76"/>
      <c r="R78" s="76"/>
      <c r="S78" s="77"/>
      <c r="T78" s="74"/>
    </row>
    <row r="79" spans="1:20" ht="21.75" customHeight="1">
      <c r="A79" s="55" t="s">
        <v>23</v>
      </c>
      <c r="B79" s="73"/>
      <c r="E79" s="74"/>
      <c r="F79" s="59"/>
      <c r="G79" s="75"/>
      <c r="I79" s="74"/>
      <c r="J79" s="59"/>
      <c r="K79" s="58"/>
      <c r="L79" s="76"/>
      <c r="M79" s="76"/>
      <c r="N79" s="76"/>
      <c r="O79" s="76"/>
      <c r="P79" s="76"/>
      <c r="Q79" s="76"/>
      <c r="R79" s="76"/>
      <c r="S79" s="77"/>
      <c r="T79" s="74"/>
    </row>
    <row r="80" spans="1:20" ht="21.75" customHeight="1">
      <c r="A80" s="55" t="s">
        <v>24</v>
      </c>
      <c r="B80" s="73"/>
      <c r="E80" s="74"/>
      <c r="F80" s="59"/>
      <c r="G80" s="75"/>
      <c r="I80" s="74"/>
      <c r="J80" s="59"/>
      <c r="K80" s="58"/>
      <c r="L80" s="76"/>
      <c r="M80" s="76"/>
      <c r="N80" s="76"/>
      <c r="O80" s="76"/>
      <c r="P80" s="76"/>
      <c r="Q80" s="76"/>
      <c r="R80" s="76"/>
      <c r="S80" s="77"/>
      <c r="T80" s="74"/>
    </row>
    <row r="81" spans="1:20" ht="21.75" customHeight="1" thickBot="1">
      <c r="A81" s="55" t="s">
        <v>25</v>
      </c>
      <c r="B81" s="73"/>
      <c r="D81" s="80">
        <v>2116754</v>
      </c>
      <c r="E81" s="74"/>
      <c r="F81" s="80">
        <v>2116754</v>
      </c>
      <c r="G81" s="75"/>
      <c r="H81" s="80">
        <v>2116754</v>
      </c>
      <c r="I81" s="74"/>
      <c r="J81" s="80">
        <v>2116754</v>
      </c>
      <c r="K81" s="58"/>
      <c r="L81" s="76"/>
      <c r="M81" s="76"/>
      <c r="N81" s="76"/>
      <c r="O81" s="76"/>
      <c r="P81" s="76"/>
      <c r="Q81" s="76"/>
      <c r="R81" s="76"/>
      <c r="S81" s="77"/>
      <c r="T81" s="74"/>
    </row>
    <row r="82" spans="1:20" ht="21.75" customHeight="1" thickTop="1">
      <c r="A82" s="55" t="s">
        <v>26</v>
      </c>
      <c r="B82" s="73"/>
      <c r="E82" s="74"/>
      <c r="F82" s="59"/>
      <c r="G82" s="75"/>
      <c r="I82" s="74"/>
      <c r="J82" s="59"/>
      <c r="L82" s="76"/>
      <c r="M82" s="76"/>
      <c r="N82" s="76"/>
      <c r="O82" s="76"/>
      <c r="P82" s="76"/>
      <c r="Q82" s="76"/>
      <c r="R82" s="76"/>
      <c r="S82" s="77"/>
      <c r="T82" s="74"/>
    </row>
    <row r="83" spans="1:20" ht="21.75" customHeight="1">
      <c r="A83" s="55" t="s">
        <v>27</v>
      </c>
      <c r="B83" s="73"/>
      <c r="D83" s="59">
        <v>1666827</v>
      </c>
      <c r="E83" s="74"/>
      <c r="F83" s="59">
        <v>1666827</v>
      </c>
      <c r="G83" s="75"/>
      <c r="H83" s="59">
        <v>1666827</v>
      </c>
      <c r="I83" s="74"/>
      <c r="J83" s="59">
        <v>1666827</v>
      </c>
      <c r="K83" s="58"/>
      <c r="L83" s="76"/>
      <c r="M83" s="76"/>
      <c r="N83" s="76"/>
      <c r="O83" s="76"/>
      <c r="P83" s="76"/>
      <c r="Q83" s="76"/>
      <c r="R83" s="76"/>
      <c r="S83" s="77"/>
      <c r="T83" s="74"/>
    </row>
    <row r="84" spans="1:20" ht="21.75" customHeight="1">
      <c r="A84" s="55" t="s">
        <v>28</v>
      </c>
      <c r="B84" s="73"/>
      <c r="D84" s="59">
        <v>2062461</v>
      </c>
      <c r="E84" s="74"/>
      <c r="F84" s="59">
        <v>2062461</v>
      </c>
      <c r="G84" s="75"/>
      <c r="H84" s="59">
        <v>2062461</v>
      </c>
      <c r="I84" s="74"/>
      <c r="J84" s="59">
        <v>2062461</v>
      </c>
      <c r="K84" s="58"/>
      <c r="L84" s="76"/>
      <c r="M84" s="76"/>
      <c r="N84" s="76"/>
      <c r="O84" s="76"/>
      <c r="P84" s="76"/>
      <c r="Q84" s="76"/>
      <c r="R84" s="76"/>
      <c r="S84" s="77"/>
      <c r="T84" s="74"/>
    </row>
    <row r="85" spans="1:20" ht="21.75" customHeight="1">
      <c r="A85" s="55" t="s">
        <v>224</v>
      </c>
      <c r="B85" s="73"/>
      <c r="E85" s="74"/>
      <c r="F85" s="59"/>
      <c r="G85" s="75"/>
      <c r="I85" s="74"/>
      <c r="J85" s="59"/>
      <c r="K85" s="58"/>
      <c r="L85" s="76"/>
      <c r="M85" s="76"/>
      <c r="N85" s="76"/>
      <c r="O85" s="76"/>
      <c r="P85" s="76"/>
      <c r="Q85" s="76"/>
      <c r="R85" s="76"/>
      <c r="S85" s="77"/>
      <c r="T85" s="74"/>
    </row>
    <row r="86" spans="1:20" ht="21.75" customHeight="1">
      <c r="A86" s="55" t="s">
        <v>225</v>
      </c>
      <c r="B86" s="73"/>
      <c r="D86" s="59">
        <v>-7373</v>
      </c>
      <c r="E86" s="74"/>
      <c r="F86" s="59">
        <v>-7373</v>
      </c>
      <c r="G86" s="75"/>
      <c r="H86" s="59">
        <v>0</v>
      </c>
      <c r="I86" s="74"/>
      <c r="J86" s="59">
        <v>0</v>
      </c>
      <c r="K86" s="58"/>
      <c r="L86" s="76"/>
      <c r="M86" s="76"/>
      <c r="N86" s="76"/>
      <c r="O86" s="76"/>
      <c r="P86" s="76"/>
      <c r="Q86" s="76"/>
      <c r="R86" s="76"/>
      <c r="S86" s="77"/>
      <c r="T86" s="74"/>
    </row>
    <row r="87" spans="1:20" ht="21.75" customHeight="1">
      <c r="A87" s="55" t="s">
        <v>29</v>
      </c>
      <c r="B87" s="73"/>
      <c r="D87" s="59">
        <v>568131</v>
      </c>
      <c r="E87" s="74"/>
      <c r="F87" s="59">
        <v>568131</v>
      </c>
      <c r="G87" s="75"/>
      <c r="H87" s="59">
        <v>0</v>
      </c>
      <c r="I87" s="74"/>
      <c r="J87" s="59">
        <v>0</v>
      </c>
      <c r="K87" s="58"/>
      <c r="L87" s="76"/>
      <c r="M87" s="76"/>
      <c r="N87" s="76"/>
      <c r="O87" s="76"/>
      <c r="P87" s="76"/>
      <c r="Q87" s="76"/>
      <c r="R87" s="76"/>
      <c r="S87" s="77"/>
      <c r="T87" s="74"/>
    </row>
    <row r="88" spans="1:20" ht="21.75" customHeight="1">
      <c r="A88" s="55" t="s">
        <v>30</v>
      </c>
      <c r="B88" s="73"/>
      <c r="E88" s="74"/>
      <c r="F88" s="59"/>
      <c r="G88" s="75"/>
      <c r="I88" s="74"/>
      <c r="J88" s="59"/>
      <c r="K88" s="58"/>
      <c r="L88" s="76"/>
      <c r="M88" s="76"/>
      <c r="N88" s="76"/>
      <c r="O88" s="76"/>
      <c r="P88" s="76"/>
      <c r="Q88" s="76"/>
      <c r="R88" s="76"/>
      <c r="S88" s="77"/>
      <c r="T88" s="74"/>
    </row>
    <row r="89" spans="1:20" ht="21.75" customHeight="1">
      <c r="A89" s="55" t="s">
        <v>31</v>
      </c>
      <c r="B89" s="73"/>
      <c r="D89" s="59">
        <v>211675</v>
      </c>
      <c r="E89" s="74"/>
      <c r="F89" s="59">
        <v>211675</v>
      </c>
      <c r="G89" s="75"/>
      <c r="H89" s="59">
        <v>211675</v>
      </c>
      <c r="I89" s="74"/>
      <c r="J89" s="59">
        <v>211675</v>
      </c>
      <c r="K89" s="58"/>
      <c r="L89" s="76"/>
      <c r="M89" s="76"/>
      <c r="N89" s="76"/>
      <c r="O89" s="76"/>
      <c r="P89" s="76"/>
      <c r="Q89" s="76"/>
      <c r="R89" s="76"/>
      <c r="S89" s="77"/>
      <c r="T89" s="74"/>
    </row>
    <row r="90" spans="1:20" ht="21.75" customHeight="1">
      <c r="A90" s="55" t="s">
        <v>32</v>
      </c>
      <c r="B90" s="73"/>
      <c r="D90" s="59">
        <v>-421825</v>
      </c>
      <c r="E90" s="74"/>
      <c r="F90" s="59">
        <v>-493903</v>
      </c>
      <c r="G90" s="75"/>
      <c r="H90" s="59">
        <v>171241</v>
      </c>
      <c r="I90" s="74"/>
      <c r="J90" s="59">
        <v>201734</v>
      </c>
      <c r="K90" s="58"/>
      <c r="L90" s="76"/>
      <c r="M90" s="76"/>
      <c r="N90" s="76"/>
      <c r="O90" s="76"/>
      <c r="P90" s="76"/>
      <c r="Q90" s="76"/>
      <c r="R90" s="76"/>
      <c r="S90" s="77"/>
      <c r="T90" s="74"/>
    </row>
    <row r="91" spans="1:20" ht="21.75" customHeight="1">
      <c r="A91" s="55" t="s">
        <v>66</v>
      </c>
      <c r="B91" s="73"/>
      <c r="D91" s="79">
        <v>5779044</v>
      </c>
      <c r="E91" s="74"/>
      <c r="F91" s="79">
        <v>5715776</v>
      </c>
      <c r="G91" s="75"/>
      <c r="H91" s="79">
        <v>141313</v>
      </c>
      <c r="I91" s="74"/>
      <c r="J91" s="79">
        <v>141313</v>
      </c>
      <c r="K91" s="58"/>
      <c r="L91" s="76"/>
      <c r="M91" s="76"/>
      <c r="N91" s="76"/>
      <c r="O91" s="76"/>
      <c r="P91" s="76"/>
      <c r="Q91" s="76"/>
      <c r="R91" s="76"/>
      <c r="S91" s="77"/>
      <c r="T91" s="74"/>
    </row>
    <row r="92" spans="1:20" ht="21.75" customHeight="1">
      <c r="A92" s="55" t="s">
        <v>230</v>
      </c>
      <c r="B92" s="73"/>
      <c r="D92" s="59">
        <f>SUM(D83:D91)</f>
        <v>9858940</v>
      </c>
      <c r="E92" s="74"/>
      <c r="F92" s="59">
        <f>SUM(F83:F91)</f>
        <v>9723594</v>
      </c>
      <c r="G92" s="75"/>
      <c r="H92" s="59">
        <f>SUM(H83:H91)</f>
        <v>4253517</v>
      </c>
      <c r="I92" s="74"/>
      <c r="J92" s="59">
        <f>SUM(J83:J91)</f>
        <v>4284010</v>
      </c>
      <c r="K92" s="58"/>
      <c r="L92" s="76"/>
      <c r="M92" s="76"/>
      <c r="N92" s="76"/>
      <c r="O92" s="76"/>
      <c r="P92" s="76"/>
      <c r="Q92" s="76"/>
      <c r="R92" s="76"/>
      <c r="S92" s="77"/>
      <c r="T92" s="74"/>
    </row>
    <row r="93" spans="1:20" ht="21.75" customHeight="1">
      <c r="A93" s="55" t="s">
        <v>92</v>
      </c>
      <c r="B93" s="73"/>
      <c r="E93" s="74"/>
      <c r="F93" s="59"/>
      <c r="G93" s="75"/>
      <c r="I93" s="74"/>
      <c r="J93" s="59"/>
      <c r="K93" s="58"/>
      <c r="L93" s="76"/>
      <c r="M93" s="76"/>
      <c r="N93" s="76"/>
      <c r="O93" s="76"/>
      <c r="P93" s="76"/>
      <c r="Q93" s="76"/>
      <c r="R93" s="76"/>
      <c r="S93" s="77"/>
      <c r="T93" s="74"/>
    </row>
    <row r="94" spans="1:20" ht="21.75" customHeight="1">
      <c r="A94" s="55" t="s">
        <v>93</v>
      </c>
      <c r="B94" s="73"/>
      <c r="D94" s="79">
        <f>128063-2</f>
        <v>128061</v>
      </c>
      <c r="E94" s="74"/>
      <c r="F94" s="79">
        <v>124884</v>
      </c>
      <c r="G94" s="75"/>
      <c r="H94" s="79">
        <v>0</v>
      </c>
      <c r="I94" s="74"/>
      <c r="J94" s="79">
        <v>0</v>
      </c>
      <c r="K94" s="85"/>
      <c r="L94" s="76"/>
      <c r="M94" s="76"/>
      <c r="N94" s="76"/>
      <c r="O94" s="76"/>
      <c r="P94" s="76"/>
      <c r="Q94" s="76"/>
      <c r="R94" s="76"/>
      <c r="S94" s="77"/>
      <c r="T94" s="74"/>
    </row>
    <row r="95" spans="1:20" ht="21.75" customHeight="1">
      <c r="A95" s="53" t="s">
        <v>33</v>
      </c>
      <c r="B95" s="73"/>
      <c r="D95" s="81">
        <f>SUM(D92:D94)</f>
        <v>9987001</v>
      </c>
      <c r="E95" s="74"/>
      <c r="F95" s="81">
        <f>SUM(F92:F94)</f>
        <v>9848478</v>
      </c>
      <c r="G95" s="75"/>
      <c r="H95" s="81">
        <f>SUM(H92:H94)</f>
        <v>4253517</v>
      </c>
      <c r="I95" s="74"/>
      <c r="J95" s="81">
        <f>SUM(J92:J94)</f>
        <v>4284010</v>
      </c>
      <c r="K95" s="58"/>
      <c r="L95" s="76"/>
      <c r="M95" s="76"/>
      <c r="N95" s="76"/>
      <c r="O95" s="76"/>
      <c r="P95" s="76"/>
      <c r="Q95" s="76"/>
      <c r="R95" s="76"/>
      <c r="S95" s="77"/>
      <c r="T95" s="74"/>
    </row>
    <row r="96" spans="1:20" ht="21.75" customHeight="1" thickBot="1">
      <c r="A96" s="53" t="s">
        <v>34</v>
      </c>
      <c r="B96" s="73"/>
      <c r="D96" s="80">
        <f>SUM(D66,D95)</f>
        <v>23018323</v>
      </c>
      <c r="E96" s="74"/>
      <c r="F96" s="80">
        <f>SUM(F66,F95)</f>
        <v>22683313</v>
      </c>
      <c r="G96" s="75"/>
      <c r="H96" s="80">
        <f>SUM(H66,H95)</f>
        <v>7162735</v>
      </c>
      <c r="I96" s="74"/>
      <c r="J96" s="80">
        <f>SUM(J66,J95)</f>
        <v>7181022</v>
      </c>
      <c r="K96" s="58"/>
      <c r="L96" s="76"/>
      <c r="M96" s="76"/>
      <c r="N96" s="76"/>
      <c r="O96" s="76"/>
      <c r="P96" s="76"/>
      <c r="Q96" s="76"/>
      <c r="R96" s="76"/>
      <c r="S96" s="77"/>
      <c r="T96" s="74"/>
    </row>
    <row r="97" spans="1:20" ht="21.75" customHeight="1" thickTop="1">
      <c r="B97" s="86"/>
      <c r="C97" s="60"/>
      <c r="D97" s="59">
        <f>SUM(D96-D32)</f>
        <v>0</v>
      </c>
      <c r="E97" s="59"/>
      <c r="F97" s="59">
        <f>SUM(F96-F32)</f>
        <v>0</v>
      </c>
      <c r="G97" s="75"/>
      <c r="H97" s="59">
        <f>SUM(H96-H32)</f>
        <v>0</v>
      </c>
      <c r="I97" s="59"/>
      <c r="J97" s="59">
        <f>SUM(J96-J32)</f>
        <v>0</v>
      </c>
      <c r="K97" s="72"/>
      <c r="L97" s="53"/>
      <c r="M97" s="53"/>
      <c r="T97" s="74"/>
    </row>
    <row r="98" spans="1:20" ht="21.75" customHeight="1">
      <c r="B98" s="86"/>
      <c r="C98" s="60"/>
      <c r="E98" s="59"/>
      <c r="G98" s="71"/>
      <c r="I98" s="59"/>
      <c r="K98" s="72"/>
      <c r="T98" s="74"/>
    </row>
    <row r="99" spans="1:20" ht="21.75" customHeight="1">
      <c r="A99" s="55" t="s">
        <v>140</v>
      </c>
    </row>
    <row r="100" spans="1:20" ht="21.75" customHeight="1">
      <c r="A100" s="87"/>
    </row>
    <row r="101" spans="1:20" ht="21.75" customHeight="1">
      <c r="A101" s="88"/>
    </row>
    <row r="103" spans="1:20" ht="21.75" customHeight="1">
      <c r="B103" s="55" t="s">
        <v>94</v>
      </c>
      <c r="D103" s="54"/>
    </row>
    <row r="104" spans="1:20" ht="21.75" customHeight="1">
      <c r="A104" s="88"/>
    </row>
  </sheetData>
  <mergeCells count="6">
    <mergeCell ref="D5:F5"/>
    <mergeCell ref="H5:J5"/>
    <mergeCell ref="D40:F40"/>
    <mergeCell ref="H40:J40"/>
    <mergeCell ref="D74:F74"/>
    <mergeCell ref="H74:J74"/>
  </mergeCells>
  <pageMargins left="0.78740157480314965" right="0.39370078740157483" top="0.78740157480314965" bottom="0.39370078740157483" header="0.19685039370078741" footer="0.19685039370078741"/>
  <pageSetup paperSize="9" scale="79" fitToHeight="2" orientation="portrait" r:id="rId1"/>
  <rowBreaks count="2" manualBreakCount="2">
    <brk id="35" max="10" man="1"/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U176"/>
  <sheetViews>
    <sheetView showGridLines="0" view="pageBreakPreview" topLeftCell="A37" zoomScaleNormal="100" zoomScaleSheetLayoutView="100" workbookViewId="0">
      <selection activeCell="A55" sqref="A55"/>
    </sheetView>
  </sheetViews>
  <sheetFormatPr defaultColWidth="9.28515625" defaultRowHeight="21" customHeight="1"/>
  <cols>
    <col min="1" max="1" width="51.42578125" style="55" customWidth="1"/>
    <col min="2" max="2" width="3.28515625" style="55" customWidth="1"/>
    <col min="3" max="3" width="1.28515625" style="55" customWidth="1"/>
    <col min="4" max="4" width="14.42578125" style="74" customWidth="1"/>
    <col min="5" max="5" width="0.7109375" style="55" customWidth="1"/>
    <col min="6" max="6" width="14.42578125" style="92" customWidth="1"/>
    <col min="7" max="7" width="1.5703125" style="57" customWidth="1"/>
    <col min="8" max="8" width="14.42578125" style="92" customWidth="1"/>
    <col min="9" max="9" width="0.7109375" style="55" customWidth="1"/>
    <col min="10" max="10" width="14.42578125" style="92" customWidth="1"/>
    <col min="11" max="11" width="1.5703125" style="57" customWidth="1"/>
    <col min="12" max="12" width="9.28515625" style="55"/>
    <col min="13" max="13" width="10.42578125" style="55" bestFit="1" customWidth="1"/>
    <col min="14" max="16384" width="9.28515625" style="55"/>
  </cols>
  <sheetData>
    <row r="1" spans="1:21" s="53" customFormat="1" ht="19.5" customHeight="1">
      <c r="D1" s="89"/>
      <c r="F1" s="90"/>
      <c r="G1" s="63"/>
      <c r="H1" s="90"/>
      <c r="J1" s="91" t="s">
        <v>89</v>
      </c>
      <c r="K1" s="63"/>
    </row>
    <row r="2" spans="1:21" s="53" customFormat="1" ht="19.5" customHeight="1">
      <c r="A2" s="53" t="s">
        <v>0</v>
      </c>
      <c r="D2" s="89"/>
      <c r="F2" s="90"/>
      <c r="G2" s="63"/>
      <c r="H2" s="90"/>
      <c r="J2" s="90"/>
      <c r="K2" s="63"/>
    </row>
    <row r="3" spans="1:21" s="53" customFormat="1" ht="19.5" customHeight="1">
      <c r="A3" s="53" t="s">
        <v>97</v>
      </c>
      <c r="D3" s="89"/>
      <c r="F3" s="90"/>
      <c r="G3" s="63"/>
      <c r="H3" s="90"/>
      <c r="J3" s="90"/>
      <c r="K3" s="63"/>
    </row>
    <row r="4" spans="1:21" s="53" customFormat="1" ht="19.5" customHeight="1">
      <c r="A4" s="53" t="s">
        <v>247</v>
      </c>
      <c r="D4" s="89"/>
      <c r="F4" s="90"/>
      <c r="G4" s="63"/>
      <c r="H4" s="90"/>
      <c r="J4" s="90"/>
      <c r="K4" s="63"/>
    </row>
    <row r="5" spans="1:21" s="57" customFormat="1" ht="19.5" customHeight="1">
      <c r="D5" s="74"/>
      <c r="E5" s="55"/>
      <c r="F5" s="92"/>
      <c r="H5" s="93"/>
      <c r="I5" s="55"/>
      <c r="J5" s="93" t="s">
        <v>110</v>
      </c>
    </row>
    <row r="6" spans="1:21" s="63" customFormat="1" ht="19.5" customHeight="1">
      <c r="D6" s="94"/>
      <c r="E6" s="95" t="s">
        <v>1</v>
      </c>
      <c r="F6" s="96"/>
      <c r="H6" s="96"/>
      <c r="I6" s="95" t="s">
        <v>2</v>
      </c>
      <c r="J6" s="96"/>
    </row>
    <row r="7" spans="1:21" s="57" customFormat="1" ht="19.5" customHeight="1">
      <c r="B7" s="65" t="s">
        <v>3</v>
      </c>
      <c r="D7" s="97" t="s">
        <v>227</v>
      </c>
      <c r="F7" s="98" t="s">
        <v>212</v>
      </c>
      <c r="G7" s="63"/>
      <c r="H7" s="98" t="s">
        <v>227</v>
      </c>
      <c r="J7" s="98" t="s">
        <v>212</v>
      </c>
    </row>
    <row r="8" spans="1:21" ht="19.5" customHeight="1">
      <c r="A8" s="53" t="s">
        <v>134</v>
      </c>
      <c r="B8" s="73"/>
    </row>
    <row r="9" spans="1:21" ht="19.5" customHeight="1">
      <c r="A9" s="55" t="s">
        <v>85</v>
      </c>
      <c r="B9" s="57"/>
      <c r="D9" s="74">
        <v>765541</v>
      </c>
      <c r="E9" s="74"/>
      <c r="F9" s="74">
        <v>420714</v>
      </c>
      <c r="G9" s="75"/>
      <c r="H9" s="74">
        <v>6432</v>
      </c>
      <c r="I9" s="74"/>
      <c r="J9" s="74">
        <v>3550</v>
      </c>
      <c r="L9" s="89"/>
      <c r="M9" s="89"/>
      <c r="N9" s="99"/>
      <c r="O9" s="89"/>
      <c r="P9" s="89"/>
      <c r="Q9" s="89"/>
      <c r="R9" s="89"/>
      <c r="S9" s="89"/>
      <c r="T9" s="89"/>
      <c r="U9" s="89"/>
    </row>
    <row r="10" spans="1:21" ht="19.5" customHeight="1">
      <c r="A10" s="55" t="s">
        <v>86</v>
      </c>
      <c r="B10" s="73"/>
      <c r="D10" s="74">
        <v>307779</v>
      </c>
      <c r="E10" s="74"/>
      <c r="F10" s="74">
        <v>404513</v>
      </c>
      <c r="G10" s="75"/>
      <c r="H10" s="74">
        <v>0</v>
      </c>
      <c r="I10" s="75"/>
      <c r="J10" s="74">
        <v>0</v>
      </c>
      <c r="L10" s="89"/>
      <c r="M10" s="89"/>
      <c r="N10" s="89"/>
      <c r="O10" s="89"/>
      <c r="P10" s="89"/>
      <c r="Q10" s="89"/>
      <c r="R10" s="89"/>
      <c r="S10" s="74"/>
    </row>
    <row r="11" spans="1:21" ht="19.5" customHeight="1">
      <c r="A11" s="55" t="s">
        <v>87</v>
      </c>
      <c r="B11" s="73"/>
      <c r="D11" s="74">
        <v>8414</v>
      </c>
      <c r="E11" s="74"/>
      <c r="F11" s="74">
        <v>10100</v>
      </c>
      <c r="G11" s="75"/>
      <c r="H11" s="74">
        <v>2681</v>
      </c>
      <c r="I11" s="75"/>
      <c r="J11" s="74">
        <v>2903</v>
      </c>
      <c r="L11" s="89"/>
      <c r="M11" s="89"/>
      <c r="N11" s="89"/>
      <c r="O11" s="89"/>
      <c r="P11" s="89"/>
      <c r="Q11" s="89"/>
      <c r="R11" s="89"/>
      <c r="S11" s="74"/>
    </row>
    <row r="12" spans="1:21" ht="19.5" customHeight="1">
      <c r="A12" s="55" t="s">
        <v>35</v>
      </c>
      <c r="B12" s="73"/>
      <c r="D12" s="81">
        <v>1806</v>
      </c>
      <c r="E12" s="74"/>
      <c r="F12" s="81">
        <v>3772</v>
      </c>
      <c r="G12" s="75"/>
      <c r="H12" s="81">
        <v>61329</v>
      </c>
      <c r="I12" s="74"/>
      <c r="J12" s="81">
        <v>35207</v>
      </c>
      <c r="L12" s="89"/>
      <c r="M12" s="89"/>
      <c r="N12" s="89"/>
      <c r="O12" s="89"/>
      <c r="P12" s="89"/>
      <c r="Q12" s="89"/>
      <c r="R12" s="89"/>
      <c r="S12" s="74"/>
    </row>
    <row r="13" spans="1:21" ht="19.5" customHeight="1">
      <c r="A13" s="53" t="s">
        <v>148</v>
      </c>
      <c r="B13" s="57"/>
      <c r="D13" s="81">
        <f>SUM(D9:D12)</f>
        <v>1083540</v>
      </c>
      <c r="E13" s="74"/>
      <c r="F13" s="81">
        <f>SUM(F9:F12)</f>
        <v>839099</v>
      </c>
      <c r="G13" s="75"/>
      <c r="H13" s="81">
        <f>SUM(H9:H12)</f>
        <v>70442</v>
      </c>
      <c r="I13" s="74"/>
      <c r="J13" s="81">
        <f>SUM(J9:J12)</f>
        <v>41660</v>
      </c>
      <c r="L13" s="89"/>
      <c r="M13" s="89"/>
      <c r="N13" s="89"/>
      <c r="O13" s="89"/>
      <c r="P13" s="89"/>
      <c r="Q13" s="89"/>
      <c r="R13" s="89"/>
      <c r="S13" s="74"/>
    </row>
    <row r="14" spans="1:21" ht="19.5" customHeight="1">
      <c r="A14" s="53" t="s">
        <v>36</v>
      </c>
      <c r="B14" s="57"/>
      <c r="E14" s="74"/>
      <c r="F14" s="74"/>
      <c r="G14" s="75"/>
      <c r="I14" s="74"/>
      <c r="L14" s="89"/>
      <c r="M14" s="89"/>
      <c r="N14" s="89"/>
      <c r="O14" s="89"/>
      <c r="P14" s="89"/>
      <c r="Q14" s="89"/>
      <c r="R14" s="89"/>
      <c r="S14" s="74"/>
    </row>
    <row r="15" spans="1:21" ht="19.5" customHeight="1">
      <c r="A15" s="55" t="s">
        <v>37</v>
      </c>
      <c r="B15" s="57"/>
      <c r="D15" s="74">
        <v>451814</v>
      </c>
      <c r="E15" s="74"/>
      <c r="F15" s="74">
        <v>331636</v>
      </c>
      <c r="G15" s="75"/>
      <c r="H15" s="74">
        <v>3778</v>
      </c>
      <c r="I15" s="74"/>
      <c r="J15" s="74">
        <v>3128</v>
      </c>
      <c r="K15" s="75"/>
      <c r="L15" s="89"/>
      <c r="M15" s="89"/>
      <c r="N15" s="89"/>
      <c r="O15" s="89"/>
      <c r="P15" s="89"/>
      <c r="Q15" s="89"/>
      <c r="R15" s="89"/>
      <c r="S15" s="74"/>
    </row>
    <row r="16" spans="1:21" ht="19.5" customHeight="1">
      <c r="A16" s="55" t="s">
        <v>38</v>
      </c>
      <c r="B16" s="73"/>
      <c r="D16" s="74">
        <v>132913</v>
      </c>
      <c r="E16" s="74"/>
      <c r="F16" s="74">
        <v>240075</v>
      </c>
      <c r="G16" s="75"/>
      <c r="H16" s="74">
        <v>0</v>
      </c>
      <c r="I16" s="75"/>
      <c r="J16" s="74">
        <v>0</v>
      </c>
      <c r="L16" s="89"/>
      <c r="M16" s="89"/>
      <c r="N16" s="89"/>
      <c r="O16" s="89"/>
      <c r="P16" s="89"/>
      <c r="Q16" s="89"/>
      <c r="R16" s="89"/>
      <c r="S16" s="74"/>
    </row>
    <row r="17" spans="1:19" ht="19.5" customHeight="1">
      <c r="A17" s="55" t="s">
        <v>39</v>
      </c>
      <c r="B17" s="73"/>
      <c r="D17" s="74">
        <v>9953</v>
      </c>
      <c r="E17" s="74"/>
      <c r="F17" s="74">
        <v>7967</v>
      </c>
      <c r="G17" s="75"/>
      <c r="H17" s="74">
        <v>1357</v>
      </c>
      <c r="I17" s="75"/>
      <c r="J17" s="74">
        <v>1169</v>
      </c>
      <c r="L17" s="89"/>
      <c r="M17" s="89"/>
      <c r="N17" s="89"/>
      <c r="O17" s="89"/>
      <c r="P17" s="89"/>
      <c r="Q17" s="89"/>
      <c r="R17" s="89"/>
      <c r="S17" s="74"/>
    </row>
    <row r="18" spans="1:19" ht="19.5" customHeight="1">
      <c r="A18" s="55" t="s">
        <v>40</v>
      </c>
      <c r="B18" s="73"/>
      <c r="D18" s="74">
        <v>136822</v>
      </c>
      <c r="E18" s="74"/>
      <c r="F18" s="74">
        <v>86516</v>
      </c>
      <c r="G18" s="75"/>
      <c r="H18" s="74">
        <v>161</v>
      </c>
      <c r="I18" s="75"/>
      <c r="J18" s="74">
        <v>20</v>
      </c>
      <c r="L18" s="89"/>
      <c r="M18" s="89"/>
      <c r="N18" s="89"/>
      <c r="O18" s="89"/>
      <c r="P18" s="89"/>
      <c r="Q18" s="89"/>
      <c r="R18" s="89"/>
      <c r="S18" s="74"/>
    </row>
    <row r="19" spans="1:19" ht="19.5" customHeight="1">
      <c r="A19" s="55" t="s">
        <v>41</v>
      </c>
      <c r="B19" s="73"/>
      <c r="D19" s="81">
        <v>383172</v>
      </c>
      <c r="E19" s="74"/>
      <c r="F19" s="81">
        <v>265903</v>
      </c>
      <c r="G19" s="75"/>
      <c r="H19" s="81">
        <v>50822</v>
      </c>
      <c r="I19" s="74"/>
      <c r="J19" s="81">
        <v>46237</v>
      </c>
      <c r="L19" s="89"/>
      <c r="M19" s="89"/>
      <c r="N19" s="89"/>
      <c r="O19" s="89"/>
      <c r="P19" s="89"/>
      <c r="Q19" s="89"/>
      <c r="R19" s="89"/>
      <c r="S19" s="74"/>
    </row>
    <row r="20" spans="1:19" ht="19.5" customHeight="1">
      <c r="A20" s="53" t="s">
        <v>42</v>
      </c>
      <c r="B20" s="73"/>
      <c r="D20" s="82">
        <f>SUM(D15:D19)</f>
        <v>1114674</v>
      </c>
      <c r="E20" s="74"/>
      <c r="F20" s="82">
        <f>SUM(F15:F19)</f>
        <v>932097</v>
      </c>
      <c r="G20" s="75"/>
      <c r="H20" s="82">
        <f>SUM(H15:H19)</f>
        <v>56118</v>
      </c>
      <c r="I20" s="74"/>
      <c r="J20" s="82">
        <f>SUM(J15:J19)</f>
        <v>50554</v>
      </c>
      <c r="L20" s="89"/>
      <c r="M20" s="89"/>
      <c r="N20" s="89"/>
      <c r="O20" s="89"/>
      <c r="P20" s="89"/>
      <c r="Q20" s="89"/>
      <c r="R20" s="89"/>
      <c r="S20" s="74"/>
    </row>
    <row r="21" spans="1:19" ht="19.5" customHeight="1">
      <c r="A21" s="53" t="s">
        <v>147</v>
      </c>
      <c r="B21" s="73"/>
      <c r="D21" s="74">
        <f>SUM(D13-D20)</f>
        <v>-31134</v>
      </c>
      <c r="E21" s="74"/>
      <c r="F21" s="74">
        <f>SUM(F13-F20)</f>
        <v>-92998</v>
      </c>
      <c r="G21" s="75"/>
      <c r="H21" s="74">
        <f>SUM(H13-H20)</f>
        <v>14324</v>
      </c>
      <c r="I21" s="74"/>
      <c r="J21" s="74">
        <f>SUM(J13-J20)</f>
        <v>-8894</v>
      </c>
      <c r="L21" s="89"/>
      <c r="M21" s="89"/>
      <c r="N21" s="89"/>
      <c r="O21" s="89"/>
      <c r="P21" s="89"/>
      <c r="Q21" s="89"/>
      <c r="R21" s="89"/>
      <c r="S21" s="74"/>
    </row>
    <row r="22" spans="1:19" ht="19.5" customHeight="1">
      <c r="A22" s="55" t="s">
        <v>255</v>
      </c>
      <c r="B22" s="73">
        <v>6</v>
      </c>
      <c r="D22" s="74">
        <v>-4724</v>
      </c>
      <c r="E22" s="74"/>
      <c r="F22" s="74">
        <v>3893</v>
      </c>
      <c r="G22" s="75"/>
      <c r="H22" s="74">
        <v>0</v>
      </c>
      <c r="I22" s="74"/>
      <c r="J22" s="74">
        <v>0</v>
      </c>
      <c r="L22" s="89"/>
      <c r="M22" s="89"/>
      <c r="N22" s="89"/>
      <c r="O22" s="89"/>
      <c r="P22" s="89"/>
      <c r="Q22" s="89"/>
      <c r="R22" s="89"/>
      <c r="S22" s="74"/>
    </row>
    <row r="23" spans="1:19" ht="19.5" customHeight="1">
      <c r="A23" s="55" t="s">
        <v>144</v>
      </c>
      <c r="B23" s="73"/>
      <c r="D23" s="74">
        <v>10945</v>
      </c>
      <c r="E23" s="74"/>
      <c r="F23" s="74">
        <v>10352</v>
      </c>
      <c r="G23" s="75"/>
      <c r="H23" s="74">
        <v>13923</v>
      </c>
      <c r="I23" s="75"/>
      <c r="J23" s="74">
        <v>10880</v>
      </c>
      <c r="L23" s="89"/>
      <c r="M23" s="89"/>
      <c r="N23" s="89"/>
      <c r="O23" s="89"/>
      <c r="P23" s="89"/>
      <c r="Q23" s="89"/>
      <c r="R23" s="89"/>
      <c r="S23" s="74"/>
    </row>
    <row r="24" spans="1:19" ht="19.5" customHeight="1">
      <c r="A24" s="55" t="s">
        <v>43</v>
      </c>
      <c r="B24" s="73"/>
      <c r="D24" s="81">
        <v>-48960</v>
      </c>
      <c r="E24" s="74"/>
      <c r="F24" s="81">
        <v>-50533</v>
      </c>
      <c r="G24" s="75"/>
      <c r="H24" s="81">
        <v>-27204</v>
      </c>
      <c r="I24" s="74"/>
      <c r="J24" s="81">
        <v>-17629</v>
      </c>
      <c r="L24" s="89"/>
      <c r="M24" s="89"/>
      <c r="N24" s="89"/>
      <c r="O24" s="89"/>
      <c r="P24" s="89"/>
      <c r="Q24" s="89"/>
      <c r="R24" s="89"/>
      <c r="S24" s="74"/>
    </row>
    <row r="25" spans="1:19" ht="19.5" customHeight="1">
      <c r="A25" s="53" t="s">
        <v>145</v>
      </c>
      <c r="B25" s="73"/>
      <c r="D25" s="100">
        <f>SUM(D21:D24)</f>
        <v>-73873</v>
      </c>
      <c r="E25" s="74"/>
      <c r="F25" s="100">
        <f>SUM(F21:F24)</f>
        <v>-129286</v>
      </c>
      <c r="G25" s="75"/>
      <c r="H25" s="74">
        <f>SUM(H21:H24)</f>
        <v>1043</v>
      </c>
      <c r="I25" s="74"/>
      <c r="J25" s="74">
        <f>SUM(J21:J24)</f>
        <v>-15643</v>
      </c>
      <c r="L25" s="89"/>
      <c r="M25" s="89"/>
      <c r="N25" s="89"/>
      <c r="O25" s="89"/>
      <c r="P25" s="89"/>
      <c r="Q25" s="89"/>
      <c r="R25" s="89"/>
      <c r="S25" s="74"/>
    </row>
    <row r="26" spans="1:19" ht="19.5" customHeight="1">
      <c r="A26" s="55" t="s">
        <v>209</v>
      </c>
      <c r="B26" s="73">
        <v>11</v>
      </c>
      <c r="D26" s="81">
        <v>77924</v>
      </c>
      <c r="E26" s="74"/>
      <c r="F26" s="81">
        <v>-14391</v>
      </c>
      <c r="G26" s="75"/>
      <c r="H26" s="81">
        <v>975</v>
      </c>
      <c r="I26" s="74"/>
      <c r="J26" s="81">
        <v>864</v>
      </c>
      <c r="L26" s="89"/>
      <c r="M26" s="89"/>
      <c r="N26" s="89"/>
      <c r="O26" s="89"/>
      <c r="P26" s="89"/>
      <c r="Q26" s="89"/>
      <c r="R26" s="89"/>
      <c r="S26" s="74"/>
    </row>
    <row r="27" spans="1:19" ht="19.5" customHeight="1" thickBot="1">
      <c r="A27" s="53" t="s">
        <v>146</v>
      </c>
      <c r="B27" s="57"/>
      <c r="D27" s="101">
        <f>SUM(D25:D26)</f>
        <v>4051</v>
      </c>
      <c r="E27" s="74"/>
      <c r="F27" s="101">
        <f>SUM(F25:F26)</f>
        <v>-143677</v>
      </c>
      <c r="G27" s="75"/>
      <c r="H27" s="101">
        <f>SUM(H25:H26)</f>
        <v>2018</v>
      </c>
      <c r="I27" s="74"/>
      <c r="J27" s="101">
        <f>SUM(J25:J26)</f>
        <v>-14779</v>
      </c>
      <c r="L27" s="89"/>
      <c r="M27" s="89"/>
      <c r="N27" s="89"/>
      <c r="O27" s="89"/>
      <c r="P27" s="89"/>
      <c r="Q27" s="89"/>
      <c r="R27" s="89"/>
      <c r="S27" s="74"/>
    </row>
    <row r="28" spans="1:19" ht="18.75" customHeight="1" thickTop="1">
      <c r="A28" s="53"/>
      <c r="B28" s="57"/>
      <c r="E28" s="74"/>
      <c r="G28" s="75"/>
      <c r="I28" s="74"/>
      <c r="L28" s="89"/>
      <c r="M28" s="89"/>
      <c r="N28" s="89"/>
      <c r="O28" s="89"/>
      <c r="P28" s="89"/>
      <c r="Q28" s="89"/>
      <c r="R28" s="89"/>
      <c r="S28" s="74"/>
    </row>
    <row r="29" spans="1:19" ht="21" customHeight="1">
      <c r="A29" s="53" t="s">
        <v>149</v>
      </c>
      <c r="B29" s="57"/>
      <c r="E29" s="74"/>
      <c r="G29" s="75"/>
      <c r="I29" s="92"/>
      <c r="L29" s="89"/>
      <c r="M29" s="89"/>
      <c r="N29" s="89"/>
      <c r="O29" s="89"/>
      <c r="P29" s="89"/>
      <c r="Q29" s="89"/>
      <c r="R29" s="89"/>
      <c r="S29" s="74"/>
    </row>
    <row r="30" spans="1:19" ht="21" customHeight="1" thickBot="1">
      <c r="A30" s="55" t="s">
        <v>64</v>
      </c>
      <c r="B30" s="57"/>
      <c r="D30" s="74">
        <f>D32-D31</f>
        <v>2536</v>
      </c>
      <c r="E30" s="92"/>
      <c r="F30" s="102">
        <f>F32-F31</f>
        <v>-140622</v>
      </c>
      <c r="G30" s="58"/>
      <c r="H30" s="103">
        <f>H27</f>
        <v>2018</v>
      </c>
      <c r="I30" s="92"/>
      <c r="J30" s="103">
        <f>J27</f>
        <v>-14779</v>
      </c>
      <c r="L30" s="89"/>
      <c r="M30" s="89"/>
      <c r="N30" s="89"/>
      <c r="O30" s="89"/>
      <c r="P30" s="89"/>
      <c r="Q30" s="89"/>
      <c r="R30" s="89"/>
      <c r="S30" s="74"/>
    </row>
    <row r="31" spans="1:19" ht="21" customHeight="1" thickTop="1">
      <c r="A31" s="55" t="s">
        <v>63</v>
      </c>
      <c r="B31" s="57"/>
      <c r="D31" s="81">
        <v>1515</v>
      </c>
      <c r="E31" s="92"/>
      <c r="F31" s="81">
        <v>-3055</v>
      </c>
      <c r="G31" s="58"/>
      <c r="I31" s="92"/>
      <c r="L31" s="89"/>
      <c r="M31" s="89"/>
      <c r="N31" s="89"/>
      <c r="O31" s="89"/>
      <c r="P31" s="89"/>
      <c r="Q31" s="89"/>
      <c r="R31" s="89"/>
      <c r="S31" s="74"/>
    </row>
    <row r="32" spans="1:19" ht="21" customHeight="1" thickBot="1">
      <c r="B32" s="57"/>
      <c r="D32" s="101">
        <f>D27</f>
        <v>4051</v>
      </c>
      <c r="E32" s="92"/>
      <c r="F32" s="101">
        <f>F27</f>
        <v>-143677</v>
      </c>
      <c r="G32" s="58"/>
      <c r="I32" s="92"/>
      <c r="L32" s="89"/>
      <c r="M32" s="89"/>
      <c r="N32" s="89"/>
      <c r="O32" s="89"/>
      <c r="P32" s="89"/>
      <c r="Q32" s="89"/>
      <c r="R32" s="89"/>
      <c r="S32" s="74"/>
    </row>
    <row r="33" spans="1:19" ht="21" customHeight="1" thickTop="1">
      <c r="A33" s="53" t="s">
        <v>210</v>
      </c>
      <c r="B33" s="57"/>
      <c r="E33" s="92"/>
      <c r="G33" s="58"/>
      <c r="I33" s="92"/>
      <c r="L33" s="89"/>
      <c r="M33" s="89"/>
      <c r="N33" s="89"/>
      <c r="O33" s="89"/>
      <c r="P33" s="89"/>
      <c r="Q33" s="89"/>
      <c r="R33" s="89"/>
      <c r="S33" s="74"/>
    </row>
    <row r="34" spans="1:19" ht="21" customHeight="1">
      <c r="A34" s="53" t="s">
        <v>44</v>
      </c>
      <c r="B34" s="73"/>
      <c r="L34" s="89"/>
      <c r="M34" s="89"/>
      <c r="N34" s="89"/>
      <c r="O34" s="89"/>
      <c r="P34" s="89"/>
      <c r="Q34" s="89"/>
      <c r="R34" s="89"/>
      <c r="S34" s="74"/>
    </row>
    <row r="35" spans="1:19" ht="21" customHeight="1" thickBot="1">
      <c r="A35" s="55" t="s">
        <v>150</v>
      </c>
      <c r="B35" s="57"/>
      <c r="D35" s="104">
        <f>(D30/166682701)*1000</f>
        <v>1.5214536270323577E-2</v>
      </c>
      <c r="E35" s="105"/>
      <c r="F35" s="106">
        <f>(F30/166682701)*1000</f>
        <v>-0.84365083572769806</v>
      </c>
      <c r="G35" s="107"/>
      <c r="H35" s="106">
        <f>(H30/166682701)*1000</f>
        <v>1.2106835249807957E-2</v>
      </c>
      <c r="I35" s="105"/>
      <c r="J35" s="106">
        <f>(J30/166682701)*1000</f>
        <v>-8.8665469849807624E-2</v>
      </c>
      <c r="L35" s="89"/>
      <c r="M35" s="89"/>
      <c r="N35" s="89"/>
      <c r="O35" s="89"/>
      <c r="P35" s="89"/>
      <c r="Q35" s="89"/>
      <c r="R35" s="89"/>
      <c r="S35" s="74"/>
    </row>
    <row r="36" spans="1:19" ht="20.25" customHeight="1" thickTop="1">
      <c r="L36" s="89"/>
      <c r="M36" s="89"/>
      <c r="N36" s="89"/>
      <c r="O36" s="89"/>
      <c r="P36" s="89"/>
      <c r="Q36" s="89"/>
      <c r="R36" s="89"/>
      <c r="S36" s="74"/>
    </row>
    <row r="37" spans="1:19" ht="13.5" customHeight="1">
      <c r="B37" s="57"/>
      <c r="F37" s="105"/>
      <c r="G37" s="107"/>
      <c r="H37" s="105"/>
      <c r="J37" s="105"/>
      <c r="L37" s="89"/>
      <c r="M37" s="89"/>
      <c r="N37" s="89"/>
      <c r="O37" s="89"/>
      <c r="P37" s="89"/>
      <c r="Q37" s="89"/>
      <c r="R37" s="89"/>
      <c r="S37" s="74"/>
    </row>
    <row r="38" spans="1:19" ht="21" customHeight="1">
      <c r="A38" s="55" t="s">
        <v>140</v>
      </c>
      <c r="L38" s="89"/>
      <c r="M38" s="89"/>
      <c r="N38" s="89"/>
      <c r="O38" s="89"/>
      <c r="P38" s="89"/>
      <c r="Q38" s="89"/>
      <c r="R38" s="89"/>
      <c r="S38" s="74"/>
    </row>
    <row r="39" spans="1:19" s="53" customFormat="1" ht="19.5" customHeight="1">
      <c r="D39" s="89"/>
      <c r="F39" s="90"/>
      <c r="G39" s="63"/>
      <c r="H39" s="91"/>
      <c r="J39" s="91" t="s">
        <v>89</v>
      </c>
      <c r="K39" s="63"/>
      <c r="L39" s="89"/>
      <c r="M39" s="89"/>
      <c r="N39" s="89"/>
      <c r="O39" s="89"/>
      <c r="P39" s="89"/>
      <c r="Q39" s="89"/>
      <c r="R39" s="89"/>
      <c r="S39" s="74"/>
    </row>
    <row r="40" spans="1:19" s="53" customFormat="1" ht="19.5" customHeight="1">
      <c r="A40" s="53" t="s">
        <v>0</v>
      </c>
      <c r="D40" s="89"/>
      <c r="F40" s="90"/>
      <c r="G40" s="63"/>
      <c r="H40" s="90"/>
      <c r="J40" s="90"/>
      <c r="K40" s="63"/>
      <c r="L40" s="89"/>
      <c r="M40" s="89"/>
      <c r="N40" s="89"/>
      <c r="O40" s="89"/>
      <c r="P40" s="89"/>
      <c r="Q40" s="89"/>
      <c r="R40" s="89"/>
      <c r="S40" s="74"/>
    </row>
    <row r="41" spans="1:19" s="53" customFormat="1" ht="21" customHeight="1">
      <c r="A41" s="53" t="s">
        <v>98</v>
      </c>
      <c r="D41" s="89"/>
      <c r="F41" s="90"/>
      <c r="G41" s="63"/>
      <c r="H41" s="90"/>
      <c r="J41" s="90"/>
      <c r="K41" s="63"/>
      <c r="L41" s="89"/>
      <c r="M41" s="89"/>
      <c r="N41" s="89"/>
      <c r="O41" s="89"/>
      <c r="P41" s="89"/>
      <c r="Q41" s="89"/>
      <c r="R41" s="89"/>
      <c r="S41" s="74"/>
    </row>
    <row r="42" spans="1:19" s="53" customFormat="1" ht="21" customHeight="1">
      <c r="A42" s="53" t="s">
        <v>247</v>
      </c>
      <c r="D42" s="89"/>
      <c r="F42" s="90"/>
      <c r="G42" s="63"/>
      <c r="H42" s="90"/>
      <c r="J42" s="90"/>
      <c r="K42" s="63"/>
      <c r="L42" s="89"/>
      <c r="M42" s="89"/>
      <c r="N42" s="89"/>
      <c r="O42" s="89"/>
      <c r="P42" s="89"/>
      <c r="Q42" s="89"/>
      <c r="R42" s="89"/>
      <c r="S42" s="74"/>
    </row>
    <row r="43" spans="1:19" s="57" customFormat="1" ht="21" customHeight="1">
      <c r="D43" s="74"/>
      <c r="E43" s="55"/>
      <c r="F43" s="92"/>
      <c r="H43" s="93"/>
      <c r="I43" s="55"/>
      <c r="J43" s="93" t="s">
        <v>88</v>
      </c>
      <c r="L43" s="89"/>
      <c r="M43" s="89"/>
      <c r="N43" s="89"/>
      <c r="O43" s="89"/>
      <c r="P43" s="89"/>
      <c r="Q43" s="89"/>
      <c r="R43" s="89"/>
      <c r="S43" s="74"/>
    </row>
    <row r="44" spans="1:19" s="63" customFormat="1" ht="21" customHeight="1">
      <c r="D44" s="94"/>
      <c r="E44" s="95" t="s">
        <v>1</v>
      </c>
      <c r="F44" s="96"/>
      <c r="H44" s="96"/>
      <c r="I44" s="95" t="s">
        <v>2</v>
      </c>
      <c r="J44" s="96"/>
      <c r="L44" s="89"/>
      <c r="M44" s="89"/>
      <c r="N44" s="89"/>
      <c r="O44" s="89"/>
      <c r="P44" s="89"/>
      <c r="Q44" s="89"/>
      <c r="R44" s="89"/>
      <c r="S44" s="74"/>
    </row>
    <row r="45" spans="1:19" s="57" customFormat="1" ht="21" customHeight="1">
      <c r="B45" s="65" t="s">
        <v>3</v>
      </c>
      <c r="D45" s="97" t="s">
        <v>227</v>
      </c>
      <c r="F45" s="98" t="s">
        <v>212</v>
      </c>
      <c r="G45" s="63"/>
      <c r="H45" s="98" t="s">
        <v>227</v>
      </c>
      <c r="J45" s="98" t="s">
        <v>212</v>
      </c>
      <c r="L45" s="89"/>
      <c r="M45" s="89"/>
      <c r="N45" s="89"/>
      <c r="O45" s="89"/>
      <c r="P45" s="89"/>
      <c r="Q45" s="89"/>
      <c r="R45" s="89"/>
      <c r="S45" s="74"/>
    </row>
    <row r="46" spans="1:19" ht="21" customHeight="1" thickBot="1">
      <c r="A46" s="53" t="s">
        <v>146</v>
      </c>
      <c r="B46" s="57"/>
      <c r="D46" s="108">
        <f>SUM(D32)</f>
        <v>4051</v>
      </c>
      <c r="E46" s="92"/>
      <c r="F46" s="108">
        <f>SUM(F32)</f>
        <v>-143677</v>
      </c>
      <c r="G46" s="58"/>
      <c r="H46" s="108">
        <f>H30</f>
        <v>2018</v>
      </c>
      <c r="I46" s="92"/>
      <c r="J46" s="108">
        <f>J30</f>
        <v>-14779</v>
      </c>
      <c r="L46" s="89"/>
      <c r="M46" s="89"/>
      <c r="N46" s="89"/>
      <c r="O46" s="89"/>
      <c r="P46" s="89"/>
      <c r="Q46" s="89"/>
      <c r="R46" s="89"/>
      <c r="S46" s="74"/>
    </row>
    <row r="47" spans="1:19" ht="21" customHeight="1" thickTop="1">
      <c r="B47" s="57"/>
      <c r="E47" s="92"/>
      <c r="G47" s="58"/>
      <c r="I47" s="92"/>
      <c r="L47" s="89"/>
      <c r="M47" s="89"/>
      <c r="N47" s="89"/>
      <c r="O47" s="89"/>
      <c r="P47" s="89"/>
      <c r="Q47" s="89"/>
      <c r="R47" s="89"/>
      <c r="S47" s="74"/>
    </row>
    <row r="48" spans="1:19" ht="21" customHeight="1">
      <c r="A48" s="53" t="s">
        <v>107</v>
      </c>
      <c r="B48" s="57"/>
      <c r="E48" s="92"/>
      <c r="G48" s="58"/>
      <c r="I48" s="92"/>
      <c r="L48" s="89"/>
      <c r="M48" s="89"/>
      <c r="N48" s="89"/>
      <c r="O48" s="89"/>
      <c r="P48" s="89"/>
      <c r="Q48" s="89"/>
      <c r="R48" s="89"/>
      <c r="S48" s="74"/>
    </row>
    <row r="49" spans="1:19" ht="21" customHeight="1">
      <c r="A49" s="86" t="s">
        <v>114</v>
      </c>
      <c r="B49" s="57"/>
      <c r="E49" s="92"/>
      <c r="G49" s="58"/>
      <c r="I49" s="92"/>
      <c r="L49" s="89"/>
      <c r="M49" s="89"/>
      <c r="N49" s="89"/>
      <c r="O49" s="89"/>
      <c r="P49" s="89"/>
      <c r="Q49" s="89"/>
      <c r="R49" s="89"/>
      <c r="S49" s="74"/>
    </row>
    <row r="50" spans="1:19" ht="21" customHeight="1">
      <c r="A50" s="86" t="s">
        <v>136</v>
      </c>
      <c r="B50" s="57"/>
      <c r="E50" s="92"/>
      <c r="G50" s="58"/>
      <c r="I50" s="92"/>
      <c r="L50" s="89"/>
      <c r="M50" s="89"/>
      <c r="N50" s="89"/>
      <c r="O50" s="89"/>
      <c r="P50" s="89"/>
      <c r="Q50" s="89"/>
      <c r="R50" s="89"/>
      <c r="S50" s="74"/>
    </row>
    <row r="51" spans="1:19" ht="21" customHeight="1">
      <c r="A51" s="55" t="s">
        <v>84</v>
      </c>
      <c r="B51" s="73"/>
      <c r="L51" s="89"/>
      <c r="M51" s="89"/>
      <c r="N51" s="89"/>
      <c r="O51" s="89"/>
      <c r="P51" s="89"/>
      <c r="Q51" s="89"/>
      <c r="R51" s="89"/>
      <c r="S51" s="74"/>
    </row>
    <row r="52" spans="1:19" ht="21" customHeight="1">
      <c r="A52" s="55" t="s">
        <v>103</v>
      </c>
      <c r="B52" s="57"/>
      <c r="D52" s="74">
        <v>-2187</v>
      </c>
      <c r="E52" s="109"/>
      <c r="F52" s="102">
        <v>-98</v>
      </c>
      <c r="G52" s="110"/>
      <c r="H52" s="91">
        <v>0</v>
      </c>
      <c r="I52" s="109"/>
      <c r="J52" s="91">
        <v>0</v>
      </c>
      <c r="L52" s="89"/>
      <c r="M52" s="89"/>
      <c r="N52" s="89"/>
      <c r="O52" s="89"/>
      <c r="P52" s="89"/>
      <c r="Q52" s="89"/>
      <c r="R52" s="89"/>
      <c r="S52" s="74"/>
    </row>
    <row r="53" spans="1:19" ht="21" customHeight="1">
      <c r="A53" s="55" t="s">
        <v>256</v>
      </c>
      <c r="B53" s="73">
        <v>6</v>
      </c>
      <c r="D53" s="81">
        <v>1958</v>
      </c>
      <c r="E53" s="109"/>
      <c r="F53" s="111">
        <v>2148</v>
      </c>
      <c r="G53" s="110"/>
      <c r="H53" s="112">
        <v>0</v>
      </c>
      <c r="I53" s="109"/>
      <c r="J53" s="112">
        <v>0</v>
      </c>
      <c r="L53" s="89"/>
      <c r="M53" s="89"/>
      <c r="N53" s="89"/>
      <c r="O53" s="89"/>
      <c r="P53" s="89"/>
      <c r="Q53" s="89"/>
      <c r="R53" s="89"/>
      <c r="S53" s="74"/>
    </row>
    <row r="54" spans="1:19" ht="21" customHeight="1">
      <c r="A54" s="55" t="s">
        <v>114</v>
      </c>
      <c r="B54" s="73"/>
      <c r="D54" s="91"/>
      <c r="E54" s="109"/>
      <c r="F54" s="91"/>
      <c r="G54" s="110"/>
      <c r="H54" s="91"/>
      <c r="I54" s="109"/>
      <c r="J54" s="91"/>
      <c r="L54" s="89"/>
      <c r="M54" s="89"/>
      <c r="N54" s="89"/>
      <c r="O54" s="89"/>
      <c r="P54" s="89"/>
      <c r="Q54" s="89"/>
      <c r="R54" s="89"/>
      <c r="S54" s="74"/>
    </row>
    <row r="55" spans="1:19" ht="21" customHeight="1">
      <c r="A55" s="55" t="s">
        <v>141</v>
      </c>
      <c r="B55" s="73"/>
      <c r="D55" s="112">
        <f>SUM(D52:D53)</f>
        <v>-229</v>
      </c>
      <c r="E55" s="109"/>
      <c r="F55" s="112">
        <f>SUM(F52:F53)</f>
        <v>2050</v>
      </c>
      <c r="G55" s="110"/>
      <c r="H55" s="112">
        <f>SUM(H52:H53)</f>
        <v>0</v>
      </c>
      <c r="I55" s="109"/>
      <c r="J55" s="112">
        <f>SUM(J52:J53)</f>
        <v>0</v>
      </c>
      <c r="L55" s="89"/>
      <c r="M55" s="89"/>
      <c r="N55" s="89"/>
      <c r="O55" s="89"/>
      <c r="P55" s="89"/>
      <c r="Q55" s="89"/>
      <c r="R55" s="89"/>
      <c r="S55" s="74"/>
    </row>
    <row r="56" spans="1:19" ht="21" customHeight="1">
      <c r="A56" s="86" t="s">
        <v>135</v>
      </c>
      <c r="B56" s="73"/>
      <c r="D56" s="91"/>
      <c r="E56" s="109"/>
      <c r="F56" s="91"/>
      <c r="G56" s="110"/>
      <c r="H56" s="93"/>
      <c r="I56" s="109"/>
      <c r="J56" s="93"/>
      <c r="L56" s="89"/>
      <c r="M56" s="89"/>
      <c r="N56" s="89"/>
      <c r="O56" s="89"/>
      <c r="P56" s="89"/>
      <c r="Q56" s="89"/>
      <c r="R56" s="89"/>
      <c r="S56" s="74"/>
    </row>
    <row r="57" spans="1:19" ht="21" customHeight="1">
      <c r="A57" s="86" t="s">
        <v>136</v>
      </c>
      <c r="B57" s="73"/>
      <c r="D57" s="91"/>
      <c r="E57" s="109"/>
      <c r="F57" s="91"/>
      <c r="G57" s="110"/>
      <c r="H57" s="93"/>
      <c r="I57" s="109"/>
      <c r="J57" s="93"/>
      <c r="L57" s="89"/>
      <c r="M57" s="89"/>
      <c r="N57" s="89"/>
      <c r="O57" s="89"/>
      <c r="P57" s="89"/>
      <c r="Q57" s="89"/>
      <c r="R57" s="89"/>
      <c r="S57" s="74"/>
    </row>
    <row r="58" spans="1:19" ht="21" customHeight="1">
      <c r="A58" s="55" t="s">
        <v>229</v>
      </c>
      <c r="B58" s="73"/>
      <c r="D58" s="91"/>
      <c r="E58" s="109"/>
      <c r="F58" s="91"/>
      <c r="L58" s="89"/>
      <c r="M58" s="89"/>
      <c r="N58" s="89"/>
      <c r="O58" s="89"/>
      <c r="P58" s="89"/>
      <c r="Q58" s="89"/>
      <c r="R58" s="89"/>
      <c r="S58" s="74"/>
    </row>
    <row r="59" spans="1:19" ht="21" customHeight="1">
      <c r="A59" s="55" t="s">
        <v>151</v>
      </c>
      <c r="B59" s="73"/>
      <c r="D59" s="91">
        <v>16638</v>
      </c>
      <c r="E59" s="109"/>
      <c r="F59" s="91">
        <v>-16745</v>
      </c>
      <c r="G59" s="110"/>
      <c r="H59" s="91">
        <v>0</v>
      </c>
      <c r="I59" s="109"/>
      <c r="J59" s="91">
        <v>0</v>
      </c>
      <c r="L59" s="89"/>
      <c r="M59" s="89"/>
      <c r="N59" s="89"/>
      <c r="O59" s="89"/>
      <c r="P59" s="89"/>
      <c r="Q59" s="89"/>
      <c r="R59" s="89"/>
      <c r="S59" s="74"/>
    </row>
    <row r="60" spans="1:19" ht="21" customHeight="1">
      <c r="A60" s="55" t="s">
        <v>204</v>
      </c>
      <c r="B60" s="73">
        <v>6</v>
      </c>
      <c r="D60" s="112">
        <v>-3142</v>
      </c>
      <c r="E60" s="109"/>
      <c r="F60" s="112">
        <v>698</v>
      </c>
      <c r="G60" s="110"/>
      <c r="H60" s="112">
        <v>0</v>
      </c>
      <c r="I60" s="109"/>
      <c r="J60" s="112">
        <v>0</v>
      </c>
      <c r="L60" s="89"/>
      <c r="M60" s="89"/>
      <c r="N60" s="89"/>
      <c r="O60" s="89"/>
      <c r="P60" s="89"/>
      <c r="Q60" s="89"/>
      <c r="R60" s="89"/>
      <c r="S60" s="74"/>
    </row>
    <row r="61" spans="1:19" ht="21" customHeight="1">
      <c r="A61" s="55" t="s">
        <v>135</v>
      </c>
      <c r="B61" s="73"/>
      <c r="D61" s="91"/>
      <c r="E61" s="109"/>
      <c r="F61" s="91"/>
      <c r="G61" s="110"/>
      <c r="H61" s="91"/>
      <c r="I61" s="109"/>
      <c r="J61" s="91"/>
      <c r="L61" s="89"/>
      <c r="M61" s="89"/>
      <c r="N61" s="89"/>
      <c r="O61" s="89"/>
      <c r="P61" s="89"/>
      <c r="Q61" s="89"/>
      <c r="R61" s="89"/>
      <c r="S61" s="74"/>
    </row>
    <row r="62" spans="1:19" ht="21" customHeight="1">
      <c r="A62" s="55" t="s">
        <v>141</v>
      </c>
      <c r="B62" s="73"/>
      <c r="D62" s="91">
        <f>SUM(D59:D60)</f>
        <v>13496</v>
      </c>
      <c r="E62" s="109"/>
      <c r="F62" s="91">
        <f>SUM(F59:F60)</f>
        <v>-16047</v>
      </c>
      <c r="G62" s="110"/>
      <c r="H62" s="91">
        <f>SUM(H60)</f>
        <v>0</v>
      </c>
      <c r="I62" s="109"/>
      <c r="J62" s="91">
        <f>SUM(J60)</f>
        <v>0</v>
      </c>
      <c r="L62" s="89"/>
      <c r="M62" s="89"/>
      <c r="N62" s="89"/>
      <c r="O62" s="89"/>
      <c r="P62" s="89"/>
      <c r="Q62" s="89"/>
      <c r="R62" s="89"/>
      <c r="S62" s="74"/>
    </row>
    <row r="63" spans="1:19" ht="21" customHeight="1">
      <c r="A63" s="53" t="s">
        <v>108</v>
      </c>
      <c r="B63" s="73"/>
      <c r="D63" s="82">
        <f>SUM(D55+D62)</f>
        <v>13267</v>
      </c>
      <c r="E63" s="74"/>
      <c r="F63" s="82">
        <f>SUM(F55+F62)</f>
        <v>-13997</v>
      </c>
      <c r="G63" s="75"/>
      <c r="H63" s="82">
        <f>SUM(H55+H62)</f>
        <v>0</v>
      </c>
      <c r="I63" s="74"/>
      <c r="J63" s="82">
        <f>SUM(J55+J62)</f>
        <v>0</v>
      </c>
      <c r="L63" s="89"/>
      <c r="M63" s="89"/>
      <c r="N63" s="89"/>
      <c r="O63" s="89"/>
      <c r="P63" s="89"/>
      <c r="Q63" s="89"/>
      <c r="R63" s="89"/>
      <c r="S63" s="74"/>
    </row>
    <row r="64" spans="1:19" ht="21" customHeight="1">
      <c r="A64" s="53"/>
      <c r="B64" s="57"/>
      <c r="F64" s="105"/>
      <c r="G64" s="107"/>
      <c r="L64" s="89"/>
      <c r="M64" s="89"/>
      <c r="N64" s="89"/>
      <c r="O64" s="89"/>
      <c r="P64" s="89"/>
      <c r="Q64" s="89"/>
      <c r="R64" s="89"/>
      <c r="S64" s="74"/>
    </row>
    <row r="65" spans="1:19" ht="21" customHeight="1" thickBot="1">
      <c r="A65" s="53" t="s">
        <v>109</v>
      </c>
      <c r="B65" s="57"/>
      <c r="D65" s="108">
        <f>SUM(D46,D63)</f>
        <v>17318</v>
      </c>
      <c r="E65" s="92"/>
      <c r="F65" s="108">
        <f>SUM(F46,F63)</f>
        <v>-157674</v>
      </c>
      <c r="G65" s="58"/>
      <c r="H65" s="113">
        <f>SUM(H46,H63)</f>
        <v>2018</v>
      </c>
      <c r="I65" s="92"/>
      <c r="J65" s="108">
        <f>SUM(J46,J63)</f>
        <v>-14779</v>
      </c>
      <c r="L65" s="89"/>
      <c r="M65" s="89"/>
      <c r="N65" s="89"/>
      <c r="O65" s="89"/>
      <c r="P65" s="89"/>
      <c r="Q65" s="89"/>
      <c r="R65" s="89"/>
      <c r="S65" s="74"/>
    </row>
    <row r="66" spans="1:19" ht="21" customHeight="1" thickTop="1">
      <c r="B66" s="57"/>
      <c r="F66" s="105"/>
      <c r="G66" s="107"/>
      <c r="L66" s="89"/>
      <c r="M66" s="89"/>
      <c r="N66" s="89"/>
      <c r="O66" s="89"/>
      <c r="P66" s="89"/>
      <c r="Q66" s="89"/>
      <c r="R66" s="89"/>
      <c r="S66" s="74"/>
    </row>
    <row r="67" spans="1:19" ht="21" customHeight="1">
      <c r="A67" s="53" t="s">
        <v>202</v>
      </c>
      <c r="B67" s="57"/>
      <c r="F67" s="105"/>
      <c r="G67" s="107"/>
      <c r="L67" s="89"/>
      <c r="M67" s="89"/>
      <c r="N67" s="89"/>
      <c r="O67" s="89"/>
      <c r="P67" s="89"/>
      <c r="Q67" s="89"/>
      <c r="R67" s="89"/>
      <c r="S67" s="74"/>
    </row>
    <row r="68" spans="1:19" ht="21" customHeight="1" thickBot="1">
      <c r="A68" s="55" t="s">
        <v>64</v>
      </c>
      <c r="B68" s="57"/>
      <c r="D68" s="74">
        <f>D70-D69</f>
        <v>15597</v>
      </c>
      <c r="F68" s="102">
        <f>F70-F69</f>
        <v>-154838</v>
      </c>
      <c r="G68" s="107"/>
      <c r="H68" s="113">
        <f>H65-H69</f>
        <v>2018</v>
      </c>
      <c r="I68" s="74"/>
      <c r="J68" s="108">
        <f>J65-J69</f>
        <v>-14779</v>
      </c>
      <c r="L68" s="89"/>
      <c r="M68" s="89"/>
      <c r="N68" s="89"/>
      <c r="O68" s="89"/>
      <c r="P68" s="89"/>
      <c r="Q68" s="89"/>
      <c r="R68" s="89"/>
      <c r="S68" s="74"/>
    </row>
    <row r="69" spans="1:19" ht="21" customHeight="1" thickTop="1">
      <c r="A69" s="55" t="s">
        <v>63</v>
      </c>
      <c r="B69" s="57"/>
      <c r="D69" s="79">
        <v>1721</v>
      </c>
      <c r="E69" s="114"/>
      <c r="F69" s="115">
        <v>-2836</v>
      </c>
      <c r="G69" s="107"/>
      <c r="H69" s="105"/>
      <c r="J69" s="105"/>
      <c r="L69" s="89"/>
      <c r="M69" s="89"/>
      <c r="N69" s="89"/>
      <c r="O69" s="89"/>
      <c r="P69" s="89"/>
      <c r="Q69" s="89"/>
      <c r="R69" s="89"/>
      <c r="S69" s="74"/>
    </row>
    <row r="70" spans="1:19" ht="21" customHeight="1" thickBot="1">
      <c r="B70" s="57"/>
      <c r="D70" s="108">
        <f>D65</f>
        <v>17318</v>
      </c>
      <c r="E70" s="92"/>
      <c r="F70" s="108">
        <f>F65</f>
        <v>-157674</v>
      </c>
      <c r="G70" s="107"/>
      <c r="H70" s="105"/>
      <c r="J70" s="105"/>
      <c r="L70" s="89"/>
      <c r="M70" s="89"/>
      <c r="N70" s="89"/>
      <c r="O70" s="89"/>
      <c r="P70" s="89"/>
      <c r="Q70" s="89"/>
      <c r="R70" s="89"/>
      <c r="S70" s="74"/>
    </row>
    <row r="71" spans="1:19" ht="21" customHeight="1" thickTop="1">
      <c r="B71" s="57"/>
      <c r="E71" s="92"/>
      <c r="F71" s="74"/>
      <c r="G71" s="107"/>
      <c r="H71" s="105"/>
      <c r="J71" s="105"/>
      <c r="L71" s="89"/>
      <c r="M71" s="89"/>
      <c r="N71" s="89"/>
      <c r="O71" s="89"/>
      <c r="P71" s="89"/>
      <c r="Q71" s="89"/>
      <c r="R71" s="89"/>
    </row>
    <row r="72" spans="1:19" ht="21" customHeight="1">
      <c r="A72" s="55" t="s">
        <v>140</v>
      </c>
      <c r="L72" s="89"/>
      <c r="M72" s="89"/>
      <c r="N72" s="89"/>
      <c r="O72" s="89"/>
      <c r="P72" s="89"/>
      <c r="Q72" s="89"/>
      <c r="R72" s="89"/>
    </row>
    <row r="73" spans="1:19" s="53" customFormat="1" ht="19.5" customHeight="1">
      <c r="D73" s="89"/>
      <c r="F73" s="90"/>
      <c r="G73" s="63"/>
      <c r="H73" s="90"/>
      <c r="J73" s="91" t="s">
        <v>89</v>
      </c>
      <c r="K73" s="63"/>
      <c r="L73" s="89"/>
      <c r="M73" s="89"/>
      <c r="N73" s="89"/>
      <c r="O73" s="89"/>
      <c r="P73" s="89"/>
      <c r="Q73" s="89"/>
      <c r="R73" s="89"/>
    </row>
    <row r="74" spans="1:19" s="53" customFormat="1" ht="19.5" customHeight="1">
      <c r="A74" s="53" t="s">
        <v>0</v>
      </c>
      <c r="D74" s="89"/>
      <c r="F74" s="90"/>
      <c r="G74" s="63"/>
      <c r="H74" s="90"/>
      <c r="J74" s="90"/>
      <c r="K74" s="63"/>
      <c r="L74" s="89"/>
      <c r="M74" s="89"/>
      <c r="N74" s="89"/>
      <c r="O74" s="89"/>
      <c r="P74" s="89"/>
      <c r="Q74" s="89"/>
      <c r="R74" s="89"/>
    </row>
    <row r="75" spans="1:19" s="53" customFormat="1" ht="19.5" customHeight="1">
      <c r="A75" s="53" t="s">
        <v>97</v>
      </c>
      <c r="D75" s="89"/>
      <c r="F75" s="90"/>
      <c r="G75" s="63"/>
      <c r="H75" s="90"/>
      <c r="J75" s="90"/>
      <c r="K75" s="63"/>
      <c r="L75" s="89"/>
      <c r="M75" s="89"/>
      <c r="N75" s="89"/>
      <c r="O75" s="89"/>
      <c r="P75" s="89"/>
      <c r="Q75" s="89"/>
      <c r="R75" s="89"/>
    </row>
    <row r="76" spans="1:19" s="53" customFormat="1" ht="19.5" customHeight="1">
      <c r="A76" s="53" t="s">
        <v>248</v>
      </c>
      <c r="D76" s="89"/>
      <c r="F76" s="90"/>
      <c r="G76" s="63"/>
      <c r="H76" s="90"/>
      <c r="J76" s="90"/>
      <c r="K76" s="63"/>
      <c r="L76" s="89"/>
      <c r="M76" s="89"/>
      <c r="N76" s="89"/>
      <c r="O76" s="89"/>
      <c r="P76" s="89"/>
      <c r="Q76" s="89"/>
      <c r="R76" s="89"/>
    </row>
    <row r="77" spans="1:19" s="57" customFormat="1" ht="19.5" customHeight="1">
      <c r="D77" s="74"/>
      <c r="E77" s="55"/>
      <c r="F77" s="92"/>
      <c r="H77" s="93"/>
      <c r="I77" s="55"/>
      <c r="J77" s="93" t="s">
        <v>110</v>
      </c>
      <c r="L77" s="89"/>
      <c r="M77" s="89"/>
      <c r="N77" s="89"/>
      <c r="O77" s="89"/>
      <c r="P77" s="89"/>
      <c r="Q77" s="89"/>
      <c r="R77" s="89"/>
    </row>
    <row r="78" spans="1:19" s="63" customFormat="1" ht="19.5" customHeight="1">
      <c r="D78" s="94"/>
      <c r="E78" s="95" t="s">
        <v>1</v>
      </c>
      <c r="F78" s="96"/>
      <c r="H78" s="96"/>
      <c r="I78" s="95" t="s">
        <v>2</v>
      </c>
      <c r="J78" s="96"/>
      <c r="L78" s="89"/>
      <c r="M78" s="89"/>
      <c r="N78" s="89"/>
      <c r="O78" s="89"/>
      <c r="P78" s="89"/>
      <c r="Q78" s="89"/>
      <c r="R78" s="89"/>
    </row>
    <row r="79" spans="1:19" s="57" customFormat="1" ht="19.5" customHeight="1">
      <c r="B79" s="65" t="s">
        <v>3</v>
      </c>
      <c r="D79" s="97" t="s">
        <v>227</v>
      </c>
      <c r="F79" s="98" t="s">
        <v>212</v>
      </c>
      <c r="G79" s="63"/>
      <c r="H79" s="98" t="s">
        <v>227</v>
      </c>
      <c r="J79" s="98" t="s">
        <v>212</v>
      </c>
      <c r="L79" s="89"/>
      <c r="M79" s="89"/>
      <c r="N79" s="89"/>
      <c r="O79" s="89"/>
      <c r="P79" s="89"/>
      <c r="Q79" s="89"/>
      <c r="R79" s="89"/>
    </row>
    <row r="80" spans="1:19" ht="19.5" customHeight="1">
      <c r="A80" s="53" t="s">
        <v>134</v>
      </c>
      <c r="B80" s="73"/>
      <c r="L80" s="89"/>
      <c r="M80" s="89"/>
      <c r="N80" s="89"/>
      <c r="O80" s="89"/>
      <c r="P80" s="89"/>
      <c r="Q80" s="89"/>
      <c r="R80" s="89"/>
    </row>
    <row r="81" spans="1:20" ht="19.5" customHeight="1">
      <c r="A81" s="55" t="s">
        <v>85</v>
      </c>
      <c r="B81" s="57"/>
      <c r="D81" s="74">
        <v>1896234</v>
      </c>
      <c r="E81" s="74"/>
      <c r="F81" s="74">
        <v>963939</v>
      </c>
      <c r="G81" s="75"/>
      <c r="H81" s="100">
        <v>24814</v>
      </c>
      <c r="I81" s="74"/>
      <c r="J81" s="100">
        <v>13082</v>
      </c>
      <c r="L81" s="89"/>
      <c r="M81" s="89"/>
      <c r="N81" s="89"/>
      <c r="O81" s="89"/>
      <c r="P81" s="89"/>
      <c r="Q81" s="89"/>
      <c r="R81" s="89"/>
      <c r="S81" s="74"/>
    </row>
    <row r="82" spans="1:20" ht="19.5" customHeight="1">
      <c r="A82" s="55" t="s">
        <v>86</v>
      </c>
      <c r="B82" s="73"/>
      <c r="D82" s="74">
        <v>533132</v>
      </c>
      <c r="E82" s="74"/>
      <c r="F82" s="74">
        <v>906325</v>
      </c>
      <c r="G82" s="75"/>
      <c r="H82" s="100">
        <v>0</v>
      </c>
      <c r="I82" s="75"/>
      <c r="J82" s="100">
        <v>0</v>
      </c>
      <c r="L82" s="89"/>
      <c r="M82" s="89"/>
      <c r="N82" s="89"/>
      <c r="O82" s="89"/>
      <c r="P82" s="89"/>
      <c r="Q82" s="89"/>
      <c r="R82" s="89"/>
      <c r="S82" s="74"/>
    </row>
    <row r="83" spans="1:20" ht="19.5" customHeight="1">
      <c r="A83" s="55" t="s">
        <v>87</v>
      </c>
      <c r="B83" s="73"/>
      <c r="D83" s="74">
        <v>17043</v>
      </c>
      <c r="E83" s="74"/>
      <c r="F83" s="74">
        <v>18509</v>
      </c>
      <c r="G83" s="75"/>
      <c r="H83" s="93">
        <v>5793</v>
      </c>
      <c r="I83" s="75"/>
      <c r="J83" s="93">
        <v>5808</v>
      </c>
      <c r="L83" s="89"/>
      <c r="M83" s="89"/>
      <c r="N83" s="89"/>
      <c r="O83" s="89"/>
      <c r="P83" s="89"/>
      <c r="Q83" s="89"/>
      <c r="R83" s="89"/>
      <c r="S83" s="74"/>
    </row>
    <row r="84" spans="1:20" ht="19.5" customHeight="1">
      <c r="A84" s="55" t="s">
        <v>35</v>
      </c>
      <c r="B84" s="73"/>
      <c r="D84" s="81">
        <v>2883</v>
      </c>
      <c r="E84" s="74"/>
      <c r="F84" s="81">
        <v>8457</v>
      </c>
      <c r="G84" s="75"/>
      <c r="H84" s="116">
        <v>83071</v>
      </c>
      <c r="I84" s="74"/>
      <c r="J84" s="116">
        <v>51506</v>
      </c>
      <c r="L84" s="89"/>
      <c r="M84" s="89"/>
      <c r="N84" s="89"/>
      <c r="O84" s="89"/>
      <c r="P84" s="89"/>
      <c r="Q84" s="89"/>
      <c r="R84" s="89"/>
      <c r="S84" s="74"/>
    </row>
    <row r="85" spans="1:20" ht="19.5" customHeight="1">
      <c r="A85" s="53" t="s">
        <v>148</v>
      </c>
      <c r="B85" s="57"/>
      <c r="D85" s="81">
        <f>SUM(D81:D84)</f>
        <v>2449292</v>
      </c>
      <c r="E85" s="74"/>
      <c r="F85" s="81">
        <f>SUM(F81:F84)</f>
        <v>1897230</v>
      </c>
      <c r="G85" s="75"/>
      <c r="H85" s="81">
        <f>SUM(H81:H84)</f>
        <v>113678</v>
      </c>
      <c r="I85" s="74"/>
      <c r="J85" s="81">
        <f>SUM(J81:J84)</f>
        <v>70396</v>
      </c>
      <c r="L85" s="89"/>
      <c r="M85" s="89"/>
      <c r="N85" s="89"/>
      <c r="O85" s="89"/>
      <c r="P85" s="89"/>
      <c r="Q85" s="89"/>
      <c r="R85" s="89"/>
      <c r="S85" s="74"/>
    </row>
    <row r="86" spans="1:20" ht="19.5" customHeight="1">
      <c r="A86" s="53" t="s">
        <v>36</v>
      </c>
      <c r="B86" s="57"/>
      <c r="E86" s="74"/>
      <c r="F86" s="74"/>
      <c r="G86" s="75"/>
      <c r="I86" s="74"/>
      <c r="L86" s="89"/>
      <c r="M86" s="89"/>
      <c r="N86" s="89"/>
      <c r="O86" s="89"/>
      <c r="P86" s="89"/>
      <c r="Q86" s="89"/>
      <c r="R86" s="89"/>
      <c r="S86" s="74"/>
    </row>
    <row r="87" spans="1:20" ht="19.5" customHeight="1">
      <c r="A87" s="55" t="s">
        <v>37</v>
      </c>
      <c r="B87" s="57"/>
      <c r="D87" s="74">
        <v>973662</v>
      </c>
      <c r="E87" s="74"/>
      <c r="F87" s="74">
        <v>677021</v>
      </c>
      <c r="G87" s="75"/>
      <c r="H87" s="100">
        <v>13216</v>
      </c>
      <c r="I87" s="74"/>
      <c r="J87" s="100">
        <v>8217</v>
      </c>
      <c r="K87" s="75"/>
      <c r="L87" s="89"/>
      <c r="M87" s="89"/>
      <c r="N87" s="89"/>
      <c r="O87" s="89"/>
      <c r="P87" s="89"/>
      <c r="Q87" s="89"/>
      <c r="R87" s="89"/>
      <c r="S87" s="74"/>
      <c r="T87" s="74"/>
    </row>
    <row r="88" spans="1:20" ht="19.5" customHeight="1">
      <c r="A88" s="55" t="s">
        <v>38</v>
      </c>
      <c r="B88" s="73"/>
      <c r="D88" s="74">
        <v>243675</v>
      </c>
      <c r="E88" s="74"/>
      <c r="F88" s="74">
        <v>514563</v>
      </c>
      <c r="G88" s="75"/>
      <c r="H88" s="100">
        <v>0</v>
      </c>
      <c r="I88" s="75"/>
      <c r="J88" s="100">
        <v>0</v>
      </c>
      <c r="L88" s="89"/>
      <c r="M88" s="89"/>
      <c r="N88" s="89"/>
      <c r="O88" s="89"/>
      <c r="P88" s="89"/>
      <c r="Q88" s="89"/>
      <c r="R88" s="89"/>
      <c r="S88" s="74"/>
    </row>
    <row r="89" spans="1:20" ht="19.5" customHeight="1">
      <c r="A89" s="55" t="s">
        <v>39</v>
      </c>
      <c r="B89" s="73"/>
      <c r="D89" s="74">
        <v>16737</v>
      </c>
      <c r="E89" s="74"/>
      <c r="F89" s="74">
        <v>14476</v>
      </c>
      <c r="G89" s="75"/>
      <c r="H89" s="92">
        <v>2734</v>
      </c>
      <c r="I89" s="75"/>
      <c r="J89" s="92">
        <v>2386</v>
      </c>
      <c r="L89" s="89"/>
      <c r="M89" s="89"/>
      <c r="N89" s="89"/>
      <c r="O89" s="89"/>
      <c r="P89" s="89"/>
      <c r="Q89" s="89"/>
      <c r="R89" s="89"/>
      <c r="S89" s="74"/>
    </row>
    <row r="90" spans="1:20" ht="19.5" customHeight="1">
      <c r="A90" s="55" t="s">
        <v>40</v>
      </c>
      <c r="B90" s="73"/>
      <c r="D90" s="74">
        <v>290927</v>
      </c>
      <c r="E90" s="74"/>
      <c r="F90" s="74">
        <v>187225</v>
      </c>
      <c r="G90" s="75"/>
      <c r="H90" s="92">
        <v>189</v>
      </c>
      <c r="I90" s="75"/>
      <c r="J90" s="92">
        <v>47</v>
      </c>
      <c r="L90" s="89"/>
      <c r="M90" s="89"/>
      <c r="N90" s="89"/>
      <c r="O90" s="89"/>
      <c r="P90" s="89"/>
      <c r="Q90" s="89"/>
      <c r="R90" s="89"/>
      <c r="S90" s="74"/>
    </row>
    <row r="91" spans="1:20" ht="19.5" customHeight="1">
      <c r="A91" s="55" t="s">
        <v>41</v>
      </c>
      <c r="B91" s="73"/>
      <c r="D91" s="74">
        <f>842802+1</f>
        <v>842803</v>
      </c>
      <c r="E91" s="74"/>
      <c r="F91" s="74">
        <v>490708</v>
      </c>
      <c r="G91" s="75"/>
      <c r="H91" s="92">
        <f>106110-1</f>
        <v>106109</v>
      </c>
      <c r="I91" s="74"/>
      <c r="J91" s="92">
        <v>82687</v>
      </c>
      <c r="L91" s="89"/>
      <c r="M91" s="89"/>
      <c r="N91" s="89"/>
      <c r="O91" s="89"/>
      <c r="P91" s="89"/>
      <c r="Q91" s="89"/>
      <c r="R91" s="89"/>
      <c r="S91" s="74"/>
    </row>
    <row r="92" spans="1:20" ht="19.5" customHeight="1">
      <c r="A92" s="53" t="s">
        <v>42</v>
      </c>
      <c r="B92" s="73"/>
      <c r="D92" s="82">
        <f>SUM(D87:D91)</f>
        <v>2367804</v>
      </c>
      <c r="E92" s="74"/>
      <c r="F92" s="82">
        <f>SUM(F87:F91)</f>
        <v>1883993</v>
      </c>
      <c r="G92" s="75"/>
      <c r="H92" s="82">
        <f>SUM(H87:H91)</f>
        <v>122248</v>
      </c>
      <c r="I92" s="74"/>
      <c r="J92" s="82">
        <f>SUM(J87:J91)</f>
        <v>93337</v>
      </c>
      <c r="L92" s="89"/>
      <c r="M92" s="89"/>
      <c r="N92" s="89"/>
      <c r="O92" s="89"/>
      <c r="P92" s="89"/>
      <c r="Q92" s="89"/>
      <c r="R92" s="89"/>
      <c r="S92" s="74"/>
    </row>
    <row r="93" spans="1:20" ht="19.5" customHeight="1">
      <c r="A93" s="53" t="s">
        <v>147</v>
      </c>
      <c r="B93" s="73"/>
      <c r="D93" s="74">
        <f>SUM(D85-D92)</f>
        <v>81488</v>
      </c>
      <c r="E93" s="74"/>
      <c r="F93" s="74">
        <f>SUM(F85-F92)</f>
        <v>13237</v>
      </c>
      <c r="G93" s="75"/>
      <c r="H93" s="74">
        <f>SUM(H85-H92)</f>
        <v>-8570</v>
      </c>
      <c r="I93" s="74"/>
      <c r="J93" s="74">
        <f>SUM(J85-J92)</f>
        <v>-22941</v>
      </c>
      <c r="L93" s="89"/>
      <c r="M93" s="89"/>
      <c r="N93" s="89"/>
      <c r="O93" s="89"/>
      <c r="P93" s="89"/>
      <c r="Q93" s="89"/>
      <c r="R93" s="89"/>
      <c r="S93" s="74"/>
    </row>
    <row r="94" spans="1:20" ht="19.5" customHeight="1">
      <c r="A94" s="55" t="s">
        <v>127</v>
      </c>
      <c r="B94" s="73">
        <v>6</v>
      </c>
      <c r="D94" s="74">
        <f>4813+1</f>
        <v>4814</v>
      </c>
      <c r="E94" s="74"/>
      <c r="F94" s="74">
        <v>21065</v>
      </c>
      <c r="G94" s="75"/>
      <c r="H94" s="100">
        <v>0</v>
      </c>
      <c r="I94" s="74"/>
      <c r="J94" s="100">
        <v>0</v>
      </c>
      <c r="L94" s="89"/>
      <c r="M94" s="89"/>
      <c r="N94" s="89"/>
      <c r="O94" s="89"/>
      <c r="P94" s="89"/>
      <c r="Q94" s="89"/>
      <c r="R94" s="89"/>
      <c r="S94" s="74"/>
    </row>
    <row r="95" spans="1:20" ht="19.5" customHeight="1">
      <c r="A95" s="55" t="s">
        <v>144</v>
      </c>
      <c r="B95" s="73"/>
      <c r="D95" s="74">
        <v>22329</v>
      </c>
      <c r="E95" s="74"/>
      <c r="F95" s="74">
        <v>20819</v>
      </c>
      <c r="G95" s="75"/>
      <c r="H95" s="93">
        <v>27241</v>
      </c>
      <c r="I95" s="75"/>
      <c r="J95" s="93">
        <v>22044</v>
      </c>
      <c r="L95" s="89"/>
      <c r="M95" s="89"/>
      <c r="N95" s="89"/>
      <c r="O95" s="89"/>
      <c r="P95" s="89"/>
      <c r="Q95" s="89"/>
      <c r="R95" s="89"/>
      <c r="S95" s="74"/>
    </row>
    <row r="96" spans="1:20" ht="19.5" customHeight="1">
      <c r="A96" s="55" t="s">
        <v>43</v>
      </c>
      <c r="B96" s="73"/>
      <c r="D96" s="81">
        <v>-100659</v>
      </c>
      <c r="E96" s="74"/>
      <c r="F96" s="81">
        <v>-96417</v>
      </c>
      <c r="G96" s="75"/>
      <c r="H96" s="81">
        <v>-51734</v>
      </c>
      <c r="I96" s="74"/>
      <c r="J96" s="81">
        <v>-35205</v>
      </c>
      <c r="L96" s="89"/>
      <c r="M96" s="89"/>
      <c r="N96" s="89"/>
      <c r="O96" s="89"/>
      <c r="P96" s="89"/>
      <c r="Q96" s="89"/>
      <c r="R96" s="89"/>
      <c r="S96" s="74"/>
    </row>
    <row r="97" spans="1:19" ht="19.5" customHeight="1">
      <c r="A97" s="53" t="s">
        <v>145</v>
      </c>
      <c r="B97" s="73"/>
      <c r="D97" s="100">
        <f>SUM(D93:D96)</f>
        <v>7972</v>
      </c>
      <c r="E97" s="74"/>
      <c r="F97" s="100">
        <f>SUM(F93:F96)</f>
        <v>-41296</v>
      </c>
      <c r="G97" s="75"/>
      <c r="H97" s="74">
        <f>SUM(H93:H96)</f>
        <v>-33063</v>
      </c>
      <c r="I97" s="74"/>
      <c r="J97" s="74">
        <f>SUM(J93:J96)</f>
        <v>-36102</v>
      </c>
      <c r="L97" s="89"/>
      <c r="M97" s="89"/>
      <c r="N97" s="89"/>
      <c r="O97" s="89"/>
      <c r="P97" s="89"/>
      <c r="Q97" s="89"/>
      <c r="R97" s="89"/>
      <c r="S97" s="74"/>
    </row>
    <row r="98" spans="1:19" ht="19.5" customHeight="1">
      <c r="A98" s="55" t="s">
        <v>209</v>
      </c>
      <c r="B98" s="73">
        <v>11</v>
      </c>
      <c r="D98" s="81">
        <v>61331</v>
      </c>
      <c r="E98" s="74"/>
      <c r="F98" s="81">
        <v>-62831</v>
      </c>
      <c r="G98" s="75"/>
      <c r="H98" s="116">
        <v>2570</v>
      </c>
      <c r="I98" s="74"/>
      <c r="J98" s="116">
        <v>1762</v>
      </c>
      <c r="L98" s="89"/>
      <c r="M98" s="89"/>
      <c r="N98" s="89"/>
      <c r="O98" s="89"/>
      <c r="P98" s="89"/>
      <c r="Q98" s="89"/>
      <c r="R98" s="89"/>
      <c r="S98" s="74"/>
    </row>
    <row r="99" spans="1:19" ht="19.5" customHeight="1" thickBot="1">
      <c r="A99" s="53" t="s">
        <v>146</v>
      </c>
      <c r="B99" s="57"/>
      <c r="D99" s="101">
        <f>SUM(D97:D98)</f>
        <v>69303</v>
      </c>
      <c r="E99" s="74"/>
      <c r="F99" s="101">
        <f>SUM(F97:F98)</f>
        <v>-104127</v>
      </c>
      <c r="G99" s="75"/>
      <c r="H99" s="101">
        <f>SUM(H97:H98)</f>
        <v>-30493</v>
      </c>
      <c r="I99" s="74"/>
      <c r="J99" s="101">
        <f>SUM(J97:J98)</f>
        <v>-34340</v>
      </c>
      <c r="L99" s="89"/>
      <c r="M99" s="89"/>
      <c r="N99" s="89"/>
      <c r="O99" s="89"/>
      <c r="P99" s="89"/>
      <c r="Q99" s="89"/>
      <c r="R99" s="89"/>
      <c r="S99" s="74"/>
    </row>
    <row r="100" spans="1:19" ht="18.75" customHeight="1" thickTop="1">
      <c r="A100" s="53"/>
      <c r="B100" s="57"/>
      <c r="E100" s="74"/>
      <c r="G100" s="75"/>
      <c r="I100" s="74"/>
      <c r="L100" s="89"/>
      <c r="M100" s="89"/>
      <c r="N100" s="89"/>
      <c r="O100" s="89"/>
      <c r="P100" s="89"/>
      <c r="Q100" s="89"/>
      <c r="R100" s="89"/>
      <c r="S100" s="74"/>
    </row>
    <row r="101" spans="1:19" ht="21" customHeight="1">
      <c r="A101" s="53" t="s">
        <v>149</v>
      </c>
      <c r="B101" s="57"/>
      <c r="E101" s="74"/>
      <c r="G101" s="75"/>
      <c r="I101" s="92"/>
      <c r="L101" s="89"/>
      <c r="M101" s="89"/>
      <c r="N101" s="89"/>
      <c r="O101" s="89"/>
      <c r="P101" s="89"/>
      <c r="Q101" s="89"/>
      <c r="R101" s="89"/>
      <c r="S101" s="74"/>
    </row>
    <row r="102" spans="1:19" ht="21" customHeight="1" thickBot="1">
      <c r="A102" s="55" t="s">
        <v>64</v>
      </c>
      <c r="B102" s="57"/>
      <c r="D102" s="74">
        <f>D104-D103</f>
        <v>66347</v>
      </c>
      <c r="E102" s="92"/>
      <c r="F102" s="102">
        <f>F104-F103</f>
        <v>-100493</v>
      </c>
      <c r="G102" s="58"/>
      <c r="H102" s="103">
        <f>H99</f>
        <v>-30493</v>
      </c>
      <c r="I102" s="92"/>
      <c r="J102" s="103">
        <f>J99</f>
        <v>-34340</v>
      </c>
      <c r="L102" s="89"/>
      <c r="M102" s="89"/>
      <c r="N102" s="89"/>
      <c r="O102" s="89"/>
      <c r="P102" s="89"/>
      <c r="Q102" s="89"/>
      <c r="R102" s="89"/>
      <c r="S102" s="74"/>
    </row>
    <row r="103" spans="1:19" ht="21" customHeight="1" thickTop="1">
      <c r="A103" s="55" t="s">
        <v>63</v>
      </c>
      <c r="B103" s="57"/>
      <c r="D103" s="81">
        <v>2956</v>
      </c>
      <c r="E103" s="92"/>
      <c r="F103" s="81">
        <v>-3634</v>
      </c>
      <c r="G103" s="58"/>
      <c r="I103" s="92"/>
      <c r="L103" s="89"/>
      <c r="M103" s="89"/>
      <c r="N103" s="89"/>
      <c r="O103" s="89"/>
      <c r="P103" s="89"/>
      <c r="Q103" s="89"/>
      <c r="R103" s="89"/>
      <c r="S103" s="74"/>
    </row>
    <row r="104" spans="1:19" ht="21" customHeight="1" thickBot="1">
      <c r="B104" s="57"/>
      <c r="D104" s="101">
        <f>D99</f>
        <v>69303</v>
      </c>
      <c r="E104" s="92"/>
      <c r="F104" s="101">
        <f>F99</f>
        <v>-104127</v>
      </c>
      <c r="G104" s="58"/>
      <c r="I104" s="92"/>
      <c r="L104" s="89"/>
      <c r="M104" s="89"/>
      <c r="N104" s="89"/>
      <c r="O104" s="89"/>
      <c r="P104" s="89"/>
      <c r="Q104" s="89"/>
      <c r="R104" s="89"/>
      <c r="S104" s="74"/>
    </row>
    <row r="105" spans="1:19" ht="21" customHeight="1" thickTop="1">
      <c r="A105" s="53" t="s">
        <v>210</v>
      </c>
      <c r="B105" s="57"/>
      <c r="E105" s="92"/>
      <c r="G105" s="58"/>
      <c r="I105" s="92"/>
      <c r="L105" s="89"/>
      <c r="M105" s="89"/>
      <c r="N105" s="89"/>
      <c r="O105" s="89"/>
      <c r="P105" s="89"/>
      <c r="Q105" s="89"/>
      <c r="R105" s="89"/>
      <c r="S105" s="74"/>
    </row>
    <row r="106" spans="1:19" ht="21" customHeight="1">
      <c r="A106" s="53" t="s">
        <v>44</v>
      </c>
      <c r="B106" s="73"/>
      <c r="L106" s="89"/>
      <c r="M106" s="89"/>
      <c r="N106" s="89"/>
      <c r="O106" s="89"/>
      <c r="P106" s="89"/>
      <c r="Q106" s="89"/>
      <c r="R106" s="89"/>
      <c r="S106" s="74"/>
    </row>
    <row r="107" spans="1:19" ht="21" customHeight="1" thickBot="1">
      <c r="A107" s="55" t="s">
        <v>150</v>
      </c>
      <c r="B107" s="57"/>
      <c r="D107" s="106">
        <f>(D102/166682701)*1000</f>
        <v>0.39804370580723908</v>
      </c>
      <c r="E107" s="105"/>
      <c r="F107" s="106">
        <f>(F102/166682701)*1000</f>
        <v>-0.60289999740284983</v>
      </c>
      <c r="G107" s="107"/>
      <c r="H107" s="106">
        <f>(H102/166682701)*1000</f>
        <v>-0.18294040003587414</v>
      </c>
      <c r="I107" s="105"/>
      <c r="J107" s="106">
        <f>(J102/166682701)*1000</f>
        <v>-0.20602017962259922</v>
      </c>
      <c r="L107" s="89"/>
      <c r="M107" s="89"/>
      <c r="N107" s="89"/>
      <c r="O107" s="89"/>
      <c r="P107" s="89"/>
      <c r="Q107" s="89"/>
      <c r="R107" s="89"/>
      <c r="S107" s="74"/>
    </row>
    <row r="108" spans="1:19" ht="20.25" customHeight="1" thickTop="1">
      <c r="L108" s="89"/>
      <c r="M108" s="89"/>
      <c r="N108" s="89"/>
      <c r="O108" s="89"/>
      <c r="P108" s="89"/>
      <c r="Q108" s="89"/>
      <c r="R108" s="89"/>
      <c r="S108" s="74"/>
    </row>
    <row r="109" spans="1:19" ht="13.5" customHeight="1">
      <c r="B109" s="57"/>
      <c r="F109" s="105"/>
      <c r="G109" s="107"/>
      <c r="H109" s="105"/>
      <c r="J109" s="105"/>
      <c r="L109" s="89"/>
      <c r="M109" s="89"/>
      <c r="N109" s="89"/>
      <c r="O109" s="89"/>
      <c r="P109" s="89"/>
      <c r="Q109" s="89"/>
      <c r="R109" s="89"/>
      <c r="S109" s="74"/>
    </row>
    <row r="110" spans="1:19" ht="21" customHeight="1">
      <c r="A110" s="55" t="s">
        <v>140</v>
      </c>
      <c r="L110" s="89"/>
      <c r="M110" s="89"/>
      <c r="N110" s="89"/>
      <c r="O110" s="89"/>
      <c r="P110" s="89"/>
      <c r="Q110" s="89"/>
      <c r="R110" s="89"/>
      <c r="S110" s="74"/>
    </row>
    <row r="111" spans="1:19" s="53" customFormat="1" ht="19.5" customHeight="1">
      <c r="D111" s="89"/>
      <c r="F111" s="90"/>
      <c r="G111" s="63"/>
      <c r="H111" s="91"/>
      <c r="J111" s="91" t="s">
        <v>89</v>
      </c>
      <c r="K111" s="63"/>
      <c r="L111" s="89"/>
      <c r="M111" s="89"/>
      <c r="N111" s="89"/>
      <c r="O111" s="89"/>
      <c r="P111" s="89"/>
      <c r="Q111" s="89"/>
      <c r="R111" s="89"/>
      <c r="S111" s="74"/>
    </row>
    <row r="112" spans="1:19" s="53" customFormat="1" ht="19.5" customHeight="1">
      <c r="A112" s="53" t="s">
        <v>0</v>
      </c>
      <c r="D112" s="89"/>
      <c r="F112" s="90"/>
      <c r="G112" s="63"/>
      <c r="H112" s="90"/>
      <c r="J112" s="90"/>
      <c r="K112" s="63"/>
      <c r="L112" s="89"/>
      <c r="M112" s="89"/>
      <c r="N112" s="89"/>
      <c r="O112" s="89"/>
      <c r="P112" s="89"/>
      <c r="Q112" s="89"/>
      <c r="R112" s="89"/>
      <c r="S112" s="74"/>
    </row>
    <row r="113" spans="1:20" s="53" customFormat="1" ht="21" customHeight="1">
      <c r="A113" s="53" t="s">
        <v>98</v>
      </c>
      <c r="D113" s="89"/>
      <c r="F113" s="90"/>
      <c r="G113" s="63"/>
      <c r="H113" s="90"/>
      <c r="J113" s="90"/>
      <c r="K113" s="63"/>
      <c r="L113" s="89"/>
      <c r="M113" s="89"/>
      <c r="N113" s="89"/>
      <c r="O113" s="89"/>
      <c r="P113" s="89"/>
      <c r="Q113" s="89"/>
      <c r="R113" s="89"/>
      <c r="S113" s="74"/>
    </row>
    <row r="114" spans="1:20" s="53" customFormat="1" ht="21" customHeight="1">
      <c r="A114" s="53" t="s">
        <v>248</v>
      </c>
      <c r="D114" s="89"/>
      <c r="F114" s="90"/>
      <c r="G114" s="63"/>
      <c r="H114" s="90"/>
      <c r="J114" s="90"/>
      <c r="K114" s="63"/>
      <c r="L114" s="89"/>
      <c r="M114" s="89"/>
      <c r="N114" s="89"/>
      <c r="O114" s="89"/>
      <c r="P114" s="89"/>
      <c r="Q114" s="89"/>
      <c r="R114" s="89"/>
      <c r="S114" s="74"/>
    </row>
    <row r="115" spans="1:20" s="57" customFormat="1" ht="21" customHeight="1">
      <c r="D115" s="74"/>
      <c r="E115" s="55"/>
      <c r="F115" s="92"/>
      <c r="H115" s="93"/>
      <c r="I115" s="55"/>
      <c r="J115" s="93" t="s">
        <v>88</v>
      </c>
      <c r="L115" s="89"/>
      <c r="M115" s="89"/>
      <c r="N115" s="89"/>
      <c r="O115" s="89"/>
      <c r="P115" s="89"/>
      <c r="Q115" s="89"/>
      <c r="R115" s="89"/>
      <c r="S115" s="74"/>
    </row>
    <row r="116" spans="1:20" s="63" customFormat="1" ht="21" customHeight="1">
      <c r="D116" s="94"/>
      <c r="E116" s="95" t="s">
        <v>1</v>
      </c>
      <c r="F116" s="96"/>
      <c r="H116" s="96"/>
      <c r="I116" s="95" t="s">
        <v>2</v>
      </c>
      <c r="J116" s="96"/>
      <c r="L116" s="89"/>
      <c r="M116" s="89"/>
      <c r="N116" s="89"/>
      <c r="O116" s="89"/>
      <c r="P116" s="89"/>
      <c r="Q116" s="89"/>
      <c r="R116" s="89"/>
      <c r="S116" s="74"/>
    </row>
    <row r="117" spans="1:20" s="57" customFormat="1" ht="21" customHeight="1">
      <c r="B117" s="65" t="s">
        <v>3</v>
      </c>
      <c r="D117" s="97" t="s">
        <v>227</v>
      </c>
      <c r="F117" s="98" t="s">
        <v>212</v>
      </c>
      <c r="G117" s="63"/>
      <c r="H117" s="98" t="s">
        <v>227</v>
      </c>
      <c r="J117" s="98" t="s">
        <v>212</v>
      </c>
      <c r="L117" s="89"/>
      <c r="M117" s="89"/>
      <c r="N117" s="89"/>
      <c r="O117" s="89"/>
      <c r="P117" s="89"/>
      <c r="Q117" s="89"/>
      <c r="R117" s="89"/>
      <c r="S117" s="74"/>
    </row>
    <row r="118" spans="1:20" ht="21" customHeight="1" thickBot="1">
      <c r="A118" s="53" t="s">
        <v>146</v>
      </c>
      <c r="B118" s="57"/>
      <c r="D118" s="108">
        <f>SUM(D104)</f>
        <v>69303</v>
      </c>
      <c r="E118" s="92"/>
      <c r="F118" s="108">
        <f>SUM(F104)</f>
        <v>-104127</v>
      </c>
      <c r="G118" s="58"/>
      <c r="H118" s="108">
        <f>H102</f>
        <v>-30493</v>
      </c>
      <c r="I118" s="92"/>
      <c r="J118" s="108">
        <f>J102</f>
        <v>-34340</v>
      </c>
      <c r="L118" s="89"/>
      <c r="M118" s="89"/>
      <c r="N118" s="89"/>
      <c r="O118" s="89"/>
      <c r="P118" s="89"/>
      <c r="Q118" s="89"/>
      <c r="R118" s="89"/>
      <c r="S118" s="74"/>
    </row>
    <row r="119" spans="1:20" ht="21" customHeight="1" thickTop="1">
      <c r="B119" s="57"/>
      <c r="E119" s="92"/>
      <c r="G119" s="58"/>
      <c r="I119" s="92"/>
      <c r="L119" s="89"/>
      <c r="M119" s="89"/>
      <c r="N119" s="89"/>
      <c r="O119" s="89"/>
      <c r="P119" s="89"/>
      <c r="Q119" s="89"/>
      <c r="R119" s="89"/>
      <c r="S119" s="74"/>
    </row>
    <row r="120" spans="1:20" ht="21" customHeight="1">
      <c r="A120" s="53" t="s">
        <v>107</v>
      </c>
      <c r="B120" s="57"/>
      <c r="E120" s="92"/>
      <c r="G120" s="58"/>
      <c r="I120" s="92"/>
      <c r="L120" s="89"/>
      <c r="M120" s="89"/>
      <c r="N120" s="89"/>
      <c r="O120" s="89"/>
      <c r="P120" s="89"/>
      <c r="Q120" s="89"/>
      <c r="R120" s="89"/>
      <c r="S120" s="74"/>
    </row>
    <row r="121" spans="1:20" ht="21" customHeight="1">
      <c r="A121" s="86" t="s">
        <v>114</v>
      </c>
      <c r="B121" s="57"/>
      <c r="E121" s="92"/>
      <c r="G121" s="58"/>
      <c r="I121" s="92"/>
      <c r="L121" s="89"/>
      <c r="M121" s="89"/>
      <c r="N121" s="89"/>
      <c r="O121" s="89"/>
      <c r="P121" s="89"/>
      <c r="Q121" s="89"/>
      <c r="R121" s="89"/>
      <c r="S121" s="74"/>
    </row>
    <row r="122" spans="1:20" ht="21" customHeight="1">
      <c r="A122" s="86" t="s">
        <v>136</v>
      </c>
      <c r="B122" s="57"/>
      <c r="E122" s="92"/>
      <c r="G122" s="58"/>
      <c r="I122" s="92"/>
      <c r="L122" s="89"/>
      <c r="M122" s="89"/>
      <c r="N122" s="89"/>
      <c r="O122" s="89"/>
      <c r="P122" s="89"/>
      <c r="Q122" s="89"/>
      <c r="R122" s="89"/>
      <c r="S122" s="74"/>
    </row>
    <row r="123" spans="1:20" ht="21" customHeight="1">
      <c r="A123" s="55" t="s">
        <v>84</v>
      </c>
      <c r="B123" s="73"/>
      <c r="L123" s="89"/>
      <c r="M123" s="89"/>
      <c r="N123" s="89"/>
      <c r="O123" s="89"/>
      <c r="P123" s="89"/>
      <c r="Q123" s="89"/>
      <c r="R123" s="89"/>
      <c r="S123" s="74"/>
    </row>
    <row r="124" spans="1:20" ht="21" customHeight="1">
      <c r="A124" s="55" t="s">
        <v>103</v>
      </c>
      <c r="B124" s="57"/>
      <c r="D124" s="74">
        <v>-3429</v>
      </c>
      <c r="E124" s="109"/>
      <c r="F124" s="102">
        <v>4521</v>
      </c>
      <c r="G124" s="110"/>
      <c r="H124" s="91">
        <v>0</v>
      </c>
      <c r="I124" s="109"/>
      <c r="J124" s="91">
        <v>0</v>
      </c>
      <c r="L124" s="89"/>
      <c r="M124" s="89"/>
      <c r="N124" s="89"/>
      <c r="O124" s="89"/>
      <c r="P124" s="89"/>
      <c r="Q124" s="89"/>
      <c r="R124" s="89"/>
      <c r="S124" s="74"/>
    </row>
    <row r="125" spans="1:20" ht="21" customHeight="1">
      <c r="A125" s="55" t="s">
        <v>256</v>
      </c>
      <c r="B125" s="73">
        <v>6</v>
      </c>
      <c r="D125" s="112">
        <f>5206</f>
        <v>5206</v>
      </c>
      <c r="E125" s="109"/>
      <c r="F125" s="112">
        <v>866</v>
      </c>
      <c r="G125" s="110"/>
      <c r="H125" s="112">
        <v>0</v>
      </c>
      <c r="I125" s="109"/>
      <c r="J125" s="112">
        <v>0</v>
      </c>
      <c r="L125" s="89"/>
      <c r="M125" s="89"/>
      <c r="N125" s="89"/>
      <c r="O125" s="89"/>
      <c r="P125" s="89"/>
      <c r="Q125" s="89"/>
      <c r="R125" s="89"/>
      <c r="S125" s="74"/>
    </row>
    <row r="126" spans="1:20" ht="21" customHeight="1">
      <c r="A126" s="55" t="s">
        <v>244</v>
      </c>
      <c r="B126" s="73"/>
      <c r="D126" s="91"/>
      <c r="E126" s="109"/>
      <c r="F126" s="91"/>
      <c r="G126" s="110"/>
      <c r="H126" s="91"/>
      <c r="I126" s="109"/>
      <c r="J126" s="91"/>
      <c r="L126" s="89"/>
      <c r="M126" s="89"/>
      <c r="N126" s="89"/>
      <c r="O126" s="89"/>
      <c r="P126" s="89"/>
      <c r="Q126" s="89"/>
      <c r="R126" s="89"/>
      <c r="S126" s="74"/>
    </row>
    <row r="127" spans="1:20" ht="21" customHeight="1">
      <c r="A127" s="55" t="s">
        <v>141</v>
      </c>
      <c r="B127" s="73"/>
      <c r="D127" s="112">
        <f>SUM(D124:D125)</f>
        <v>1777</v>
      </c>
      <c r="E127" s="109"/>
      <c r="F127" s="112">
        <f>SUM(F124:F125)</f>
        <v>5387</v>
      </c>
      <c r="G127" s="110"/>
      <c r="H127" s="112">
        <f>SUM(H124:H125)</f>
        <v>0</v>
      </c>
      <c r="I127" s="109"/>
      <c r="J127" s="112">
        <f>SUM(J124:J125)</f>
        <v>0</v>
      </c>
      <c r="L127" s="89"/>
      <c r="M127" s="89"/>
      <c r="N127" s="89"/>
      <c r="O127" s="89"/>
      <c r="P127" s="89"/>
      <c r="Q127" s="89"/>
      <c r="R127" s="89"/>
      <c r="S127" s="74"/>
    </row>
    <row r="128" spans="1:20" ht="21" customHeight="1">
      <c r="A128" s="86" t="s">
        <v>135</v>
      </c>
      <c r="B128" s="73"/>
      <c r="D128" s="91"/>
      <c r="E128" s="109"/>
      <c r="F128" s="91"/>
      <c r="G128" s="110"/>
      <c r="H128" s="93"/>
      <c r="I128" s="109"/>
      <c r="J128" s="93"/>
      <c r="L128" s="89"/>
      <c r="M128" s="89"/>
      <c r="N128" s="89"/>
      <c r="O128" s="89"/>
      <c r="P128" s="89"/>
      <c r="Q128" s="89"/>
      <c r="R128" s="89"/>
      <c r="S128" s="74"/>
      <c r="T128" s="74"/>
    </row>
    <row r="129" spans="1:19" ht="21" customHeight="1">
      <c r="A129" s="86" t="s">
        <v>136</v>
      </c>
      <c r="B129" s="73"/>
      <c r="D129" s="91"/>
      <c r="E129" s="109"/>
      <c r="F129" s="91"/>
      <c r="G129" s="110"/>
      <c r="H129" s="93"/>
      <c r="I129" s="109"/>
      <c r="J129" s="93"/>
      <c r="L129" s="89"/>
      <c r="M129" s="89"/>
      <c r="N129" s="89"/>
      <c r="O129" s="89"/>
      <c r="P129" s="89"/>
      <c r="Q129" s="89"/>
      <c r="R129" s="89"/>
      <c r="S129" s="74"/>
    </row>
    <row r="130" spans="1:19" ht="21" customHeight="1">
      <c r="A130" s="55" t="s">
        <v>229</v>
      </c>
      <c r="B130" s="73"/>
      <c r="D130" s="91"/>
      <c r="E130" s="109"/>
      <c r="F130" s="91"/>
      <c r="L130" s="89"/>
      <c r="M130" s="89"/>
      <c r="N130" s="89"/>
      <c r="O130" s="89"/>
      <c r="P130" s="89"/>
      <c r="Q130" s="89"/>
      <c r="R130" s="89"/>
      <c r="S130" s="74"/>
    </row>
    <row r="131" spans="1:19" ht="21" customHeight="1">
      <c r="A131" s="55" t="s">
        <v>151</v>
      </c>
      <c r="B131" s="73"/>
      <c r="D131" s="91">
        <f>68808+1</f>
        <v>68809</v>
      </c>
      <c r="E131" s="109"/>
      <c r="F131" s="91">
        <v>-44919</v>
      </c>
      <c r="G131" s="110"/>
      <c r="H131" s="91">
        <v>0</v>
      </c>
      <c r="I131" s="109"/>
      <c r="J131" s="91">
        <v>0</v>
      </c>
      <c r="L131" s="89"/>
      <c r="M131" s="89"/>
      <c r="N131" s="89"/>
      <c r="O131" s="89"/>
      <c r="P131" s="89"/>
      <c r="Q131" s="89"/>
      <c r="R131" s="89"/>
      <c r="S131" s="74"/>
    </row>
    <row r="132" spans="1:19" ht="21" customHeight="1">
      <c r="A132" s="55" t="s">
        <v>204</v>
      </c>
      <c r="B132" s="73">
        <v>6</v>
      </c>
      <c r="D132" s="112">
        <v>-1366</v>
      </c>
      <c r="E132" s="109"/>
      <c r="F132" s="112">
        <v>349</v>
      </c>
      <c r="G132" s="110"/>
      <c r="H132" s="112">
        <v>0</v>
      </c>
      <c r="I132" s="109"/>
      <c r="J132" s="112">
        <v>0</v>
      </c>
      <c r="L132" s="89"/>
      <c r="M132" s="89"/>
      <c r="N132" s="89"/>
      <c r="O132" s="89"/>
      <c r="P132" s="89"/>
      <c r="Q132" s="89"/>
      <c r="R132" s="89"/>
      <c r="S132" s="74"/>
    </row>
    <row r="133" spans="1:19" ht="21" customHeight="1">
      <c r="A133" s="55" t="s">
        <v>135</v>
      </c>
      <c r="B133" s="73"/>
      <c r="D133" s="91"/>
      <c r="E133" s="109"/>
      <c r="F133" s="91"/>
      <c r="G133" s="110"/>
      <c r="H133" s="91"/>
      <c r="I133" s="109"/>
      <c r="J133" s="91"/>
      <c r="L133" s="89"/>
      <c r="M133" s="89"/>
      <c r="N133" s="89"/>
      <c r="O133" s="89"/>
      <c r="P133" s="89"/>
      <c r="Q133" s="89"/>
      <c r="R133" s="89"/>
      <c r="S133" s="74"/>
    </row>
    <row r="134" spans="1:19" ht="21" customHeight="1">
      <c r="A134" s="55" t="s">
        <v>141</v>
      </c>
      <c r="B134" s="73"/>
      <c r="D134" s="91">
        <f>SUM(D131:D132)</f>
        <v>67443</v>
      </c>
      <c r="E134" s="109"/>
      <c r="F134" s="91">
        <f>SUM(F131:F132)</f>
        <v>-44570</v>
      </c>
      <c r="G134" s="110"/>
      <c r="H134" s="91">
        <f>SUM(H132)</f>
        <v>0</v>
      </c>
      <c r="I134" s="109"/>
      <c r="J134" s="91">
        <f>SUM(J132)</f>
        <v>0</v>
      </c>
      <c r="L134" s="89"/>
      <c r="M134" s="89"/>
      <c r="N134" s="89"/>
      <c r="O134" s="89"/>
      <c r="P134" s="89"/>
      <c r="Q134" s="89"/>
      <c r="R134" s="89"/>
      <c r="S134" s="74"/>
    </row>
    <row r="135" spans="1:19" ht="21" customHeight="1">
      <c r="A135" s="53" t="s">
        <v>108</v>
      </c>
      <c r="B135" s="73"/>
      <c r="D135" s="82">
        <f>SUM(D127+D134)</f>
        <v>69220</v>
      </c>
      <c r="E135" s="74"/>
      <c r="F135" s="82">
        <f>SUM(F127+F134)</f>
        <v>-39183</v>
      </c>
      <c r="G135" s="75"/>
      <c r="H135" s="82">
        <f>SUM(H127+H134)</f>
        <v>0</v>
      </c>
      <c r="I135" s="74"/>
      <c r="J135" s="82">
        <f>SUM(J127+J134)</f>
        <v>0</v>
      </c>
      <c r="L135" s="89"/>
      <c r="M135" s="89"/>
      <c r="N135" s="89"/>
      <c r="O135" s="89"/>
      <c r="P135" s="89"/>
      <c r="Q135" s="89"/>
      <c r="R135" s="89"/>
      <c r="S135" s="74"/>
    </row>
    <row r="136" spans="1:19" ht="21" customHeight="1">
      <c r="A136" s="53"/>
      <c r="B136" s="57"/>
      <c r="F136" s="105"/>
      <c r="G136" s="107"/>
      <c r="L136" s="89"/>
      <c r="M136" s="89"/>
      <c r="N136" s="89"/>
      <c r="O136" s="89"/>
      <c r="P136" s="89"/>
      <c r="Q136" s="89"/>
      <c r="R136" s="89"/>
      <c r="S136" s="74"/>
    </row>
    <row r="137" spans="1:19" ht="21" customHeight="1" thickBot="1">
      <c r="A137" s="53" t="s">
        <v>109</v>
      </c>
      <c r="B137" s="57"/>
      <c r="D137" s="108">
        <f>SUM(D118,D135)</f>
        <v>138523</v>
      </c>
      <c r="E137" s="92"/>
      <c r="F137" s="108">
        <f>SUM(F118,F135)</f>
        <v>-143310</v>
      </c>
      <c r="G137" s="58"/>
      <c r="H137" s="108">
        <f>SUM(H118,H135)</f>
        <v>-30493</v>
      </c>
      <c r="I137" s="92"/>
      <c r="J137" s="108">
        <f>SUM(J118,J135)</f>
        <v>-34340</v>
      </c>
      <c r="L137" s="89"/>
      <c r="M137" s="89"/>
      <c r="N137" s="89"/>
      <c r="O137" s="89"/>
      <c r="P137" s="89"/>
      <c r="Q137" s="89"/>
      <c r="R137" s="89"/>
      <c r="S137" s="74"/>
    </row>
    <row r="138" spans="1:19" ht="21" customHeight="1" thickTop="1">
      <c r="B138" s="57"/>
      <c r="F138" s="105"/>
      <c r="G138" s="107"/>
      <c r="L138" s="89"/>
      <c r="M138" s="89"/>
      <c r="N138" s="89"/>
      <c r="O138" s="89"/>
      <c r="P138" s="89"/>
      <c r="Q138" s="89"/>
      <c r="R138" s="89"/>
      <c r="S138" s="74"/>
    </row>
    <row r="139" spans="1:19" ht="21" customHeight="1">
      <c r="A139" s="53" t="s">
        <v>202</v>
      </c>
      <c r="B139" s="57"/>
      <c r="F139" s="105"/>
      <c r="G139" s="107"/>
      <c r="L139" s="89"/>
      <c r="M139" s="89"/>
      <c r="N139" s="89"/>
      <c r="O139" s="89"/>
      <c r="P139" s="89"/>
      <c r="Q139" s="89"/>
      <c r="R139" s="89"/>
      <c r="S139" s="74"/>
    </row>
    <row r="140" spans="1:19" ht="21" customHeight="1" thickBot="1">
      <c r="A140" s="55" t="s">
        <v>64</v>
      </c>
      <c r="B140" s="57"/>
      <c r="D140" s="74">
        <f>D142-D141</f>
        <v>135346</v>
      </c>
      <c r="F140" s="102">
        <f>F142-F141</f>
        <v>-140903</v>
      </c>
      <c r="G140" s="107"/>
      <c r="H140" s="108">
        <f>H137-H141</f>
        <v>-30493</v>
      </c>
      <c r="I140" s="74"/>
      <c r="J140" s="108">
        <f>J137-J141</f>
        <v>-34340</v>
      </c>
      <c r="L140" s="89"/>
      <c r="M140" s="89"/>
      <c r="N140" s="89"/>
      <c r="O140" s="89"/>
      <c r="P140" s="89"/>
      <c r="Q140" s="89"/>
      <c r="R140" s="89"/>
      <c r="S140" s="74"/>
    </row>
    <row r="141" spans="1:19" ht="21" customHeight="1" thickTop="1">
      <c r="A141" s="55" t="s">
        <v>63</v>
      </c>
      <c r="B141" s="57"/>
      <c r="D141" s="79">
        <f>3177</f>
        <v>3177</v>
      </c>
      <c r="E141" s="114"/>
      <c r="F141" s="115">
        <v>-2407</v>
      </c>
      <c r="G141" s="107"/>
      <c r="H141" s="105"/>
      <c r="J141" s="105"/>
      <c r="L141" s="89"/>
      <c r="M141" s="89"/>
      <c r="N141" s="89"/>
      <c r="O141" s="89"/>
      <c r="P141" s="89"/>
      <c r="Q141" s="89"/>
      <c r="R141" s="89"/>
      <c r="S141" s="74"/>
    </row>
    <row r="142" spans="1:19" ht="21" customHeight="1" thickBot="1">
      <c r="B142" s="57"/>
      <c r="D142" s="108">
        <f>D137</f>
        <v>138523</v>
      </c>
      <c r="E142" s="92"/>
      <c r="F142" s="108">
        <f>F137</f>
        <v>-143310</v>
      </c>
      <c r="G142" s="107"/>
      <c r="H142" s="105"/>
      <c r="J142" s="105"/>
      <c r="L142" s="89"/>
      <c r="M142" s="89"/>
      <c r="N142" s="89"/>
      <c r="O142" s="89"/>
      <c r="P142" s="89"/>
      <c r="Q142" s="89"/>
      <c r="R142" s="89"/>
      <c r="S142" s="74"/>
    </row>
    <row r="143" spans="1:19" ht="21" customHeight="1" thickTop="1">
      <c r="B143" s="57"/>
      <c r="E143" s="92"/>
      <c r="F143" s="74"/>
      <c r="G143" s="107"/>
      <c r="H143" s="105"/>
      <c r="J143" s="105"/>
    </row>
    <row r="144" spans="1:19" ht="21" customHeight="1">
      <c r="A144" s="55" t="s">
        <v>140</v>
      </c>
    </row>
    <row r="145" spans="1:11" s="53" customFormat="1" ht="21" customHeight="1">
      <c r="A145" s="55"/>
      <c r="B145" s="55"/>
      <c r="C145" s="55"/>
      <c r="D145" s="74"/>
      <c r="E145" s="92"/>
      <c r="F145" s="92"/>
      <c r="G145" s="58"/>
      <c r="H145" s="92"/>
      <c r="I145" s="92"/>
      <c r="J145" s="92"/>
      <c r="K145" s="63"/>
    </row>
    <row r="146" spans="1:11" ht="21" customHeight="1">
      <c r="E146" s="92"/>
      <c r="G146" s="58"/>
      <c r="I146" s="92"/>
    </row>
    <row r="147" spans="1:11" ht="21" customHeight="1">
      <c r="B147" s="117"/>
      <c r="D147" s="118"/>
      <c r="F147" s="119"/>
      <c r="H147" s="119"/>
      <c r="J147" s="119"/>
    </row>
    <row r="148" spans="1:11" ht="21" customHeight="1">
      <c r="A148" s="53"/>
    </row>
    <row r="150" spans="1:11" ht="21" customHeight="1">
      <c r="E150" s="92"/>
      <c r="G150" s="58"/>
      <c r="I150" s="92"/>
    </row>
    <row r="151" spans="1:11" ht="21" customHeight="1">
      <c r="E151" s="92"/>
      <c r="G151" s="58"/>
      <c r="I151" s="92"/>
    </row>
    <row r="152" spans="1:11" ht="21" customHeight="1">
      <c r="E152" s="92"/>
      <c r="G152" s="58"/>
      <c r="I152" s="92"/>
    </row>
    <row r="153" spans="1:11" ht="21" customHeight="1">
      <c r="E153" s="92"/>
      <c r="G153" s="58"/>
      <c r="I153" s="92"/>
    </row>
    <row r="154" spans="1:11" ht="21" customHeight="1">
      <c r="A154" s="53"/>
      <c r="E154" s="92"/>
      <c r="G154" s="58"/>
      <c r="I154" s="92"/>
    </row>
    <row r="155" spans="1:11" ht="21" customHeight="1">
      <c r="E155" s="92"/>
      <c r="G155" s="58"/>
      <c r="I155" s="92"/>
    </row>
    <row r="156" spans="1:11" ht="21" customHeight="1">
      <c r="E156" s="92"/>
      <c r="G156" s="58"/>
      <c r="I156" s="92"/>
    </row>
    <row r="157" spans="1:11" ht="21" customHeight="1">
      <c r="E157" s="92"/>
      <c r="G157" s="58"/>
      <c r="I157" s="92"/>
    </row>
    <row r="158" spans="1:11" ht="21" customHeight="1">
      <c r="E158" s="92"/>
      <c r="G158" s="58"/>
      <c r="I158" s="92"/>
    </row>
    <row r="159" spans="1:11" ht="21" customHeight="1">
      <c r="E159" s="92"/>
      <c r="G159" s="58"/>
      <c r="I159" s="92"/>
    </row>
    <row r="160" spans="1:11" ht="21" customHeight="1">
      <c r="E160" s="92"/>
      <c r="G160" s="58"/>
      <c r="I160" s="92"/>
    </row>
    <row r="161" spans="2:9" ht="21" customHeight="1">
      <c r="E161" s="92"/>
      <c r="G161" s="58"/>
      <c r="I161" s="92"/>
    </row>
    <row r="162" spans="2:9" ht="21" customHeight="1">
      <c r="B162" s="86"/>
      <c r="E162" s="92"/>
      <c r="G162" s="58"/>
      <c r="I162" s="92"/>
    </row>
    <row r="163" spans="2:9" ht="21" customHeight="1">
      <c r="E163" s="92"/>
      <c r="G163" s="58"/>
      <c r="I163" s="92"/>
    </row>
    <row r="164" spans="2:9" ht="21" customHeight="1">
      <c r="E164" s="92"/>
      <c r="G164" s="58"/>
      <c r="I164" s="92"/>
    </row>
    <row r="165" spans="2:9" ht="21" customHeight="1">
      <c r="E165" s="92"/>
      <c r="G165" s="58"/>
      <c r="I165" s="92"/>
    </row>
    <row r="166" spans="2:9" ht="21" customHeight="1">
      <c r="E166" s="92"/>
      <c r="G166" s="58"/>
      <c r="I166" s="92"/>
    </row>
    <row r="167" spans="2:9" ht="21" customHeight="1">
      <c r="E167" s="92"/>
      <c r="G167" s="58"/>
      <c r="I167" s="92"/>
    </row>
    <row r="168" spans="2:9" ht="21" customHeight="1">
      <c r="E168" s="92"/>
      <c r="G168" s="58"/>
      <c r="I168" s="92"/>
    </row>
    <row r="169" spans="2:9" ht="21" customHeight="1">
      <c r="E169" s="92"/>
      <c r="G169" s="58"/>
      <c r="I169" s="92"/>
    </row>
    <row r="170" spans="2:9" ht="21" customHeight="1">
      <c r="E170" s="92"/>
      <c r="G170" s="58"/>
      <c r="I170" s="92"/>
    </row>
    <row r="171" spans="2:9" ht="21" customHeight="1">
      <c r="E171" s="92"/>
      <c r="G171" s="58"/>
      <c r="I171" s="92"/>
    </row>
    <row r="172" spans="2:9" ht="21" customHeight="1">
      <c r="E172" s="92"/>
      <c r="G172" s="58"/>
      <c r="I172" s="92"/>
    </row>
    <row r="173" spans="2:9" ht="21" customHeight="1">
      <c r="E173" s="92"/>
      <c r="G173" s="58"/>
      <c r="I173" s="92"/>
    </row>
    <row r="174" spans="2:9" ht="21" customHeight="1">
      <c r="E174" s="92"/>
      <c r="G174" s="58"/>
      <c r="I174" s="92"/>
    </row>
    <row r="175" spans="2:9" ht="21" customHeight="1">
      <c r="E175" s="92"/>
      <c r="G175" s="58"/>
      <c r="I175" s="92"/>
    </row>
    <row r="176" spans="2:9" ht="21" customHeight="1">
      <c r="E176" s="92"/>
      <c r="G176" s="58"/>
      <c r="I176" s="92"/>
    </row>
  </sheetData>
  <phoneticPr fontId="4" type="noConversion"/>
  <pageMargins left="0.78740157480314965" right="0.39370078740157483" top="0.78740157480314965" bottom="0.39370078740157483" header="0.19685039370078741" footer="0.19685039370078741"/>
  <pageSetup paperSize="9" scale="76" fitToWidth="0" fitToHeight="0" orientation="portrait" r:id="rId1"/>
  <rowBreaks count="3" manualBreakCount="3">
    <brk id="38" max="16383" man="1"/>
    <brk id="72" max="16383" man="1"/>
    <brk id="1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E31"/>
  <sheetViews>
    <sheetView showGridLines="0" view="pageBreakPreview" topLeftCell="L16" zoomScale="110" zoomScaleNormal="100" zoomScaleSheetLayoutView="110" workbookViewId="0">
      <selection activeCell="AE26" sqref="AE26"/>
    </sheetView>
  </sheetViews>
  <sheetFormatPr defaultColWidth="9.28515625" defaultRowHeight="15" customHeight="1"/>
  <cols>
    <col min="1" max="1" width="29" style="8" customWidth="1"/>
    <col min="2" max="2" width="4.7109375" style="6" customWidth="1"/>
    <col min="3" max="3" width="1.28515625" style="8" customWidth="1"/>
    <col min="4" max="4" width="11" style="8" customWidth="1"/>
    <col min="5" max="5" width="1.28515625" style="42" customWidth="1"/>
    <col min="6" max="6" width="11" style="8" customWidth="1"/>
    <col min="7" max="7" width="1.5703125" style="42" customWidth="1"/>
    <col min="8" max="8" width="11" style="42" customWidth="1"/>
    <col min="9" max="9" width="1.5703125" style="42" customWidth="1"/>
    <col min="10" max="10" width="11" style="8" customWidth="1"/>
    <col min="11" max="11" width="1.28515625" style="42" customWidth="1"/>
    <col min="12" max="12" width="11" style="8" customWidth="1"/>
    <col min="13" max="13" width="1.28515625" style="42" customWidth="1"/>
    <col min="14" max="14" width="11" style="8" customWidth="1"/>
    <col min="15" max="15" width="1.28515625" style="42" customWidth="1"/>
    <col min="16" max="16" width="11" style="8" customWidth="1"/>
    <col min="17" max="17" width="1.28515625" style="42" customWidth="1"/>
    <col min="18" max="18" width="11" style="8" customWidth="1"/>
    <col min="19" max="19" width="1.28515625" style="42" customWidth="1"/>
    <col min="20" max="20" width="12.5703125" style="8" customWidth="1"/>
    <col min="21" max="21" width="1.28515625" style="42" customWidth="1"/>
    <col min="22" max="22" width="12.5703125" style="8" customWidth="1"/>
    <col min="23" max="23" width="1.28515625" style="42" customWidth="1"/>
    <col min="24" max="24" width="11" style="8" customWidth="1"/>
    <col min="25" max="25" width="1.28515625" style="42" customWidth="1"/>
    <col min="26" max="26" width="11.7109375" style="8" customWidth="1"/>
    <col min="27" max="27" width="1.28515625" style="42" customWidth="1"/>
    <col min="28" max="28" width="11" style="8" customWidth="1"/>
    <col min="29" max="29" width="1.28515625" style="42" customWidth="1"/>
    <col min="30" max="30" width="11" style="8" customWidth="1"/>
    <col min="31" max="31" width="6.42578125" style="43" customWidth="1"/>
    <col min="32" max="16384" width="9.28515625" style="8"/>
  </cols>
  <sheetData>
    <row r="1" spans="1:31" ht="15" customHeight="1">
      <c r="AD1" s="11" t="s">
        <v>89</v>
      </c>
    </row>
    <row r="2" spans="1:31" s="6" customFormat="1" ht="15" customHeight="1">
      <c r="A2" s="6" t="s">
        <v>0</v>
      </c>
      <c r="D2" s="43"/>
      <c r="E2" s="42"/>
      <c r="G2" s="42"/>
      <c r="H2" s="42"/>
      <c r="I2" s="42"/>
      <c r="K2" s="42"/>
      <c r="M2" s="42"/>
      <c r="O2" s="42"/>
      <c r="Q2" s="42"/>
      <c r="S2" s="42"/>
      <c r="U2" s="42"/>
      <c r="W2" s="42"/>
      <c r="Y2" s="42"/>
      <c r="AA2" s="42"/>
      <c r="AC2" s="42"/>
      <c r="AD2" s="7"/>
      <c r="AE2" s="43"/>
    </row>
    <row r="3" spans="1:31" s="6" customFormat="1" ht="15" customHeight="1">
      <c r="A3" s="6" t="s">
        <v>99</v>
      </c>
      <c r="D3" s="43"/>
      <c r="E3" s="42"/>
      <c r="G3" s="42"/>
      <c r="H3" s="42"/>
      <c r="I3" s="42"/>
      <c r="K3" s="42"/>
      <c r="M3" s="42"/>
      <c r="O3" s="42"/>
      <c r="Q3" s="42"/>
      <c r="S3" s="42"/>
      <c r="U3" s="42"/>
      <c r="W3" s="42"/>
      <c r="Y3" s="42"/>
      <c r="AA3" s="42"/>
      <c r="AC3" s="42"/>
      <c r="AE3" s="43"/>
    </row>
    <row r="4" spans="1:31" s="6" customFormat="1" ht="15" customHeight="1">
      <c r="A4" s="6" t="s">
        <v>248</v>
      </c>
      <c r="D4" s="43"/>
      <c r="E4" s="42"/>
      <c r="G4" s="42"/>
      <c r="H4" s="42"/>
      <c r="I4" s="42"/>
      <c r="K4" s="42"/>
      <c r="M4" s="42"/>
      <c r="O4" s="42"/>
      <c r="Q4" s="42"/>
      <c r="S4" s="42"/>
      <c r="U4" s="42"/>
      <c r="W4" s="42"/>
      <c r="Y4" s="42"/>
      <c r="AA4" s="42"/>
      <c r="AC4" s="42"/>
      <c r="AE4" s="43"/>
    </row>
    <row r="5" spans="1:31" ht="15" customHeight="1">
      <c r="AD5" s="15" t="s">
        <v>88</v>
      </c>
    </row>
    <row r="6" spans="1:31" ht="15" customHeight="1">
      <c r="C6" s="9"/>
      <c r="D6" s="132" t="s">
        <v>1</v>
      </c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</row>
    <row r="7" spans="1:31" s="9" customFormat="1" ht="15" customHeight="1">
      <c r="B7" s="42"/>
      <c r="D7" s="131" t="s">
        <v>65</v>
      </c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44"/>
      <c r="AB7" s="45"/>
      <c r="AC7" s="42"/>
      <c r="AE7" s="43"/>
    </row>
    <row r="8" spans="1:31" s="9" customFormat="1" ht="15" customHeight="1">
      <c r="B8" s="42"/>
      <c r="E8" s="42"/>
      <c r="G8" s="42"/>
      <c r="H8" s="42"/>
      <c r="I8" s="42"/>
      <c r="K8" s="42"/>
      <c r="M8" s="42"/>
      <c r="O8" s="42"/>
      <c r="P8" s="130" t="s">
        <v>66</v>
      </c>
      <c r="Q8" s="130"/>
      <c r="R8" s="130"/>
      <c r="S8" s="130"/>
      <c r="T8" s="130"/>
      <c r="U8" s="130"/>
      <c r="V8" s="130"/>
      <c r="W8" s="130"/>
      <c r="X8" s="130"/>
      <c r="Y8" s="52"/>
      <c r="Z8" s="8"/>
      <c r="AA8" s="42"/>
      <c r="AB8" s="43"/>
      <c r="AC8" s="42"/>
      <c r="AE8" s="43"/>
    </row>
    <row r="9" spans="1:31" s="9" customFormat="1" ht="15" customHeight="1">
      <c r="B9" s="42"/>
      <c r="E9" s="42"/>
      <c r="G9" s="42"/>
      <c r="H9" s="42"/>
      <c r="I9" s="42"/>
      <c r="K9" s="42"/>
      <c r="M9" s="42"/>
      <c r="O9" s="42"/>
      <c r="P9" s="131" t="s">
        <v>67</v>
      </c>
      <c r="Q9" s="131"/>
      <c r="R9" s="131"/>
      <c r="S9" s="131"/>
      <c r="T9" s="131"/>
      <c r="U9" s="131"/>
      <c r="V9" s="131"/>
      <c r="W9" s="42"/>
      <c r="Y9" s="42"/>
      <c r="AA9" s="42"/>
      <c r="AB9" s="43"/>
      <c r="AC9" s="42"/>
      <c r="AE9" s="43"/>
    </row>
    <row r="10" spans="1:31" s="9" customFormat="1" ht="15" customHeight="1">
      <c r="B10" s="42"/>
      <c r="E10" s="42"/>
      <c r="G10" s="42"/>
      <c r="H10" s="42"/>
      <c r="I10" s="42"/>
      <c r="K10" s="42"/>
      <c r="M10" s="42"/>
      <c r="O10" s="42"/>
      <c r="P10" s="9" t="s">
        <v>68</v>
      </c>
      <c r="Q10" s="42"/>
      <c r="S10" s="42"/>
      <c r="U10" s="42"/>
      <c r="W10" s="42"/>
      <c r="Y10" s="42"/>
      <c r="AA10" s="42"/>
      <c r="AC10" s="42"/>
      <c r="AE10" s="43"/>
    </row>
    <row r="11" spans="1:31" s="9" customFormat="1" ht="15" customHeight="1">
      <c r="B11" s="42"/>
      <c r="E11" s="42"/>
      <c r="G11" s="42"/>
      <c r="H11" s="9" t="s">
        <v>234</v>
      </c>
      <c r="I11" s="42"/>
      <c r="K11" s="42"/>
      <c r="M11" s="42"/>
      <c r="O11" s="42"/>
      <c r="P11" s="9" t="s">
        <v>69</v>
      </c>
      <c r="Q11" s="42"/>
      <c r="S11" s="42"/>
      <c r="T11" s="9" t="s">
        <v>222</v>
      </c>
      <c r="U11" s="42"/>
      <c r="W11" s="42"/>
      <c r="Y11" s="42"/>
      <c r="AA11" s="42"/>
      <c r="AB11" s="9" t="s">
        <v>104</v>
      </c>
      <c r="AC11" s="42"/>
      <c r="AE11" s="43"/>
    </row>
    <row r="12" spans="1:31" s="9" customFormat="1" ht="15" customHeight="1">
      <c r="B12" s="42"/>
      <c r="E12" s="42"/>
      <c r="G12" s="42"/>
      <c r="H12" s="9" t="s">
        <v>235</v>
      </c>
      <c r="I12" s="42"/>
      <c r="K12" s="42"/>
      <c r="M12" s="42"/>
      <c r="O12" s="42"/>
      <c r="P12" s="9" t="s">
        <v>70</v>
      </c>
      <c r="Q12" s="42"/>
      <c r="S12" s="42"/>
      <c r="T12" s="9" t="s">
        <v>137</v>
      </c>
      <c r="U12" s="42"/>
      <c r="V12" s="9" t="s">
        <v>122</v>
      </c>
      <c r="W12" s="42"/>
      <c r="X12" s="9" t="s">
        <v>71</v>
      </c>
      <c r="Y12" s="42"/>
      <c r="Z12" s="9" t="s">
        <v>52</v>
      </c>
      <c r="AA12" s="42"/>
      <c r="AB12" s="9" t="s">
        <v>105</v>
      </c>
      <c r="AC12" s="42"/>
      <c r="AE12" s="43"/>
    </row>
    <row r="13" spans="1:31" s="9" customFormat="1" ht="15" customHeight="1">
      <c r="B13" s="42"/>
      <c r="D13" s="9" t="s">
        <v>45</v>
      </c>
      <c r="E13" s="42"/>
      <c r="G13" s="42"/>
      <c r="H13" s="9" t="s">
        <v>236</v>
      </c>
      <c r="I13" s="42"/>
      <c r="K13" s="42"/>
      <c r="L13" s="130" t="s">
        <v>30</v>
      </c>
      <c r="M13" s="130"/>
      <c r="N13" s="130"/>
      <c r="O13" s="42"/>
      <c r="P13" s="9" t="s">
        <v>72</v>
      </c>
      <c r="Q13" s="42"/>
      <c r="R13" s="9" t="s">
        <v>47</v>
      </c>
      <c r="S13" s="42"/>
      <c r="T13" s="9" t="s">
        <v>138</v>
      </c>
      <c r="U13" s="42"/>
      <c r="V13" s="9" t="s">
        <v>123</v>
      </c>
      <c r="W13" s="42"/>
      <c r="X13" s="9" t="s">
        <v>73</v>
      </c>
      <c r="Y13" s="42"/>
      <c r="Z13" s="9" t="s">
        <v>74</v>
      </c>
      <c r="AA13" s="42"/>
      <c r="AB13" s="9" t="s">
        <v>75</v>
      </c>
      <c r="AC13" s="42"/>
      <c r="AD13" s="9" t="s">
        <v>51</v>
      </c>
      <c r="AE13" s="43"/>
    </row>
    <row r="14" spans="1:31" s="9" customFormat="1" ht="15" customHeight="1">
      <c r="B14" s="42"/>
      <c r="D14" s="9" t="s">
        <v>46</v>
      </c>
      <c r="E14" s="42"/>
      <c r="G14" s="42"/>
      <c r="H14" s="9" t="s">
        <v>237</v>
      </c>
      <c r="I14" s="42"/>
      <c r="K14" s="42"/>
      <c r="L14" s="9" t="s">
        <v>48</v>
      </c>
      <c r="M14" s="42"/>
      <c r="O14" s="42"/>
      <c r="P14" s="9" t="s">
        <v>76</v>
      </c>
      <c r="Q14" s="42"/>
      <c r="R14" s="9" t="s">
        <v>53</v>
      </c>
      <c r="S14" s="42"/>
      <c r="T14" s="9" t="s">
        <v>152</v>
      </c>
      <c r="U14" s="42"/>
      <c r="V14" s="9" t="s">
        <v>205</v>
      </c>
      <c r="W14" s="42"/>
      <c r="X14" s="9" t="s">
        <v>77</v>
      </c>
      <c r="Y14" s="42"/>
      <c r="Z14" s="9" t="s">
        <v>232</v>
      </c>
      <c r="AA14" s="42"/>
      <c r="AB14" s="9" t="s">
        <v>78</v>
      </c>
      <c r="AC14" s="42"/>
      <c r="AD14" s="9" t="s">
        <v>77</v>
      </c>
      <c r="AE14" s="43"/>
    </row>
    <row r="15" spans="1:31" s="9" customFormat="1" ht="15" customHeight="1">
      <c r="B15" s="42"/>
      <c r="D15" s="51" t="s">
        <v>49</v>
      </c>
      <c r="E15" s="42"/>
      <c r="F15" s="51" t="s">
        <v>28</v>
      </c>
      <c r="G15" s="42"/>
      <c r="H15" s="51" t="s">
        <v>238</v>
      </c>
      <c r="I15" s="42"/>
      <c r="J15" s="51" t="s">
        <v>29</v>
      </c>
      <c r="K15" s="42"/>
      <c r="L15" s="51" t="s">
        <v>55</v>
      </c>
      <c r="M15" s="42"/>
      <c r="N15" s="51" t="s">
        <v>50</v>
      </c>
      <c r="O15" s="42"/>
      <c r="P15" s="51" t="s">
        <v>79</v>
      </c>
      <c r="Q15" s="42"/>
      <c r="R15" s="51" t="s">
        <v>54</v>
      </c>
      <c r="S15" s="42"/>
      <c r="T15" s="51" t="s">
        <v>139</v>
      </c>
      <c r="U15" s="42"/>
      <c r="V15" s="51" t="s">
        <v>124</v>
      </c>
      <c r="W15" s="42"/>
      <c r="X15" s="51" t="s">
        <v>80</v>
      </c>
      <c r="Y15" s="42"/>
      <c r="Z15" s="51" t="s">
        <v>81</v>
      </c>
      <c r="AA15" s="42"/>
      <c r="AB15" s="51" t="s">
        <v>82</v>
      </c>
      <c r="AC15" s="42"/>
      <c r="AD15" s="51" t="s">
        <v>80</v>
      </c>
      <c r="AE15" s="43"/>
    </row>
    <row r="16" spans="1:31" ht="15" customHeight="1">
      <c r="A16" s="6" t="s">
        <v>211</v>
      </c>
      <c r="C16" s="24"/>
      <c r="D16" s="11">
        <v>1666827</v>
      </c>
      <c r="E16" s="46"/>
      <c r="F16" s="11">
        <v>2062461</v>
      </c>
      <c r="H16" s="11">
        <v>0</v>
      </c>
      <c r="J16" s="11">
        <v>568131</v>
      </c>
      <c r="L16" s="11">
        <v>211675</v>
      </c>
      <c r="N16" s="11">
        <v>-556051</v>
      </c>
      <c r="O16" s="46"/>
      <c r="P16" s="11">
        <v>115240</v>
      </c>
      <c r="Q16" s="46"/>
      <c r="R16" s="11">
        <v>5450230</v>
      </c>
      <c r="T16" s="11">
        <v>191926</v>
      </c>
      <c r="V16" s="11">
        <v>-6793</v>
      </c>
      <c r="X16" s="11">
        <f>SUM(P16:V16)</f>
        <v>5750603</v>
      </c>
      <c r="Z16" s="11">
        <f>SUM(D16:N16,X16)</f>
        <v>9703646</v>
      </c>
      <c r="AB16" s="11">
        <v>118137</v>
      </c>
      <c r="AD16" s="10">
        <f>SUM(Z16:AB16)</f>
        <v>9821783</v>
      </c>
    </row>
    <row r="17" spans="1:31" ht="15" customHeight="1">
      <c r="A17" s="16" t="s">
        <v>233</v>
      </c>
      <c r="C17" s="24"/>
      <c r="D17" s="11">
        <v>0</v>
      </c>
      <c r="E17" s="46"/>
      <c r="F17" s="11">
        <v>0</v>
      </c>
      <c r="H17" s="11">
        <v>0</v>
      </c>
      <c r="J17" s="11">
        <v>0</v>
      </c>
      <c r="L17" s="11">
        <v>0</v>
      </c>
      <c r="N17" s="11">
        <f>SUM('PL&amp;OCI'!F102)</f>
        <v>-100493</v>
      </c>
      <c r="O17" s="46"/>
      <c r="P17" s="11">
        <v>0</v>
      </c>
      <c r="Q17" s="46"/>
      <c r="R17" s="11">
        <v>0</v>
      </c>
      <c r="S17" s="46"/>
      <c r="T17" s="10">
        <v>0</v>
      </c>
      <c r="U17" s="46"/>
      <c r="V17" s="10">
        <v>0</v>
      </c>
      <c r="W17" s="46"/>
      <c r="X17" s="11">
        <f>SUM(P17:V17)</f>
        <v>0</v>
      </c>
      <c r="Y17" s="46"/>
      <c r="Z17" s="11">
        <f>SUM(D17:N17,X17)</f>
        <v>-100493</v>
      </c>
      <c r="AA17" s="46"/>
      <c r="AB17" s="11">
        <f>SUM('PL&amp;OCI'!F103)</f>
        <v>-3634</v>
      </c>
      <c r="AC17" s="46"/>
      <c r="AD17" s="10">
        <f>SUM(Z17:AB17)</f>
        <v>-104127</v>
      </c>
    </row>
    <row r="18" spans="1:31" ht="15" customHeight="1">
      <c r="A18" s="16" t="s">
        <v>108</v>
      </c>
      <c r="C18" s="24"/>
      <c r="D18" s="27">
        <v>0</v>
      </c>
      <c r="E18" s="46"/>
      <c r="F18" s="27">
        <v>0</v>
      </c>
      <c r="H18" s="27">
        <v>0</v>
      </c>
      <c r="J18" s="27">
        <v>0</v>
      </c>
      <c r="L18" s="27">
        <v>0</v>
      </c>
      <c r="N18" s="27">
        <v>0</v>
      </c>
      <c r="O18" s="46"/>
      <c r="P18" s="27">
        <v>3294</v>
      </c>
      <c r="Q18" s="46"/>
      <c r="R18" s="27">
        <v>0</v>
      </c>
      <c r="S18" s="46"/>
      <c r="T18" s="28">
        <v>-44919</v>
      </c>
      <c r="U18" s="46"/>
      <c r="V18" s="28">
        <v>1215</v>
      </c>
      <c r="W18" s="46"/>
      <c r="X18" s="27">
        <f>SUM(P18:V18)</f>
        <v>-40410</v>
      </c>
      <c r="Y18" s="46"/>
      <c r="Z18" s="27">
        <f>SUM(D18:N18,X18)</f>
        <v>-40410</v>
      </c>
      <c r="AA18" s="46"/>
      <c r="AB18" s="27">
        <v>1227</v>
      </c>
      <c r="AC18" s="46"/>
      <c r="AD18" s="28">
        <f>SUM(Z18:AB18)</f>
        <v>-39183</v>
      </c>
    </row>
    <row r="19" spans="1:31" ht="15" customHeight="1">
      <c r="A19" s="16" t="s">
        <v>109</v>
      </c>
      <c r="C19" s="24"/>
      <c r="D19" s="13">
        <f>SUM(D17:D18)</f>
        <v>0</v>
      </c>
      <c r="E19" s="46"/>
      <c r="F19" s="13">
        <f>SUM(F17:F18)</f>
        <v>0</v>
      </c>
      <c r="H19" s="13">
        <f>SUM(H17:H18)</f>
        <v>0</v>
      </c>
      <c r="J19" s="13">
        <f>SUM(J17:J18)</f>
        <v>0</v>
      </c>
      <c r="L19" s="13">
        <f>SUM(L17:L18)</f>
        <v>0</v>
      </c>
      <c r="N19" s="13">
        <f>SUM(N17:N18)</f>
        <v>-100493</v>
      </c>
      <c r="O19" s="46"/>
      <c r="P19" s="13">
        <f>SUM(P17:P18)</f>
        <v>3294</v>
      </c>
      <c r="Q19" s="46"/>
      <c r="R19" s="13">
        <f>SUM(R17:R18)</f>
        <v>0</v>
      </c>
      <c r="S19" s="46"/>
      <c r="T19" s="13">
        <f>SUM(T17:T18)</f>
        <v>-44919</v>
      </c>
      <c r="U19" s="46"/>
      <c r="V19" s="13">
        <f>SUM(V17:V18)</f>
        <v>1215</v>
      </c>
      <c r="W19" s="46"/>
      <c r="X19" s="13">
        <f>SUM(X17:X18)</f>
        <v>-40410</v>
      </c>
      <c r="Y19" s="46"/>
      <c r="Z19" s="13">
        <f>SUM(Z17:Z18)</f>
        <v>-140903</v>
      </c>
      <c r="AA19" s="46"/>
      <c r="AB19" s="13">
        <f>SUM(AB17:AB18)</f>
        <v>-2407</v>
      </c>
      <c r="AC19" s="46"/>
      <c r="AD19" s="13">
        <f>SUM(AD17:AD18)</f>
        <v>-143310</v>
      </c>
    </row>
    <row r="20" spans="1:31" ht="15" customHeight="1">
      <c r="A20" s="16" t="s">
        <v>128</v>
      </c>
      <c r="C20" s="24"/>
      <c r="D20" s="13">
        <v>0</v>
      </c>
      <c r="E20" s="46"/>
      <c r="F20" s="13">
        <v>0</v>
      </c>
      <c r="H20" s="13">
        <v>0</v>
      </c>
      <c r="J20" s="13">
        <v>0</v>
      </c>
      <c r="L20" s="13">
        <v>0</v>
      </c>
      <c r="N20" s="13">
        <v>28988</v>
      </c>
      <c r="O20" s="46"/>
      <c r="P20" s="13">
        <v>0</v>
      </c>
      <c r="Q20" s="46"/>
      <c r="R20" s="13">
        <v>-28988</v>
      </c>
      <c r="S20" s="46"/>
      <c r="T20" s="13">
        <v>0</v>
      </c>
      <c r="U20" s="46"/>
      <c r="V20" s="13">
        <v>0</v>
      </c>
      <c r="W20" s="46"/>
      <c r="X20" s="13">
        <f>SUM(P20:V20)</f>
        <v>-28988</v>
      </c>
      <c r="Y20" s="46"/>
      <c r="Z20" s="13">
        <v>0</v>
      </c>
      <c r="AA20" s="46"/>
      <c r="AB20" s="13">
        <v>0</v>
      </c>
      <c r="AC20" s="46"/>
      <c r="AD20" s="13">
        <v>0</v>
      </c>
    </row>
    <row r="21" spans="1:31" ht="15" customHeight="1" thickBot="1">
      <c r="A21" s="6" t="s">
        <v>249</v>
      </c>
      <c r="D21" s="14">
        <f>SUM(D16,D19:D20)</f>
        <v>1666827</v>
      </c>
      <c r="E21" s="46"/>
      <c r="F21" s="14">
        <f>SUM(F16,F19:F20)</f>
        <v>2062461</v>
      </c>
      <c r="H21" s="14">
        <f>SUM(H16,H19:H20)</f>
        <v>0</v>
      </c>
      <c r="J21" s="14">
        <f>SUM(J16,J19:J20)</f>
        <v>568131</v>
      </c>
      <c r="L21" s="14">
        <f>SUM(L16,L19:L20)</f>
        <v>211675</v>
      </c>
      <c r="N21" s="14">
        <f>SUM(N16,N19:N20)</f>
        <v>-627556</v>
      </c>
      <c r="O21" s="46"/>
      <c r="P21" s="14">
        <f>SUM(P16,P19:P20)</f>
        <v>118534</v>
      </c>
      <c r="Q21" s="46"/>
      <c r="R21" s="14">
        <f>SUM(R16,R19:R20)</f>
        <v>5421242</v>
      </c>
      <c r="S21" s="46"/>
      <c r="T21" s="14">
        <f>SUM(T16,T19:T20)</f>
        <v>147007</v>
      </c>
      <c r="U21" s="46"/>
      <c r="V21" s="14">
        <f>SUM(V16,V19:V20)</f>
        <v>-5578</v>
      </c>
      <c r="W21" s="46"/>
      <c r="X21" s="14">
        <f>SUM(X16,X19:X20)</f>
        <v>5681205</v>
      </c>
      <c r="Y21" s="46"/>
      <c r="Z21" s="14">
        <f>SUM(Z16,Z19:Z20)</f>
        <v>9562743</v>
      </c>
      <c r="AA21" s="46"/>
      <c r="AB21" s="14">
        <f>SUM(AB16,AB19:AB20)</f>
        <v>115730</v>
      </c>
      <c r="AC21" s="46"/>
      <c r="AD21" s="14">
        <f>SUM(AD16,AD19:AD20)</f>
        <v>9678473</v>
      </c>
    </row>
    <row r="22" spans="1:31" ht="15" customHeight="1" thickTop="1">
      <c r="A22" s="6"/>
      <c r="D22" s="12"/>
      <c r="E22" s="46"/>
      <c r="F22" s="12"/>
      <c r="G22" s="46"/>
      <c r="H22" s="12"/>
      <c r="I22" s="46"/>
      <c r="J22" s="12"/>
      <c r="K22" s="46"/>
      <c r="L22" s="12"/>
      <c r="M22" s="46"/>
      <c r="N22" s="12"/>
      <c r="O22" s="46"/>
      <c r="P22" s="12"/>
      <c r="Q22" s="46"/>
      <c r="R22" s="12"/>
      <c r="S22" s="46"/>
      <c r="T22" s="10"/>
      <c r="U22" s="46"/>
      <c r="V22" s="10"/>
      <c r="W22" s="46"/>
      <c r="X22" s="12"/>
      <c r="Y22" s="46"/>
      <c r="Z22" s="12"/>
      <c r="AA22" s="46"/>
      <c r="AB22" s="12"/>
      <c r="AC22" s="46"/>
      <c r="AD22" s="11"/>
    </row>
    <row r="23" spans="1:31" ht="15" customHeight="1">
      <c r="A23" s="6" t="s">
        <v>226</v>
      </c>
      <c r="C23" s="24"/>
      <c r="D23" s="11">
        <v>1666827</v>
      </c>
      <c r="E23" s="46"/>
      <c r="F23" s="11">
        <v>2062461</v>
      </c>
      <c r="G23" s="46"/>
      <c r="H23" s="11">
        <v>-7373</v>
      </c>
      <c r="I23" s="46"/>
      <c r="J23" s="11">
        <v>568131</v>
      </c>
      <c r="K23" s="46"/>
      <c r="L23" s="11">
        <v>211675</v>
      </c>
      <c r="M23" s="46"/>
      <c r="N23" s="11">
        <v>-493903</v>
      </c>
      <c r="O23" s="46"/>
      <c r="P23" s="11">
        <f>124269+1</f>
        <v>124270</v>
      </c>
      <c r="Q23" s="46"/>
      <c r="R23" s="11">
        <v>5395189</v>
      </c>
      <c r="S23" s="46"/>
      <c r="T23" s="11">
        <v>207043</v>
      </c>
      <c r="U23" s="46"/>
      <c r="V23" s="11">
        <v>-10726</v>
      </c>
      <c r="W23" s="46"/>
      <c r="X23" s="11">
        <v>5715776</v>
      </c>
      <c r="Y23" s="46"/>
      <c r="Z23" s="11">
        <v>9723594</v>
      </c>
      <c r="AA23" s="46"/>
      <c r="AB23" s="11">
        <v>124884</v>
      </c>
      <c r="AC23" s="46"/>
      <c r="AD23" s="10">
        <f>SUM(Z23:AB23)</f>
        <v>9848478</v>
      </c>
    </row>
    <row r="24" spans="1:31" ht="15" customHeight="1">
      <c r="A24" s="16" t="s">
        <v>241</v>
      </c>
      <c r="C24" s="24"/>
      <c r="D24" s="11">
        <v>0</v>
      </c>
      <c r="E24" s="46"/>
      <c r="F24" s="11">
        <v>0</v>
      </c>
      <c r="G24" s="46"/>
      <c r="H24" s="11">
        <v>0</v>
      </c>
      <c r="I24" s="46"/>
      <c r="J24" s="11">
        <v>0</v>
      </c>
      <c r="K24" s="46"/>
      <c r="L24" s="11">
        <v>0</v>
      </c>
      <c r="M24" s="46"/>
      <c r="N24" s="11">
        <f>'PL&amp;OCI'!D102</f>
        <v>66347</v>
      </c>
      <c r="O24" s="46"/>
      <c r="P24" s="11">
        <v>0</v>
      </c>
      <c r="Q24" s="46"/>
      <c r="R24" s="11">
        <v>0</v>
      </c>
      <c r="S24" s="46"/>
      <c r="T24" s="11">
        <v>0</v>
      </c>
      <c r="U24" s="46"/>
      <c r="V24" s="11">
        <v>0</v>
      </c>
      <c r="W24" s="46"/>
      <c r="X24" s="11">
        <f>SUM(P24:V24)</f>
        <v>0</v>
      </c>
      <c r="Y24" s="46"/>
      <c r="Z24" s="11">
        <f>SUM(D24:N24,X24)</f>
        <v>66347</v>
      </c>
      <c r="AA24" s="46"/>
      <c r="AB24" s="11">
        <f>'PL&amp;OCI'!D103</f>
        <v>2956</v>
      </c>
      <c r="AC24" s="46"/>
      <c r="AD24" s="10">
        <f>SUM(Z24:AB24)</f>
        <v>69303</v>
      </c>
    </row>
    <row r="25" spans="1:31" ht="15" customHeight="1">
      <c r="A25" s="16" t="s">
        <v>108</v>
      </c>
      <c r="C25" s="24"/>
      <c r="D25" s="27">
        <v>0</v>
      </c>
      <c r="E25" s="46"/>
      <c r="F25" s="27">
        <v>0</v>
      </c>
      <c r="G25" s="46"/>
      <c r="H25" s="27">
        <v>0</v>
      </c>
      <c r="I25" s="46"/>
      <c r="J25" s="27">
        <v>0</v>
      </c>
      <c r="K25" s="46"/>
      <c r="L25" s="27">
        <v>0</v>
      </c>
      <c r="M25" s="46"/>
      <c r="N25" s="27">
        <v>0</v>
      </c>
      <c r="O25" s="46">
        <f>SUM(D25:N25)</f>
        <v>0</v>
      </c>
      <c r="P25" s="27">
        <f>+P28-P23</f>
        <v>-3650</v>
      </c>
      <c r="Q25" s="46"/>
      <c r="R25" s="27">
        <v>0</v>
      </c>
      <c r="S25" s="46"/>
      <c r="T25" s="28">
        <f>'PL&amp;OCI'!D131</f>
        <v>68809</v>
      </c>
      <c r="U25" s="46"/>
      <c r="V25" s="28">
        <f>+'PL&amp;OCI'!D125+'PL&amp;OCI'!D132</f>
        <v>3840</v>
      </c>
      <c r="W25" s="46"/>
      <c r="X25" s="27">
        <f>SUM(P25:V25)</f>
        <v>68999</v>
      </c>
      <c r="Y25" s="46"/>
      <c r="Z25" s="27">
        <f>SUM(D25:N25,X25)</f>
        <v>68999</v>
      </c>
      <c r="AA25" s="46"/>
      <c r="AB25" s="27">
        <f>222-1</f>
        <v>221</v>
      </c>
      <c r="AC25" s="46"/>
      <c r="AD25" s="28">
        <f>SUM(Z25:AB25)</f>
        <v>69220</v>
      </c>
    </row>
    <row r="26" spans="1:31" ht="15" customHeight="1">
      <c r="A26" s="16" t="s">
        <v>109</v>
      </c>
      <c r="C26" s="24"/>
      <c r="D26" s="13">
        <f>SUM(D24:D25)</f>
        <v>0</v>
      </c>
      <c r="E26" s="46"/>
      <c r="F26" s="13">
        <f>SUM(F24:F25)</f>
        <v>0</v>
      </c>
      <c r="G26" s="46"/>
      <c r="H26" s="13">
        <f>SUM(H24:H25)</f>
        <v>0</v>
      </c>
      <c r="I26" s="46"/>
      <c r="J26" s="13">
        <f>SUM(J24:J25)</f>
        <v>0</v>
      </c>
      <c r="K26" s="46"/>
      <c r="L26" s="13">
        <f>SUM(L24:L25)</f>
        <v>0</v>
      </c>
      <c r="M26" s="46"/>
      <c r="N26" s="13">
        <f>SUM(N24:N25)</f>
        <v>66347</v>
      </c>
      <c r="O26" s="46"/>
      <c r="P26" s="13">
        <f>SUM(P24:P25)</f>
        <v>-3650</v>
      </c>
      <c r="Q26" s="46"/>
      <c r="R26" s="13">
        <f>SUM(R24:R25)</f>
        <v>0</v>
      </c>
      <c r="S26" s="46"/>
      <c r="T26" s="13">
        <f>SUM(T24:T25)</f>
        <v>68809</v>
      </c>
      <c r="U26" s="46"/>
      <c r="V26" s="13">
        <f>SUM(V24:V25)</f>
        <v>3840</v>
      </c>
      <c r="W26" s="46"/>
      <c r="X26" s="13">
        <f>SUM(X24:X25)</f>
        <v>68999</v>
      </c>
      <c r="Y26" s="46"/>
      <c r="Z26" s="13">
        <f>SUM(Z24:Z25)</f>
        <v>135346</v>
      </c>
      <c r="AA26" s="46"/>
      <c r="AB26" s="13">
        <f>SUM(AB24:AB25)</f>
        <v>3177</v>
      </c>
      <c r="AC26" s="46"/>
      <c r="AD26" s="13">
        <f>SUM(AD24:AD25)</f>
        <v>138523</v>
      </c>
      <c r="AE26" s="47"/>
    </row>
    <row r="27" spans="1:31" ht="15" customHeight="1">
      <c r="A27" s="16" t="s">
        <v>128</v>
      </c>
      <c r="C27" s="24"/>
      <c r="D27" s="13">
        <v>0</v>
      </c>
      <c r="E27" s="46"/>
      <c r="F27" s="13">
        <v>0</v>
      </c>
      <c r="G27" s="46"/>
      <c r="H27" s="13">
        <v>0</v>
      </c>
      <c r="I27" s="46"/>
      <c r="J27" s="13">
        <v>0</v>
      </c>
      <c r="K27" s="46"/>
      <c r="L27" s="13">
        <v>0</v>
      </c>
      <c r="M27" s="46"/>
      <c r="N27" s="13">
        <f>5730+1</f>
        <v>5731</v>
      </c>
      <c r="O27" s="46"/>
      <c r="P27" s="13">
        <v>0</v>
      </c>
      <c r="Q27" s="46"/>
      <c r="R27" s="13">
        <f>-N27</f>
        <v>-5731</v>
      </c>
      <c r="S27" s="46"/>
      <c r="T27" s="13">
        <v>0</v>
      </c>
      <c r="U27" s="46"/>
      <c r="V27" s="13">
        <v>0</v>
      </c>
      <c r="W27" s="46"/>
      <c r="X27" s="11">
        <f>SUM(P27:V27)</f>
        <v>-5731</v>
      </c>
      <c r="Y27" s="46"/>
      <c r="Z27" s="13">
        <v>0</v>
      </c>
      <c r="AA27" s="46"/>
      <c r="AB27" s="13">
        <v>0</v>
      </c>
      <c r="AC27" s="46"/>
      <c r="AD27" s="10">
        <f>SUM(Z27:AB27)</f>
        <v>0</v>
      </c>
    </row>
    <row r="28" spans="1:31" ht="15" customHeight="1" thickBot="1">
      <c r="A28" s="6" t="s">
        <v>250</v>
      </c>
      <c r="D28" s="14">
        <f>SUM(D23,D26:D27)</f>
        <v>1666827</v>
      </c>
      <c r="E28" s="46"/>
      <c r="F28" s="14">
        <f>SUM(F23,F26:F27)</f>
        <v>2062461</v>
      </c>
      <c r="G28" s="46"/>
      <c r="H28" s="14">
        <f>SUM(H23,H26:H27)</f>
        <v>-7373</v>
      </c>
      <c r="I28" s="46"/>
      <c r="J28" s="14">
        <f>SUM(J23,J26:J27)</f>
        <v>568131</v>
      </c>
      <c r="K28" s="46"/>
      <c r="L28" s="14">
        <f>SUM(L23,L26:L27)</f>
        <v>211675</v>
      </c>
      <c r="M28" s="46"/>
      <c r="N28" s="14">
        <f>SUM(N23,N26:N27)</f>
        <v>-421825</v>
      </c>
      <c r="O28" s="46"/>
      <c r="P28" s="14">
        <f>120619+1</f>
        <v>120620</v>
      </c>
      <c r="Q28" s="46"/>
      <c r="R28" s="14">
        <f>SUM(R23,R26:R27)</f>
        <v>5389458</v>
      </c>
      <c r="S28" s="46"/>
      <c r="T28" s="14">
        <f>SUM(T23,T26:T27)</f>
        <v>275852</v>
      </c>
      <c r="U28" s="46"/>
      <c r="V28" s="14">
        <f>SUM(V23,V26:V27)</f>
        <v>-6886</v>
      </c>
      <c r="W28" s="46"/>
      <c r="X28" s="14">
        <f>SUM(X23,X26:X27)</f>
        <v>5779044</v>
      </c>
      <c r="Y28" s="46"/>
      <c r="Z28" s="14">
        <f>SUM(Z23,Z26:Z27)</f>
        <v>9858940</v>
      </c>
      <c r="AA28" s="46"/>
      <c r="AB28" s="14">
        <f>SUM(AB23,AB26:AB27)</f>
        <v>128061</v>
      </c>
      <c r="AC28" s="46"/>
      <c r="AD28" s="14">
        <f>SUM(AD23,AD26:AD27)</f>
        <v>9987001</v>
      </c>
    </row>
    <row r="29" spans="1:31" ht="15" customHeight="1" thickTop="1">
      <c r="D29" s="29">
        <f>SUM(D23-'bs '!F83)</f>
        <v>0</v>
      </c>
      <c r="F29" s="29">
        <f>SUM(F23-'bs '!F84)</f>
        <v>0</v>
      </c>
      <c r="G29" s="29"/>
      <c r="H29" s="29">
        <f>SUM(H23-'bs '!F86)</f>
        <v>0</v>
      </c>
      <c r="I29" s="29"/>
      <c r="J29" s="29">
        <f>SUM(J23-'bs '!F87)</f>
        <v>0</v>
      </c>
      <c r="K29" s="29"/>
      <c r="L29" s="29">
        <f>SUM(L23-'bs '!F89)</f>
        <v>0</v>
      </c>
      <c r="M29" s="29"/>
      <c r="N29" s="29">
        <f>SUM(N23-'bs '!F90)</f>
        <v>0</v>
      </c>
      <c r="O29" s="29"/>
      <c r="P29" s="29"/>
      <c r="Q29" s="29"/>
      <c r="R29" s="29"/>
      <c r="S29" s="29"/>
      <c r="T29" s="29"/>
      <c r="U29" s="29"/>
      <c r="V29" s="29"/>
      <c r="W29" s="29"/>
      <c r="X29" s="29">
        <f>SUM(X23-'bs '!F91)</f>
        <v>0</v>
      </c>
      <c r="Y29" s="29"/>
      <c r="Z29" s="29">
        <f>SUM(Z23-'bs '!F92)</f>
        <v>0</v>
      </c>
      <c r="AA29" s="29"/>
      <c r="AB29" s="29">
        <f>SUM(AB23-'bs '!F94)</f>
        <v>0</v>
      </c>
      <c r="AD29" s="29">
        <f>SUM(AD23-'bs '!F95)</f>
        <v>0</v>
      </c>
    </row>
    <row r="30" spans="1:31" ht="15" customHeight="1">
      <c r="D30" s="29">
        <f>SUM(D28-'bs '!D83)</f>
        <v>0</v>
      </c>
      <c r="E30" s="48"/>
      <c r="F30" s="29">
        <f>SUM(F28-'bs '!D84)</f>
        <v>0</v>
      </c>
      <c r="G30" s="29"/>
      <c r="H30" s="29">
        <f>SUM(H28-'bs '!D86)</f>
        <v>0</v>
      </c>
      <c r="I30" s="29"/>
      <c r="J30" s="29">
        <f>SUM(J28-'bs '!D87)</f>
        <v>0</v>
      </c>
      <c r="K30" s="29"/>
      <c r="L30" s="29">
        <f>SUM(L28-'bs '!D89)</f>
        <v>0</v>
      </c>
      <c r="M30" s="29"/>
      <c r="N30" s="29">
        <f>SUM(N28-'bs '!D90)</f>
        <v>0</v>
      </c>
      <c r="O30" s="29"/>
      <c r="P30" s="29"/>
      <c r="Q30" s="29"/>
      <c r="R30" s="29"/>
      <c r="S30" s="29"/>
      <c r="T30" s="29"/>
      <c r="U30" s="29"/>
      <c r="V30" s="29"/>
      <c r="W30" s="29"/>
      <c r="X30" s="29">
        <f>SUM(X28-'bs '!D91)</f>
        <v>0</v>
      </c>
      <c r="Y30" s="29"/>
      <c r="Z30" s="29">
        <f>SUM(Z28-'bs '!D92)</f>
        <v>0</v>
      </c>
      <c r="AA30" s="29"/>
      <c r="AB30" s="29">
        <f>SUM(AB28-'bs '!D94)</f>
        <v>0</v>
      </c>
      <c r="AC30" s="49"/>
      <c r="AD30" s="29">
        <f>SUM(AD28-'bs '!D95)</f>
        <v>0</v>
      </c>
      <c r="AE30" s="50"/>
    </row>
    <row r="31" spans="1:31" ht="15" customHeight="1">
      <c r="A31" s="16" t="s">
        <v>140</v>
      </c>
      <c r="D31" s="11"/>
      <c r="E31" s="46"/>
      <c r="F31" s="11"/>
      <c r="G31" s="46"/>
      <c r="H31" s="46"/>
      <c r="I31" s="46"/>
      <c r="J31" s="11"/>
      <c r="K31" s="46"/>
      <c r="L31" s="11"/>
      <c r="M31" s="46"/>
      <c r="N31" s="11"/>
      <c r="O31" s="46"/>
      <c r="P31" s="11"/>
      <c r="Q31" s="46"/>
      <c r="R31" s="11"/>
      <c r="S31" s="46"/>
      <c r="T31" s="10"/>
      <c r="U31" s="46"/>
      <c r="V31" s="10"/>
      <c r="W31" s="46"/>
      <c r="X31" s="11"/>
      <c r="Y31" s="46"/>
      <c r="Z31" s="11">
        <f>Z26-'PL&amp;OCI'!D140</f>
        <v>0</v>
      </c>
      <c r="AA31" s="46"/>
      <c r="AB31" s="11">
        <f>AB26-'PL&amp;OCI'!D141</f>
        <v>0</v>
      </c>
      <c r="AC31" s="46"/>
      <c r="AD31" s="11">
        <f>AD26-'PL&amp;OCI'!D142</f>
        <v>0</v>
      </c>
    </row>
  </sheetData>
  <mergeCells count="5">
    <mergeCell ref="L13:N13"/>
    <mergeCell ref="P8:X8"/>
    <mergeCell ref="D7:Z7"/>
    <mergeCell ref="P9:V9"/>
    <mergeCell ref="D6:AD6"/>
  </mergeCells>
  <phoneticPr fontId="4" type="noConversion"/>
  <printOptions horizontalCentered="1"/>
  <pageMargins left="0.39370078740157483" right="0.19685039370078741" top="0.78740157480314965" bottom="0.39370078740157483" header="0.19685039370078741" footer="0.19685039370078741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T25"/>
  <sheetViews>
    <sheetView showGridLines="0" view="pageBreakPreview" zoomScale="98" zoomScaleNormal="106" zoomScaleSheetLayoutView="98" workbookViewId="0">
      <selection activeCell="N20" sqref="N20"/>
    </sheetView>
  </sheetViews>
  <sheetFormatPr defaultColWidth="9.28515625" defaultRowHeight="18.75" customHeight="1"/>
  <cols>
    <col min="1" max="1" width="23.7109375" style="19" customWidth="1"/>
    <col min="2" max="2" width="5.7109375" style="19" customWidth="1"/>
    <col min="3" max="3" width="5.28515625" style="19" customWidth="1"/>
    <col min="4" max="4" width="7.5703125" style="19" customWidth="1"/>
    <col min="5" max="5" width="1.7109375" style="19" customWidth="1"/>
    <col min="6" max="6" width="16.7109375" style="19" customWidth="1"/>
    <col min="7" max="7" width="1.7109375" style="38" customWidth="1"/>
    <col min="8" max="8" width="16.7109375" style="19" customWidth="1"/>
    <col min="9" max="9" width="1.7109375" style="38" customWidth="1"/>
    <col min="10" max="10" width="16.7109375" style="19" customWidth="1"/>
    <col min="11" max="11" width="1.7109375" style="38" customWidth="1"/>
    <col min="12" max="12" width="16.7109375" style="19" customWidth="1"/>
    <col min="13" max="13" width="1.7109375" style="38" customWidth="1"/>
    <col min="14" max="14" width="16.7109375" style="19" customWidth="1"/>
    <col min="15" max="15" width="1.7109375" style="38" customWidth="1"/>
    <col min="16" max="16" width="16.7109375" style="19" customWidth="1"/>
    <col min="17" max="17" width="1.7109375" style="38" customWidth="1"/>
    <col min="18" max="18" width="16.7109375" style="19" customWidth="1"/>
    <col min="19" max="19" width="1.7109375" style="37" customWidth="1"/>
    <col min="20" max="20" width="8.7109375" style="19" customWidth="1"/>
    <col min="21" max="16384" width="9.28515625" style="19"/>
  </cols>
  <sheetData>
    <row r="1" spans="1:20" s="17" customFormat="1" ht="18.75" customHeight="1">
      <c r="G1" s="40"/>
      <c r="I1" s="40"/>
      <c r="K1" s="40"/>
      <c r="M1" s="40"/>
      <c r="O1" s="40"/>
      <c r="Q1" s="40"/>
      <c r="R1" s="4" t="s">
        <v>89</v>
      </c>
      <c r="S1" s="37"/>
    </row>
    <row r="2" spans="1:20" s="17" customFormat="1" ht="18.75" customHeight="1">
      <c r="A2" s="17" t="s">
        <v>0</v>
      </c>
      <c r="G2" s="40"/>
      <c r="I2" s="40"/>
      <c r="K2" s="40"/>
      <c r="M2" s="40"/>
      <c r="O2" s="40"/>
      <c r="Q2" s="40"/>
      <c r="R2" s="18"/>
      <c r="S2" s="37"/>
    </row>
    <row r="3" spans="1:20" s="17" customFormat="1" ht="18.75" customHeight="1">
      <c r="A3" s="17" t="s">
        <v>100</v>
      </c>
      <c r="G3" s="40"/>
      <c r="I3" s="40"/>
      <c r="K3" s="40"/>
      <c r="M3" s="40"/>
      <c r="O3" s="40"/>
      <c r="Q3" s="40"/>
      <c r="S3" s="37"/>
    </row>
    <row r="4" spans="1:20" s="17" customFormat="1" ht="18.75" customHeight="1">
      <c r="A4" s="1" t="s">
        <v>248</v>
      </c>
      <c r="G4" s="40"/>
      <c r="I4" s="40"/>
      <c r="K4" s="40"/>
      <c r="M4" s="40"/>
      <c r="O4" s="40"/>
      <c r="Q4" s="40"/>
      <c r="S4" s="37"/>
    </row>
    <row r="5" spans="1:20" ht="18.75" customHeight="1">
      <c r="N5" s="18"/>
      <c r="O5" s="41"/>
      <c r="P5" s="18"/>
      <c r="Q5" s="41"/>
      <c r="R5" s="3" t="s">
        <v>88</v>
      </c>
      <c r="T5" s="25"/>
    </row>
    <row r="6" spans="1:20" ht="18.75" customHeight="1">
      <c r="D6" s="20"/>
      <c r="E6" s="20"/>
      <c r="F6" s="133" t="s">
        <v>2</v>
      </c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38"/>
      <c r="T6" s="20"/>
    </row>
    <row r="7" spans="1:20" ht="18.75" customHeight="1">
      <c r="D7" s="20"/>
      <c r="E7" s="20"/>
      <c r="N7" s="135" t="s">
        <v>66</v>
      </c>
      <c r="O7" s="135"/>
      <c r="P7" s="135"/>
      <c r="S7" s="38"/>
      <c r="T7" s="20"/>
    </row>
    <row r="8" spans="1:20" ht="18.75" customHeight="1">
      <c r="D8" s="20"/>
      <c r="E8" s="20"/>
      <c r="N8" s="20" t="s">
        <v>142</v>
      </c>
      <c r="P8" s="20" t="s">
        <v>71</v>
      </c>
      <c r="S8" s="38"/>
      <c r="T8" s="20"/>
    </row>
    <row r="9" spans="1:20" s="20" customFormat="1" ht="18.75" customHeight="1">
      <c r="F9" s="20" t="s">
        <v>45</v>
      </c>
      <c r="G9" s="38"/>
      <c r="I9" s="38"/>
      <c r="J9" s="134" t="s">
        <v>30</v>
      </c>
      <c r="K9" s="134"/>
      <c r="L9" s="134"/>
      <c r="M9" s="38"/>
      <c r="N9" s="32" t="s">
        <v>143</v>
      </c>
      <c r="O9" s="38"/>
      <c r="P9" s="20" t="s">
        <v>83</v>
      </c>
      <c r="Q9" s="38"/>
      <c r="R9" s="20" t="s">
        <v>51</v>
      </c>
      <c r="S9" s="38"/>
    </row>
    <row r="10" spans="1:20" s="20" customFormat="1" ht="18.75" customHeight="1">
      <c r="F10" s="20" t="s">
        <v>46</v>
      </c>
      <c r="G10" s="38"/>
      <c r="I10" s="38"/>
      <c r="J10" s="20" t="s">
        <v>48</v>
      </c>
      <c r="K10" s="38"/>
      <c r="M10" s="38"/>
      <c r="N10" s="20" t="s">
        <v>106</v>
      </c>
      <c r="O10" s="38"/>
      <c r="P10" s="20" t="s">
        <v>77</v>
      </c>
      <c r="Q10" s="38"/>
      <c r="R10" s="20" t="s">
        <v>77</v>
      </c>
      <c r="S10" s="38"/>
    </row>
    <row r="11" spans="1:20" s="20" customFormat="1" ht="18.75" customHeight="1">
      <c r="F11" s="32" t="s">
        <v>49</v>
      </c>
      <c r="G11" s="38"/>
      <c r="H11" s="32" t="s">
        <v>28</v>
      </c>
      <c r="I11" s="38"/>
      <c r="J11" s="32" t="s">
        <v>55</v>
      </c>
      <c r="K11" s="38"/>
      <c r="L11" s="32" t="s">
        <v>50</v>
      </c>
      <c r="M11" s="38"/>
      <c r="N11" s="33" t="s">
        <v>125</v>
      </c>
      <c r="O11" s="38"/>
      <c r="P11" s="32" t="s">
        <v>80</v>
      </c>
      <c r="Q11" s="38"/>
      <c r="R11" s="32" t="s">
        <v>80</v>
      </c>
      <c r="S11" s="38"/>
    </row>
    <row r="12" spans="1:20" s="2" customFormat="1" ht="18.75" customHeight="1">
      <c r="A12" s="17" t="s">
        <v>211</v>
      </c>
      <c r="D12" s="36"/>
      <c r="F12" s="4">
        <v>1666827</v>
      </c>
      <c r="G12" s="35"/>
      <c r="H12" s="4">
        <v>2062461</v>
      </c>
      <c r="I12" s="35"/>
      <c r="J12" s="4">
        <v>211675</v>
      </c>
      <c r="K12" s="35"/>
      <c r="L12" s="4">
        <v>297352</v>
      </c>
      <c r="M12" s="35"/>
      <c r="N12" s="4">
        <v>141313</v>
      </c>
      <c r="O12" s="35"/>
      <c r="P12" s="4">
        <f>SUM(N12)</f>
        <v>141313</v>
      </c>
      <c r="Q12" s="35"/>
      <c r="R12" s="4">
        <f>SUM(F12:L12,P12)</f>
        <v>4379628</v>
      </c>
      <c r="S12" s="36"/>
    </row>
    <row r="13" spans="1:20" s="2" customFormat="1" ht="18.75" customHeight="1">
      <c r="A13" s="2" t="s">
        <v>233</v>
      </c>
      <c r="D13" s="36"/>
      <c r="F13" s="4">
        <v>0</v>
      </c>
      <c r="G13" s="35"/>
      <c r="H13" s="4">
        <v>0</v>
      </c>
      <c r="I13" s="35"/>
      <c r="J13" s="4">
        <v>0</v>
      </c>
      <c r="K13" s="35"/>
      <c r="L13" s="4">
        <f>SUM('PL&amp;OCI'!J102)</f>
        <v>-34340</v>
      </c>
      <c r="M13" s="35"/>
      <c r="N13" s="4">
        <v>0</v>
      </c>
      <c r="O13" s="35"/>
      <c r="P13" s="4">
        <v>0</v>
      </c>
      <c r="Q13" s="35"/>
      <c r="R13" s="4">
        <f>SUM(F13:L13,P13)</f>
        <v>-34340</v>
      </c>
      <c r="S13" s="36"/>
    </row>
    <row r="14" spans="1:20" s="2" customFormat="1" ht="18.75" customHeight="1">
      <c r="A14" s="2" t="s">
        <v>108</v>
      </c>
      <c r="D14" s="36"/>
      <c r="F14" s="23">
        <v>0</v>
      </c>
      <c r="G14" s="35"/>
      <c r="H14" s="23">
        <v>0</v>
      </c>
      <c r="I14" s="35"/>
      <c r="J14" s="23">
        <v>0</v>
      </c>
      <c r="K14" s="35"/>
      <c r="L14" s="23">
        <v>0</v>
      </c>
      <c r="M14" s="35"/>
      <c r="N14" s="23">
        <v>0</v>
      </c>
      <c r="O14" s="35"/>
      <c r="P14" s="23">
        <f>SUM(N14:O14)</f>
        <v>0</v>
      </c>
      <c r="Q14" s="35"/>
      <c r="R14" s="5">
        <f>SUM(F14:L14,P14)</f>
        <v>0</v>
      </c>
      <c r="S14" s="36"/>
    </row>
    <row r="15" spans="1:20" s="2" customFormat="1" ht="18.75" customHeight="1">
      <c r="A15" s="2" t="s">
        <v>153</v>
      </c>
      <c r="D15" s="36"/>
      <c r="F15" s="30">
        <f>SUM(F13:F14)</f>
        <v>0</v>
      </c>
      <c r="G15" s="35"/>
      <c r="H15" s="30">
        <f>SUM(H13:H14)</f>
        <v>0</v>
      </c>
      <c r="I15" s="35"/>
      <c r="J15" s="30">
        <f>SUM(J13:J14)</f>
        <v>0</v>
      </c>
      <c r="K15" s="35"/>
      <c r="L15" s="30">
        <f>SUM(L13:L14)</f>
        <v>-34340</v>
      </c>
      <c r="M15" s="35"/>
      <c r="N15" s="30">
        <f>SUM(N13:N14)</f>
        <v>0</v>
      </c>
      <c r="O15" s="35"/>
      <c r="P15" s="30">
        <f>SUM(P13:P14)</f>
        <v>0</v>
      </c>
      <c r="Q15" s="35"/>
      <c r="R15" s="30">
        <f>SUM(R13:R14)</f>
        <v>-34340</v>
      </c>
      <c r="S15" s="36"/>
    </row>
    <row r="16" spans="1:20" ht="18.75" customHeight="1" thickBot="1">
      <c r="A16" s="17" t="s">
        <v>249</v>
      </c>
      <c r="D16" s="36"/>
      <c r="F16" s="21">
        <f>SUM(F12,F15)</f>
        <v>1666827</v>
      </c>
      <c r="G16" s="35"/>
      <c r="H16" s="21">
        <f>SUM(H12,H15)</f>
        <v>2062461</v>
      </c>
      <c r="I16" s="35"/>
      <c r="J16" s="21">
        <f>SUM(J12,J15)</f>
        <v>211675</v>
      </c>
      <c r="K16" s="35"/>
      <c r="L16" s="21">
        <f>SUM(L12,L15)</f>
        <v>263012</v>
      </c>
      <c r="M16" s="35"/>
      <c r="N16" s="21">
        <f>SUM(N12,N15)</f>
        <v>141313</v>
      </c>
      <c r="O16" s="35"/>
      <c r="P16" s="21">
        <f>SUM(P12,P15)</f>
        <v>141313</v>
      </c>
      <c r="Q16" s="35"/>
      <c r="R16" s="21">
        <f>SUM(R12,R15)</f>
        <v>4345288</v>
      </c>
    </row>
    <row r="17" spans="1:19" ht="18.75" customHeight="1" thickTop="1">
      <c r="D17" s="36"/>
      <c r="R17" s="31"/>
    </row>
    <row r="18" spans="1:19" s="2" customFormat="1" ht="18.75" customHeight="1">
      <c r="A18" s="17" t="s">
        <v>226</v>
      </c>
      <c r="D18" s="36"/>
      <c r="F18" s="22">
        <v>1666827</v>
      </c>
      <c r="G18" s="35"/>
      <c r="H18" s="22">
        <v>2062461</v>
      </c>
      <c r="I18" s="35"/>
      <c r="J18" s="22">
        <v>211675</v>
      </c>
      <c r="K18" s="35"/>
      <c r="L18" s="22">
        <v>201734</v>
      </c>
      <c r="M18" s="35"/>
      <c r="N18" s="22">
        <v>141313</v>
      </c>
      <c r="O18" s="35"/>
      <c r="P18" s="4">
        <f>SUM(N18)</f>
        <v>141313</v>
      </c>
      <c r="Q18" s="35"/>
      <c r="R18" s="4">
        <f>SUM(F18:L18,P18)</f>
        <v>4284010</v>
      </c>
      <c r="S18" s="36"/>
    </row>
    <row r="19" spans="1:19" s="2" customFormat="1" ht="18.75" customHeight="1">
      <c r="A19" s="2" t="s">
        <v>233</v>
      </c>
      <c r="D19" s="36"/>
      <c r="F19" s="4">
        <v>0</v>
      </c>
      <c r="G19" s="35"/>
      <c r="H19" s="4">
        <v>0</v>
      </c>
      <c r="I19" s="35"/>
      <c r="J19" s="4">
        <v>0</v>
      </c>
      <c r="K19" s="35"/>
      <c r="L19" s="4">
        <f>'PL&amp;OCI'!H102</f>
        <v>-30493</v>
      </c>
      <c r="M19" s="35"/>
      <c r="N19" s="4">
        <v>0</v>
      </c>
      <c r="O19" s="35"/>
      <c r="P19" s="4">
        <f>SUM(N19:O19)</f>
        <v>0</v>
      </c>
      <c r="Q19" s="35"/>
      <c r="R19" s="4">
        <f>SUM(F19:L19,P19)</f>
        <v>-30493</v>
      </c>
      <c r="S19" s="36"/>
    </row>
    <row r="20" spans="1:19" s="2" customFormat="1" ht="18.75" customHeight="1">
      <c r="A20" s="2" t="s">
        <v>108</v>
      </c>
      <c r="D20" s="36"/>
      <c r="F20" s="23">
        <v>0</v>
      </c>
      <c r="G20" s="35"/>
      <c r="H20" s="23">
        <v>0</v>
      </c>
      <c r="I20" s="35"/>
      <c r="J20" s="23">
        <v>0</v>
      </c>
      <c r="K20" s="35"/>
      <c r="L20" s="23">
        <v>0</v>
      </c>
      <c r="M20" s="35"/>
      <c r="N20" s="23">
        <f>'PL&amp;OCI'!H135</f>
        <v>0</v>
      </c>
      <c r="O20" s="35"/>
      <c r="P20" s="23">
        <f>SUM(N20:O20)</f>
        <v>0</v>
      </c>
      <c r="Q20" s="35"/>
      <c r="R20" s="5">
        <f>SUM(F20:L20,P20)</f>
        <v>0</v>
      </c>
      <c r="S20" s="36"/>
    </row>
    <row r="21" spans="1:19" s="2" customFormat="1" ht="18.75" customHeight="1">
      <c r="A21" s="2" t="s">
        <v>153</v>
      </c>
      <c r="D21" s="36"/>
      <c r="F21" s="30">
        <f>SUM(F19:F20)</f>
        <v>0</v>
      </c>
      <c r="G21" s="35"/>
      <c r="H21" s="30">
        <f>SUM(H19:H20)</f>
        <v>0</v>
      </c>
      <c r="I21" s="35"/>
      <c r="J21" s="30">
        <f>SUM(J19:J20)</f>
        <v>0</v>
      </c>
      <c r="K21" s="35"/>
      <c r="L21" s="30">
        <f>SUM(L19:L20)</f>
        <v>-30493</v>
      </c>
      <c r="M21" s="35"/>
      <c r="N21" s="30">
        <f>SUM(N19:N20)</f>
        <v>0</v>
      </c>
      <c r="O21" s="35"/>
      <c r="P21" s="30">
        <f>SUM(P19:P20)</f>
        <v>0</v>
      </c>
      <c r="Q21" s="35"/>
      <c r="R21" s="30">
        <f>SUM(R19:R20)</f>
        <v>-30493</v>
      </c>
      <c r="S21" s="36"/>
    </row>
    <row r="22" spans="1:19" ht="18.75" customHeight="1" thickBot="1">
      <c r="A22" s="17" t="s">
        <v>250</v>
      </c>
      <c r="D22" s="36"/>
      <c r="F22" s="21">
        <f>SUM(F18,F21)</f>
        <v>1666827</v>
      </c>
      <c r="G22" s="35"/>
      <c r="H22" s="21">
        <f>SUM(H18,H21)</f>
        <v>2062461</v>
      </c>
      <c r="I22" s="35"/>
      <c r="J22" s="21">
        <f>SUM(J18,J21)</f>
        <v>211675</v>
      </c>
      <c r="K22" s="35"/>
      <c r="L22" s="21">
        <f>SUM(L18,L21)</f>
        <v>171241</v>
      </c>
      <c r="M22" s="35"/>
      <c r="N22" s="21">
        <f>SUM(N18,N21)</f>
        <v>141313</v>
      </c>
      <c r="O22" s="35"/>
      <c r="P22" s="21">
        <f>SUM(P18,P21)</f>
        <v>141313</v>
      </c>
      <c r="Q22" s="35"/>
      <c r="R22" s="21">
        <f>SUM(R18,R21)</f>
        <v>4253517</v>
      </c>
    </row>
    <row r="23" spans="1:19" ht="18.75" customHeight="1" thickTop="1">
      <c r="A23" s="17"/>
      <c r="F23" s="26">
        <f>SUM(F18-'bs '!J83)</f>
        <v>0</v>
      </c>
      <c r="G23" s="26"/>
      <c r="H23" s="26">
        <f>SUM(H18-'bs '!J84)</f>
        <v>0</v>
      </c>
      <c r="I23" s="26"/>
      <c r="J23" s="26">
        <f>SUM(J18-'bs '!J89)</f>
        <v>0</v>
      </c>
      <c r="K23" s="26"/>
      <c r="L23" s="26">
        <f>SUM(L18-'bs '!J90)</f>
        <v>0</v>
      </c>
      <c r="M23" s="26"/>
      <c r="N23" s="26"/>
      <c r="O23" s="26"/>
      <c r="P23" s="26">
        <f>SUM(P18-'bs '!J91)</f>
        <v>0</v>
      </c>
      <c r="R23" s="26">
        <f>SUM(R18-'bs '!J92)</f>
        <v>0</v>
      </c>
    </row>
    <row r="24" spans="1:19" ht="18.75" customHeight="1">
      <c r="F24" s="26">
        <f>SUM(F22-'bs '!H83)</f>
        <v>0</v>
      </c>
      <c r="G24" s="26"/>
      <c r="H24" s="26">
        <f>SUM(H22-'bs '!H84)</f>
        <v>0</v>
      </c>
      <c r="I24" s="26"/>
      <c r="J24" s="26">
        <f>SUM(J22-'bs '!H89)</f>
        <v>0</v>
      </c>
      <c r="K24" s="26"/>
      <c r="L24" s="26">
        <f>SUM(L22-'bs '!H90)</f>
        <v>0</v>
      </c>
      <c r="M24" s="26"/>
      <c r="N24" s="26"/>
      <c r="O24" s="26"/>
      <c r="P24" s="26">
        <f>SUM(P22-'bs '!H91)</f>
        <v>0</v>
      </c>
      <c r="Q24" s="41"/>
      <c r="R24" s="26">
        <f>SUM(R22-'bs '!H92)</f>
        <v>0</v>
      </c>
      <c r="S24" s="39"/>
    </row>
    <row r="25" spans="1:19" ht="18.75" customHeight="1">
      <c r="A25" s="34" t="s">
        <v>140</v>
      </c>
    </row>
  </sheetData>
  <mergeCells count="3">
    <mergeCell ref="F6:R6"/>
    <mergeCell ref="J9:L9"/>
    <mergeCell ref="N7:P7"/>
  </mergeCells>
  <phoneticPr fontId="4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11"/>
  <sheetViews>
    <sheetView showGridLines="0" tabSelected="1" view="pageBreakPreview" zoomScaleNormal="115" zoomScaleSheetLayoutView="100" workbookViewId="0">
      <selection activeCell="A15" sqref="A15"/>
    </sheetView>
  </sheetViews>
  <sheetFormatPr defaultColWidth="9.28515625" defaultRowHeight="21" customHeight="1"/>
  <cols>
    <col min="1" max="1" width="44.5703125" style="55" customWidth="1"/>
    <col min="2" max="2" width="4.5703125" style="55" customWidth="1"/>
    <col min="3" max="3" width="2.28515625" style="55" customWidth="1"/>
    <col min="4" max="4" width="14.7109375" style="92" customWidth="1"/>
    <col min="5" max="5" width="1.7109375" style="55" customWidth="1"/>
    <col min="6" max="6" width="14.7109375" style="92" customWidth="1"/>
    <col min="7" max="7" width="1.7109375" style="57" customWidth="1"/>
    <col min="8" max="8" width="14.7109375" style="92" customWidth="1"/>
    <col min="9" max="9" width="1.7109375" style="55" customWidth="1"/>
    <col min="10" max="10" width="14.5703125" style="92" customWidth="1"/>
    <col min="11" max="11" width="0.7109375" style="120" hidden="1" customWidth="1"/>
    <col min="12" max="12" width="9.28515625" style="55"/>
    <col min="13" max="13" width="10.28515625" style="55" bestFit="1" customWidth="1"/>
    <col min="14" max="16384" width="9.28515625" style="55"/>
  </cols>
  <sheetData>
    <row r="1" spans="1:21" ht="21" customHeight="1">
      <c r="J1" s="91" t="s">
        <v>89</v>
      </c>
    </row>
    <row r="2" spans="1:21" s="53" customFormat="1" ht="20.100000000000001" customHeight="1">
      <c r="A2" s="53" t="s">
        <v>0</v>
      </c>
      <c r="D2" s="90"/>
      <c r="E2" s="55"/>
      <c r="F2" s="90"/>
      <c r="G2" s="57"/>
      <c r="H2" s="90"/>
      <c r="K2" s="120"/>
    </row>
    <row r="3" spans="1:21" s="53" customFormat="1" ht="20.100000000000001" customHeight="1">
      <c r="A3" s="53" t="s">
        <v>154</v>
      </c>
      <c r="D3" s="90"/>
      <c r="E3" s="55"/>
      <c r="F3" s="90"/>
      <c r="G3" s="57"/>
      <c r="H3" s="90"/>
      <c r="J3" s="90"/>
      <c r="K3" s="120"/>
    </row>
    <row r="4" spans="1:21" s="53" customFormat="1" ht="20.100000000000001" customHeight="1">
      <c r="A4" s="53" t="s">
        <v>248</v>
      </c>
      <c r="D4" s="90"/>
      <c r="E4" s="55"/>
      <c r="F4" s="90"/>
      <c r="G4" s="57"/>
      <c r="H4" s="90"/>
      <c r="J4" s="90"/>
      <c r="K4" s="120"/>
    </row>
    <row r="5" spans="1:21" s="57" customFormat="1" ht="20.100000000000001" customHeight="1">
      <c r="D5" s="92"/>
      <c r="E5" s="55"/>
      <c r="F5" s="92"/>
      <c r="H5" s="93"/>
      <c r="I5" s="55"/>
      <c r="J5" s="93" t="s">
        <v>88</v>
      </c>
      <c r="K5" s="120"/>
    </row>
    <row r="6" spans="1:21" s="63" customFormat="1" ht="20.100000000000001" customHeight="1">
      <c r="D6" s="96"/>
      <c r="E6" s="95" t="s">
        <v>1</v>
      </c>
      <c r="F6" s="96"/>
      <c r="G6" s="57"/>
      <c r="H6" s="96"/>
      <c r="I6" s="95" t="s">
        <v>2</v>
      </c>
      <c r="J6" s="96"/>
      <c r="K6" s="120"/>
    </row>
    <row r="7" spans="1:21" s="57" customFormat="1" ht="20.100000000000001" customHeight="1">
      <c r="B7" s="68"/>
      <c r="D7" s="121" t="s">
        <v>227</v>
      </c>
      <c r="F7" s="121" t="s">
        <v>212</v>
      </c>
      <c r="H7" s="121" t="s">
        <v>227</v>
      </c>
      <c r="J7" s="121" t="s">
        <v>212</v>
      </c>
      <c r="K7" s="120"/>
      <c r="L7" s="53"/>
      <c r="M7" s="55"/>
      <c r="N7" s="55"/>
      <c r="O7" s="55"/>
      <c r="P7" s="92"/>
      <c r="Q7" s="92"/>
      <c r="R7" s="92"/>
    </row>
    <row r="8" spans="1:21" ht="18.399999999999999" customHeight="1">
      <c r="A8" s="53" t="s">
        <v>155</v>
      </c>
      <c r="P8" s="60"/>
      <c r="R8" s="92"/>
    </row>
    <row r="9" spans="1:21" ht="18.399999999999999" customHeight="1">
      <c r="A9" s="55" t="s">
        <v>145</v>
      </c>
      <c r="D9" s="74">
        <f>'PL&amp;OCI'!D97</f>
        <v>7972</v>
      </c>
      <c r="E9" s="122"/>
      <c r="F9" s="74">
        <f>'PL&amp;OCI'!F97</f>
        <v>-41296</v>
      </c>
      <c r="G9" s="75"/>
      <c r="H9" s="74">
        <f>'PL&amp;OCI'!H97</f>
        <v>-33063</v>
      </c>
      <c r="I9" s="122"/>
      <c r="J9" s="74">
        <f>'PL&amp;OCI'!J97</f>
        <v>-36102</v>
      </c>
      <c r="K9" s="123"/>
      <c r="P9" s="60"/>
      <c r="R9" s="92"/>
      <c r="S9" s="74"/>
      <c r="T9" s="74"/>
      <c r="U9" s="74"/>
    </row>
    <row r="10" spans="1:21" ht="18.399999999999999" customHeight="1">
      <c r="A10" s="55" t="s">
        <v>156</v>
      </c>
      <c r="D10" s="74"/>
      <c r="E10" s="74"/>
      <c r="F10" s="74"/>
      <c r="G10" s="75"/>
      <c r="H10" s="74"/>
      <c r="I10" s="74"/>
      <c r="J10" s="74"/>
      <c r="K10" s="123"/>
      <c r="O10" s="74"/>
      <c r="Q10" s="74"/>
      <c r="R10" s="74"/>
      <c r="S10" s="74"/>
      <c r="T10" s="74"/>
      <c r="U10" s="74"/>
    </row>
    <row r="11" spans="1:21" ht="18.399999999999999" customHeight="1">
      <c r="A11" s="55" t="s">
        <v>157</v>
      </c>
      <c r="D11" s="74"/>
      <c r="E11" s="74"/>
      <c r="F11" s="74"/>
      <c r="H11" s="74"/>
      <c r="I11" s="74"/>
      <c r="J11" s="74"/>
      <c r="K11" s="123"/>
      <c r="O11" s="74"/>
      <c r="Q11" s="74"/>
      <c r="R11" s="74"/>
      <c r="S11" s="74"/>
      <c r="T11" s="74"/>
      <c r="U11" s="74"/>
    </row>
    <row r="12" spans="1:21" ht="18.399999999999999" customHeight="1">
      <c r="A12" s="55" t="s">
        <v>158</v>
      </c>
      <c r="D12" s="60">
        <v>197531</v>
      </c>
      <c r="E12" s="122"/>
      <c r="F12" s="60">
        <v>203977</v>
      </c>
      <c r="H12" s="60">
        <v>2692</v>
      </c>
      <c r="I12" s="122"/>
      <c r="J12" s="60">
        <v>2623</v>
      </c>
      <c r="K12" s="123"/>
      <c r="M12" s="102"/>
      <c r="O12" s="74"/>
      <c r="Q12" s="102"/>
      <c r="R12" s="74"/>
      <c r="S12" s="74"/>
      <c r="T12" s="74"/>
      <c r="U12" s="74"/>
    </row>
    <row r="13" spans="1:21" ht="18.399999999999999" customHeight="1">
      <c r="A13" s="55" t="s">
        <v>266</v>
      </c>
      <c r="D13" s="60">
        <f>35353-D14</f>
        <v>23439</v>
      </c>
      <c r="E13" s="122"/>
      <c r="F13" s="60">
        <v>-4975</v>
      </c>
      <c r="H13" s="60">
        <v>376</v>
      </c>
      <c r="I13" s="122"/>
      <c r="J13" s="60">
        <v>17</v>
      </c>
      <c r="K13" s="123"/>
      <c r="M13" s="102"/>
      <c r="O13" s="74"/>
      <c r="Q13" s="102"/>
      <c r="R13" s="74"/>
      <c r="S13" s="74"/>
      <c r="T13" s="74"/>
      <c r="U13" s="74"/>
    </row>
    <row r="14" spans="1:21" ht="18.399999999999999" customHeight="1">
      <c r="A14" s="55" t="s">
        <v>267</v>
      </c>
      <c r="D14" s="60">
        <f>11914</f>
        <v>11914</v>
      </c>
      <c r="E14" s="122"/>
      <c r="F14" s="74">
        <v>0</v>
      </c>
      <c r="H14" s="74">
        <v>0</v>
      </c>
      <c r="I14" s="122"/>
      <c r="J14" s="74">
        <v>0</v>
      </c>
      <c r="K14" s="123"/>
      <c r="M14" s="102"/>
      <c r="O14" s="74"/>
      <c r="Q14" s="102"/>
      <c r="R14" s="74"/>
      <c r="S14" s="74"/>
      <c r="T14" s="74"/>
      <c r="U14" s="74"/>
    </row>
    <row r="15" spans="1:21" ht="18.399999999999999" customHeight="1">
      <c r="A15" s="55" t="s">
        <v>216</v>
      </c>
      <c r="D15" s="74">
        <v>311</v>
      </c>
      <c r="E15" s="122"/>
      <c r="F15" s="60">
        <v>1668</v>
      </c>
      <c r="H15" s="74">
        <v>0</v>
      </c>
      <c r="I15" s="122"/>
      <c r="J15" s="74">
        <v>0</v>
      </c>
      <c r="K15" s="123"/>
      <c r="M15" s="102"/>
      <c r="O15" s="74"/>
      <c r="Q15" s="102"/>
      <c r="R15" s="74"/>
      <c r="S15" s="74"/>
      <c r="T15" s="74"/>
      <c r="U15" s="74"/>
    </row>
    <row r="16" spans="1:21" ht="18.399999999999999" customHeight="1">
      <c r="A16" s="55" t="s">
        <v>159</v>
      </c>
      <c r="D16" s="60">
        <f>-'PL&amp;OCI'!D94</f>
        <v>-4814</v>
      </c>
      <c r="E16" s="122"/>
      <c r="F16" s="60">
        <v>-21065</v>
      </c>
      <c r="H16" s="74">
        <v>0</v>
      </c>
      <c r="I16" s="122"/>
      <c r="J16" s="74">
        <v>0</v>
      </c>
      <c r="K16" s="123"/>
      <c r="M16" s="102"/>
      <c r="O16" s="74"/>
      <c r="Q16" s="102"/>
      <c r="R16" s="74"/>
      <c r="S16" s="74"/>
      <c r="T16" s="74"/>
      <c r="U16" s="74"/>
    </row>
    <row r="17" spans="1:21" ht="19.149999999999999" customHeight="1">
      <c r="A17" s="55" t="s">
        <v>243</v>
      </c>
      <c r="D17" s="74">
        <v>-547</v>
      </c>
      <c r="E17" s="122"/>
      <c r="F17" s="74">
        <v>34</v>
      </c>
      <c r="H17" s="74">
        <v>-17</v>
      </c>
      <c r="I17" s="122"/>
      <c r="J17" s="74">
        <v>0</v>
      </c>
      <c r="K17" s="123"/>
      <c r="M17" s="102"/>
      <c r="O17" s="74"/>
      <c r="Q17" s="102"/>
      <c r="R17" s="74"/>
      <c r="S17" s="74"/>
      <c r="T17" s="74"/>
      <c r="U17" s="74"/>
    </row>
    <row r="18" spans="1:21" ht="18.399999999999999" customHeight="1">
      <c r="A18" s="55" t="s">
        <v>160</v>
      </c>
      <c r="D18" s="60">
        <v>196</v>
      </c>
      <c r="E18" s="122"/>
      <c r="F18" s="60">
        <v>607</v>
      </c>
      <c r="H18" s="74">
        <v>0</v>
      </c>
      <c r="I18" s="122"/>
      <c r="J18" s="74">
        <v>0</v>
      </c>
      <c r="K18" s="123"/>
      <c r="M18" s="102"/>
      <c r="O18" s="74"/>
      <c r="Q18" s="102"/>
      <c r="R18" s="74"/>
      <c r="S18" s="74"/>
      <c r="T18" s="74"/>
      <c r="U18" s="74"/>
    </row>
    <row r="19" spans="1:21" ht="18.399999999999999" customHeight="1">
      <c r="A19" s="55" t="s">
        <v>261</v>
      </c>
      <c r="D19" s="74">
        <v>0</v>
      </c>
      <c r="E19" s="122"/>
      <c r="F19" s="74">
        <v>0</v>
      </c>
      <c r="H19" s="74">
        <v>-20659</v>
      </c>
      <c r="I19" s="122"/>
      <c r="J19" s="74">
        <v>0</v>
      </c>
      <c r="K19" s="123"/>
      <c r="M19" s="102"/>
      <c r="O19" s="74"/>
      <c r="Q19" s="102"/>
      <c r="R19" s="74"/>
      <c r="S19" s="74"/>
      <c r="T19" s="74"/>
      <c r="U19" s="74"/>
    </row>
    <row r="20" spans="1:21" ht="18.399999999999999" customHeight="1">
      <c r="A20" s="55" t="s">
        <v>251</v>
      </c>
      <c r="D20" s="74">
        <v>0</v>
      </c>
      <c r="E20" s="74"/>
      <c r="F20" s="74">
        <v>0</v>
      </c>
      <c r="G20" s="74"/>
      <c r="H20" s="74">
        <f>-19066+1</f>
        <v>-19065</v>
      </c>
      <c r="I20" s="74"/>
      <c r="J20" s="74">
        <v>-19074</v>
      </c>
      <c r="K20" s="123"/>
      <c r="M20" s="102"/>
      <c r="O20" s="74"/>
      <c r="Q20" s="102"/>
      <c r="R20" s="74"/>
      <c r="S20" s="74"/>
      <c r="T20" s="74"/>
      <c r="U20" s="74"/>
    </row>
    <row r="21" spans="1:21" ht="18.399999999999999" customHeight="1">
      <c r="A21" s="55" t="s">
        <v>217</v>
      </c>
      <c r="D21" s="74">
        <v>1431</v>
      </c>
      <c r="E21" s="74"/>
      <c r="F21" s="74">
        <v>13452</v>
      </c>
      <c r="G21" s="74"/>
      <c r="H21" s="74">
        <v>0</v>
      </c>
      <c r="I21" s="74"/>
      <c r="J21" s="74">
        <v>0</v>
      </c>
      <c r="K21" s="123"/>
      <c r="M21" s="102"/>
      <c r="O21" s="74"/>
      <c r="Q21" s="102"/>
      <c r="R21" s="74"/>
      <c r="S21" s="74"/>
      <c r="T21" s="74"/>
      <c r="U21" s="74"/>
    </row>
    <row r="22" spans="1:21" ht="18.399999999999999" customHeight="1">
      <c r="A22" s="55" t="s">
        <v>161</v>
      </c>
      <c r="D22" s="74">
        <f>4318+1</f>
        <v>4319</v>
      </c>
      <c r="E22" s="74"/>
      <c r="F22" s="74">
        <v>4567</v>
      </c>
      <c r="G22" s="74"/>
      <c r="H22" s="74">
        <v>426</v>
      </c>
      <c r="I22" s="74"/>
      <c r="J22" s="74">
        <v>427</v>
      </c>
      <c r="K22" s="123"/>
      <c r="M22" s="102"/>
      <c r="O22" s="74"/>
      <c r="Q22" s="102"/>
      <c r="R22" s="74"/>
      <c r="S22" s="74"/>
      <c r="T22" s="74"/>
      <c r="U22" s="74"/>
    </row>
    <row r="23" spans="1:21" ht="18.399999999999999" customHeight="1">
      <c r="A23" s="55" t="s">
        <v>257</v>
      </c>
      <c r="D23" s="74">
        <v>6504</v>
      </c>
      <c r="E23" s="74"/>
      <c r="F23" s="74">
        <v>0</v>
      </c>
      <c r="G23" s="74"/>
      <c r="H23" s="74">
        <v>0</v>
      </c>
      <c r="I23" s="74"/>
      <c r="J23" s="74">
        <v>0</v>
      </c>
      <c r="K23" s="123"/>
      <c r="M23" s="102"/>
      <c r="O23" s="74"/>
      <c r="Q23" s="102"/>
      <c r="R23" s="74"/>
      <c r="S23" s="74"/>
      <c r="T23" s="74"/>
      <c r="U23" s="74"/>
    </row>
    <row r="24" spans="1:21" ht="18.399999999999999" customHeight="1">
      <c r="A24" s="55" t="s">
        <v>162</v>
      </c>
      <c r="D24" s="60">
        <f>-'PL&amp;OCI'!D95</f>
        <v>-22329</v>
      </c>
      <c r="E24" s="74"/>
      <c r="F24" s="60">
        <v>-20819</v>
      </c>
      <c r="G24" s="75"/>
      <c r="H24" s="60">
        <f>-'PL&amp;OCI'!H95</f>
        <v>-27241</v>
      </c>
      <c r="I24" s="74"/>
      <c r="J24" s="60">
        <v>-22044</v>
      </c>
      <c r="K24" s="123"/>
      <c r="M24" s="102"/>
      <c r="O24" s="74"/>
      <c r="Q24" s="102"/>
      <c r="R24" s="74"/>
      <c r="S24" s="74"/>
      <c r="T24" s="74"/>
      <c r="U24" s="74"/>
    </row>
    <row r="25" spans="1:21" ht="18.399999999999999" customHeight="1">
      <c r="A25" s="55" t="s">
        <v>163</v>
      </c>
      <c r="D25" s="81">
        <f>-'PL&amp;OCI'!D96</f>
        <v>100659</v>
      </c>
      <c r="E25" s="122"/>
      <c r="F25" s="81">
        <v>96417</v>
      </c>
      <c r="H25" s="81">
        <f>-'PL&amp;OCI'!H96</f>
        <v>51734</v>
      </c>
      <c r="I25" s="122"/>
      <c r="J25" s="81">
        <v>35205</v>
      </c>
      <c r="K25" s="123"/>
      <c r="M25" s="102"/>
      <c r="O25" s="74"/>
      <c r="Q25" s="102"/>
      <c r="R25" s="74"/>
      <c r="S25" s="74"/>
      <c r="T25" s="74"/>
      <c r="U25" s="74"/>
    </row>
    <row r="26" spans="1:21" ht="18.399999999999999" customHeight="1">
      <c r="A26" s="55" t="s">
        <v>164</v>
      </c>
      <c r="D26" s="74"/>
      <c r="E26" s="122"/>
      <c r="F26" s="74"/>
      <c r="H26" s="74"/>
      <c r="I26" s="122"/>
      <c r="J26" s="74"/>
      <c r="K26" s="123"/>
      <c r="M26" s="102"/>
      <c r="O26" s="74"/>
      <c r="Q26" s="102"/>
      <c r="R26" s="74"/>
      <c r="S26" s="74"/>
      <c r="T26" s="74"/>
      <c r="U26" s="74"/>
    </row>
    <row r="27" spans="1:21" ht="18.399999999999999" customHeight="1">
      <c r="A27" s="55" t="s">
        <v>165</v>
      </c>
      <c r="D27" s="59">
        <f>SUM(D9:D25)</f>
        <v>326586</v>
      </c>
      <c r="E27" s="122"/>
      <c r="F27" s="59">
        <f>SUM(F9:F25)</f>
        <v>232567</v>
      </c>
      <c r="G27" s="75"/>
      <c r="H27" s="59">
        <f>SUM(H9:H25)</f>
        <v>-44817</v>
      </c>
      <c r="I27" s="122"/>
      <c r="J27" s="59">
        <f>SUM(J9:J25)</f>
        <v>-38948</v>
      </c>
      <c r="K27" s="123"/>
      <c r="M27" s="102"/>
      <c r="O27" s="74"/>
      <c r="Q27" s="102"/>
      <c r="R27" s="74"/>
      <c r="S27" s="74"/>
      <c r="T27" s="74"/>
      <c r="U27" s="74"/>
    </row>
    <row r="28" spans="1:21" s="53" customFormat="1" ht="18.399999999999999" customHeight="1">
      <c r="A28" s="55" t="s">
        <v>166</v>
      </c>
      <c r="B28" s="55"/>
      <c r="C28" s="55"/>
      <c r="D28" s="74"/>
      <c r="E28" s="122"/>
      <c r="F28" s="74"/>
      <c r="G28" s="57"/>
      <c r="H28" s="74"/>
      <c r="I28" s="122"/>
      <c r="J28" s="74"/>
      <c r="K28" s="123"/>
      <c r="L28" s="55"/>
      <c r="M28" s="102"/>
      <c r="N28" s="55"/>
      <c r="O28" s="74"/>
      <c r="P28" s="55"/>
      <c r="Q28" s="102"/>
      <c r="R28" s="74"/>
      <c r="S28" s="74"/>
      <c r="T28" s="74"/>
      <c r="U28" s="74"/>
    </row>
    <row r="29" spans="1:21" ht="18.399999999999999" customHeight="1">
      <c r="A29" s="55" t="s">
        <v>167</v>
      </c>
      <c r="D29" s="60">
        <v>113019</v>
      </c>
      <c r="E29" s="122"/>
      <c r="F29" s="60">
        <v>-85755</v>
      </c>
      <c r="H29" s="60">
        <v>-47774</v>
      </c>
      <c r="I29" s="122"/>
      <c r="J29" s="60">
        <v>-28780</v>
      </c>
      <c r="K29" s="123"/>
      <c r="M29" s="102"/>
      <c r="O29" s="74"/>
      <c r="Q29" s="102"/>
      <c r="R29" s="74"/>
      <c r="S29" s="74"/>
      <c r="T29" s="74"/>
      <c r="U29" s="74"/>
    </row>
    <row r="30" spans="1:21" ht="18.399999999999999" customHeight="1">
      <c r="A30" s="55" t="s">
        <v>168</v>
      </c>
      <c r="D30" s="60">
        <v>-23349</v>
      </c>
      <c r="E30" s="122"/>
      <c r="F30" s="60">
        <v>-2598</v>
      </c>
      <c r="H30" s="74">
        <v>0</v>
      </c>
      <c r="I30" s="122"/>
      <c r="J30" s="74">
        <v>0</v>
      </c>
      <c r="K30" s="123"/>
      <c r="M30" s="102"/>
      <c r="O30" s="74"/>
      <c r="Q30" s="102"/>
      <c r="R30" s="74"/>
      <c r="S30" s="74"/>
      <c r="T30" s="74"/>
      <c r="U30" s="74"/>
    </row>
    <row r="31" spans="1:21" ht="18.399999999999999" customHeight="1">
      <c r="A31" s="55" t="s">
        <v>169</v>
      </c>
      <c r="D31" s="60">
        <v>-196420</v>
      </c>
      <c r="E31" s="122"/>
      <c r="F31" s="60">
        <v>97601</v>
      </c>
      <c r="G31" s="122"/>
      <c r="H31" s="74">
        <v>0</v>
      </c>
      <c r="I31" s="122"/>
      <c r="J31" s="74">
        <v>0</v>
      </c>
      <c r="K31" s="123"/>
      <c r="M31" s="102"/>
      <c r="O31" s="74"/>
      <c r="Q31" s="102"/>
      <c r="R31" s="74"/>
      <c r="S31" s="74"/>
      <c r="T31" s="74"/>
      <c r="U31" s="74"/>
    </row>
    <row r="32" spans="1:21" ht="18.399999999999999" customHeight="1">
      <c r="A32" s="55" t="s">
        <v>200</v>
      </c>
      <c r="D32" s="74">
        <v>-125795</v>
      </c>
      <c r="E32" s="74"/>
      <c r="F32" s="74">
        <v>-33535</v>
      </c>
      <c r="H32" s="74">
        <v>0</v>
      </c>
      <c r="I32" s="74"/>
      <c r="J32" s="74">
        <v>0</v>
      </c>
      <c r="K32" s="123"/>
      <c r="M32" s="102"/>
      <c r="O32" s="74"/>
      <c r="Q32" s="102"/>
      <c r="R32" s="74"/>
      <c r="S32" s="74"/>
      <c r="T32" s="74"/>
      <c r="U32" s="74"/>
    </row>
    <row r="33" spans="1:21" ht="18.399999999999999" customHeight="1">
      <c r="A33" s="55" t="s">
        <v>170</v>
      </c>
      <c r="D33" s="60">
        <f>-103875+3</f>
        <v>-103872</v>
      </c>
      <c r="E33" s="122"/>
      <c r="F33" s="60">
        <v>-62510</v>
      </c>
      <c r="H33" s="60">
        <f>-6076-3</f>
        <v>-6079</v>
      </c>
      <c r="I33" s="122"/>
      <c r="J33" s="60">
        <v>-839</v>
      </c>
      <c r="K33" s="123"/>
      <c r="M33" s="102"/>
      <c r="O33" s="74"/>
      <c r="Q33" s="102"/>
      <c r="R33" s="74"/>
      <c r="S33" s="74"/>
      <c r="T33" s="74"/>
      <c r="U33" s="74"/>
    </row>
    <row r="34" spans="1:21" ht="18.399999999999999" customHeight="1">
      <c r="A34" s="55" t="s">
        <v>171</v>
      </c>
      <c r="D34" s="74">
        <v>40032</v>
      </c>
      <c r="E34" s="122"/>
      <c r="F34" s="74">
        <v>99115</v>
      </c>
      <c r="H34" s="74">
        <v>0</v>
      </c>
      <c r="I34" s="122"/>
      <c r="J34" s="74">
        <v>0</v>
      </c>
      <c r="K34" s="123"/>
      <c r="M34" s="102"/>
      <c r="O34" s="74"/>
      <c r="Q34" s="102"/>
      <c r="R34" s="74"/>
      <c r="S34" s="74"/>
      <c r="T34" s="74"/>
      <c r="U34" s="74"/>
    </row>
    <row r="35" spans="1:21" ht="18.399999999999999" customHeight="1">
      <c r="A35" s="55" t="s">
        <v>172</v>
      </c>
      <c r="D35" s="74">
        <v>-436</v>
      </c>
      <c r="E35" s="122"/>
      <c r="F35" s="74">
        <v>-5582</v>
      </c>
      <c r="H35" s="74">
        <v>-76</v>
      </c>
      <c r="I35" s="122"/>
      <c r="J35" s="74">
        <v>-1341</v>
      </c>
      <c r="K35" s="123"/>
      <c r="M35" s="102"/>
      <c r="O35" s="74"/>
      <c r="Q35" s="102"/>
      <c r="R35" s="74"/>
      <c r="S35" s="74"/>
      <c r="T35" s="74"/>
      <c r="U35" s="74"/>
    </row>
    <row r="36" spans="1:21" ht="18.399999999999999" customHeight="1">
      <c r="A36" s="55" t="s">
        <v>173</v>
      </c>
      <c r="D36" s="74"/>
      <c r="E36" s="122"/>
      <c r="F36" s="74"/>
      <c r="H36" s="74"/>
      <c r="I36" s="122"/>
      <c r="J36" s="74"/>
      <c r="K36" s="123"/>
      <c r="M36" s="102"/>
      <c r="O36" s="74"/>
      <c r="Q36" s="102"/>
      <c r="R36" s="74"/>
      <c r="S36" s="74"/>
      <c r="T36" s="74"/>
      <c r="U36" s="74"/>
    </row>
    <row r="37" spans="1:21" ht="18.399999999999999" customHeight="1">
      <c r="A37" s="55" t="s">
        <v>174</v>
      </c>
      <c r="D37" s="60">
        <v>-133208</v>
      </c>
      <c r="E37" s="122"/>
      <c r="F37" s="60">
        <v>122135</v>
      </c>
      <c r="G37" s="75"/>
      <c r="H37" s="60">
        <v>-25588</v>
      </c>
      <c r="I37" s="122"/>
      <c r="J37" s="60">
        <v>12541</v>
      </c>
      <c r="K37" s="123"/>
      <c r="M37" s="102"/>
      <c r="O37" s="74"/>
      <c r="Q37" s="102"/>
      <c r="R37" s="74"/>
      <c r="S37" s="74"/>
      <c r="T37" s="74"/>
      <c r="U37" s="74"/>
    </row>
    <row r="38" spans="1:21" ht="18.399999999999999" customHeight="1">
      <c r="A38" s="55" t="s">
        <v>175</v>
      </c>
      <c r="D38" s="74">
        <v>880646</v>
      </c>
      <c r="E38" s="122"/>
      <c r="F38" s="74">
        <v>354353</v>
      </c>
      <c r="H38" s="74">
        <v>0</v>
      </c>
      <c r="I38" s="122"/>
      <c r="J38" s="74">
        <v>0</v>
      </c>
      <c r="K38" s="123"/>
      <c r="M38" s="102"/>
      <c r="O38" s="74"/>
      <c r="Q38" s="102"/>
      <c r="R38" s="74"/>
      <c r="S38" s="74"/>
      <c r="T38" s="74"/>
      <c r="U38" s="74"/>
    </row>
    <row r="39" spans="1:21" ht="18.399999999999999" customHeight="1">
      <c r="A39" s="55" t="s">
        <v>176</v>
      </c>
      <c r="D39" s="60">
        <v>79681</v>
      </c>
      <c r="E39" s="122"/>
      <c r="F39" s="60">
        <v>34617</v>
      </c>
      <c r="H39" s="60">
        <v>1227</v>
      </c>
      <c r="I39" s="122"/>
      <c r="J39" s="60">
        <v>4733</v>
      </c>
      <c r="K39" s="123"/>
      <c r="M39" s="102"/>
      <c r="O39" s="74"/>
      <c r="Q39" s="102"/>
      <c r="R39" s="74"/>
      <c r="S39" s="74"/>
      <c r="T39" s="74"/>
      <c r="U39" s="74"/>
    </row>
    <row r="40" spans="1:21" ht="18.399999999999999" customHeight="1">
      <c r="A40" s="55" t="s">
        <v>177</v>
      </c>
      <c r="D40" s="60">
        <v>-233</v>
      </c>
      <c r="E40" s="122"/>
      <c r="F40" s="60">
        <v>-1908</v>
      </c>
      <c r="H40" s="74">
        <v>0</v>
      </c>
      <c r="I40" s="122"/>
      <c r="J40" s="74">
        <v>-612</v>
      </c>
      <c r="K40" s="123"/>
      <c r="M40" s="102"/>
      <c r="O40" s="74"/>
      <c r="Q40" s="102"/>
      <c r="R40" s="74"/>
      <c r="S40" s="74"/>
      <c r="T40" s="74"/>
      <c r="U40" s="74"/>
    </row>
    <row r="41" spans="1:21" ht="18.399999999999999" customHeight="1">
      <c r="A41" s="55" t="s">
        <v>178</v>
      </c>
      <c r="D41" s="81">
        <v>20324</v>
      </c>
      <c r="E41" s="122"/>
      <c r="F41" s="81">
        <v>8972</v>
      </c>
      <c r="H41" s="81">
        <v>1754</v>
      </c>
      <c r="I41" s="122"/>
      <c r="J41" s="81">
        <v>820</v>
      </c>
      <c r="K41" s="123"/>
      <c r="M41" s="102"/>
      <c r="O41" s="74"/>
      <c r="Q41" s="102"/>
      <c r="R41" s="74"/>
      <c r="S41" s="74"/>
      <c r="T41" s="74"/>
      <c r="U41" s="74"/>
    </row>
    <row r="42" spans="1:21" ht="18.399999999999999" customHeight="1">
      <c r="A42" s="55" t="s">
        <v>179</v>
      </c>
      <c r="D42" s="74">
        <f>SUM(D27:D41)</f>
        <v>876975</v>
      </c>
      <c r="E42" s="122"/>
      <c r="F42" s="74">
        <f>SUM(F27:F41)</f>
        <v>757472</v>
      </c>
      <c r="H42" s="74">
        <f>SUM(H27:H41)</f>
        <v>-121353</v>
      </c>
      <c r="I42" s="122"/>
      <c r="J42" s="74">
        <f>SUM(J27:J41)</f>
        <v>-52426</v>
      </c>
      <c r="K42" s="123"/>
      <c r="M42" s="102"/>
      <c r="O42" s="74"/>
      <c r="Q42" s="102"/>
      <c r="R42" s="74"/>
      <c r="S42" s="74"/>
      <c r="T42" s="74"/>
      <c r="U42" s="74"/>
    </row>
    <row r="43" spans="1:21" ht="18.399999999999999" customHeight="1">
      <c r="A43" s="55" t="s">
        <v>223</v>
      </c>
      <c r="D43" s="60">
        <v>22308</v>
      </c>
      <c r="E43" s="122"/>
      <c r="F43" s="60">
        <v>20819</v>
      </c>
      <c r="H43" s="60">
        <v>117404</v>
      </c>
      <c r="I43" s="122"/>
      <c r="J43" s="74">
        <v>20234</v>
      </c>
      <c r="K43" s="123"/>
      <c r="M43" s="102"/>
      <c r="O43" s="74"/>
      <c r="Q43" s="102"/>
      <c r="R43" s="74"/>
      <c r="S43" s="74"/>
      <c r="T43" s="74"/>
      <c r="U43" s="74"/>
    </row>
    <row r="44" spans="1:21" ht="18.399999999999999" customHeight="1">
      <c r="A44" s="55" t="s">
        <v>218</v>
      </c>
      <c r="D44" s="74">
        <v>0</v>
      </c>
      <c r="E44" s="122"/>
      <c r="F44" s="60">
        <v>3738</v>
      </c>
      <c r="H44" s="74">
        <v>0</v>
      </c>
      <c r="I44" s="122"/>
      <c r="J44" s="74">
        <v>0</v>
      </c>
      <c r="K44" s="123"/>
      <c r="M44" s="102"/>
      <c r="O44" s="74"/>
      <c r="Q44" s="102"/>
      <c r="R44" s="74"/>
      <c r="S44" s="74"/>
      <c r="T44" s="74"/>
      <c r="U44" s="74"/>
    </row>
    <row r="45" spans="1:21" ht="18.399999999999999" customHeight="1">
      <c r="A45" s="55" t="s">
        <v>180</v>
      </c>
      <c r="D45" s="74">
        <v>-89029</v>
      </c>
      <c r="E45" s="122"/>
      <c r="F45" s="74">
        <v>-38018</v>
      </c>
      <c r="H45" s="74">
        <v>-71287</v>
      </c>
      <c r="I45" s="122"/>
      <c r="J45" s="74">
        <v>-9158</v>
      </c>
      <c r="K45" s="123"/>
      <c r="M45" s="102"/>
      <c r="O45" s="74"/>
      <c r="Q45" s="102"/>
      <c r="R45" s="74"/>
      <c r="S45" s="74"/>
      <c r="T45" s="74"/>
      <c r="U45" s="74"/>
    </row>
    <row r="46" spans="1:21" ht="18.399999999999999" customHeight="1">
      <c r="A46" s="55" t="s">
        <v>181</v>
      </c>
      <c r="D46" s="112">
        <v>-36788</v>
      </c>
      <c r="E46" s="122"/>
      <c r="F46" s="112">
        <v>-26176</v>
      </c>
      <c r="H46" s="112">
        <v>-4065</v>
      </c>
      <c r="I46" s="122"/>
      <c r="J46" s="112">
        <v>-1144</v>
      </c>
      <c r="K46" s="123"/>
      <c r="M46" s="102"/>
      <c r="O46" s="74"/>
      <c r="Q46" s="102"/>
      <c r="R46" s="74"/>
      <c r="S46" s="74"/>
      <c r="T46" s="74"/>
      <c r="U46" s="74"/>
    </row>
    <row r="47" spans="1:21" ht="18.399999999999999" customHeight="1">
      <c r="A47" s="53" t="s">
        <v>219</v>
      </c>
      <c r="D47" s="81">
        <f>SUM(D42:D46)</f>
        <v>773466</v>
      </c>
      <c r="E47" s="122"/>
      <c r="F47" s="81">
        <f>SUM(F42:F46)</f>
        <v>717835</v>
      </c>
      <c r="H47" s="81">
        <f>SUM(H42:H46)</f>
        <v>-79301</v>
      </c>
      <c r="I47" s="122"/>
      <c r="J47" s="81">
        <f>SUM(J42:J46)</f>
        <v>-42494</v>
      </c>
      <c r="K47" s="123"/>
      <c r="M47" s="102"/>
      <c r="O47" s="74"/>
      <c r="Q47" s="102"/>
      <c r="R47" s="74"/>
      <c r="S47" s="74"/>
      <c r="T47" s="74"/>
      <c r="U47" s="74"/>
    </row>
    <row r="48" spans="1:21" s="53" customFormat="1" ht="19.350000000000001" customHeight="1">
      <c r="A48" s="55"/>
      <c r="D48" s="92"/>
      <c r="E48" s="122"/>
      <c r="F48" s="92"/>
      <c r="G48" s="57"/>
      <c r="H48" s="92"/>
      <c r="I48" s="122"/>
      <c r="J48" s="92"/>
      <c r="K48" s="123"/>
      <c r="L48" s="55"/>
      <c r="M48" s="102"/>
      <c r="N48" s="55"/>
      <c r="O48" s="74"/>
      <c r="P48" s="55"/>
      <c r="Q48" s="102"/>
      <c r="R48" s="74"/>
      <c r="S48" s="74"/>
      <c r="T48" s="74"/>
      <c r="U48" s="74"/>
    </row>
    <row r="49" spans="1:21" s="53" customFormat="1" ht="10.15" customHeight="1">
      <c r="A49" s="55"/>
      <c r="D49" s="92"/>
      <c r="E49" s="122"/>
      <c r="F49" s="92"/>
      <c r="G49" s="58"/>
      <c r="H49" s="92"/>
      <c r="I49" s="122"/>
      <c r="J49" s="92"/>
      <c r="K49" s="123"/>
      <c r="L49" s="55"/>
      <c r="M49" s="102"/>
      <c r="N49" s="55"/>
      <c r="O49" s="74"/>
      <c r="P49" s="55"/>
      <c r="Q49" s="102"/>
      <c r="R49" s="74"/>
      <c r="S49" s="74"/>
      <c r="T49" s="74"/>
      <c r="U49" s="74"/>
    </row>
    <row r="50" spans="1:21" s="53" customFormat="1" ht="19.350000000000001" customHeight="1">
      <c r="A50" s="55" t="s">
        <v>140</v>
      </c>
      <c r="D50" s="90"/>
      <c r="E50" s="122"/>
      <c r="F50" s="90"/>
      <c r="G50" s="58"/>
      <c r="H50" s="90"/>
      <c r="I50" s="122"/>
      <c r="J50" s="91"/>
      <c r="K50" s="123"/>
      <c r="L50" s="55"/>
      <c r="M50" s="102"/>
      <c r="N50" s="55"/>
      <c r="O50" s="74"/>
      <c r="P50" s="55"/>
      <c r="Q50" s="102"/>
      <c r="R50" s="74"/>
      <c r="S50" s="74"/>
      <c r="T50" s="74"/>
      <c r="U50" s="74"/>
    </row>
    <row r="51" spans="1:21" s="53" customFormat="1" ht="19.350000000000001" customHeight="1">
      <c r="A51" s="55"/>
      <c r="D51" s="90"/>
      <c r="E51" s="122"/>
      <c r="F51" s="90"/>
      <c r="G51" s="58"/>
      <c r="H51" s="90"/>
      <c r="I51" s="122"/>
      <c r="J51" s="91" t="s">
        <v>89</v>
      </c>
      <c r="K51" s="123"/>
      <c r="L51" s="55"/>
      <c r="M51" s="102"/>
      <c r="N51" s="55"/>
      <c r="O51" s="74"/>
      <c r="P51" s="55"/>
      <c r="Q51" s="102"/>
      <c r="R51" s="74"/>
      <c r="S51" s="74"/>
      <c r="T51" s="74"/>
      <c r="U51" s="74"/>
    </row>
    <row r="52" spans="1:21" s="53" customFormat="1" ht="20.100000000000001" customHeight="1">
      <c r="A52" s="53" t="s">
        <v>0</v>
      </c>
      <c r="D52" s="92"/>
      <c r="F52" s="90"/>
      <c r="G52" s="57"/>
      <c r="H52" s="90"/>
      <c r="J52" s="90"/>
      <c r="K52" s="120"/>
      <c r="M52" s="102"/>
      <c r="N52" s="55"/>
      <c r="O52" s="74"/>
      <c r="P52" s="55"/>
      <c r="Q52" s="102"/>
      <c r="R52" s="74"/>
      <c r="S52" s="74"/>
    </row>
    <row r="53" spans="1:21" s="53" customFormat="1" ht="20.100000000000001" customHeight="1">
      <c r="A53" s="53" t="s">
        <v>182</v>
      </c>
      <c r="D53" s="92"/>
      <c r="F53" s="90"/>
      <c r="G53" s="57"/>
      <c r="H53" s="90"/>
      <c r="J53" s="90"/>
      <c r="K53" s="120"/>
      <c r="M53" s="102"/>
      <c r="N53" s="55"/>
      <c r="O53" s="74"/>
      <c r="P53" s="55"/>
      <c r="Q53" s="102"/>
      <c r="R53" s="74"/>
      <c r="S53" s="74"/>
    </row>
    <row r="54" spans="1:21" s="53" customFormat="1" ht="20.100000000000001" customHeight="1">
      <c r="A54" s="53" t="str">
        <f>A4</f>
        <v>For the six-month period ended 30 June 2023</v>
      </c>
      <c r="D54" s="92"/>
      <c r="F54" s="90"/>
      <c r="G54" s="57"/>
      <c r="H54" s="90"/>
      <c r="J54" s="90"/>
      <c r="K54" s="120"/>
      <c r="M54" s="102"/>
      <c r="N54" s="55"/>
      <c r="O54" s="74"/>
      <c r="P54" s="55"/>
      <c r="Q54" s="102"/>
      <c r="R54" s="74"/>
      <c r="S54" s="74"/>
    </row>
    <row r="55" spans="1:21" s="57" customFormat="1" ht="20.100000000000001" customHeight="1">
      <c r="D55" s="92"/>
      <c r="E55" s="55"/>
      <c r="F55" s="92"/>
      <c r="H55" s="93"/>
      <c r="I55" s="55"/>
      <c r="J55" s="93" t="str">
        <f>J5</f>
        <v>(Unit: Thousand Baht)</v>
      </c>
      <c r="K55" s="120"/>
      <c r="M55" s="102"/>
      <c r="N55" s="55"/>
      <c r="O55" s="74"/>
      <c r="P55" s="55"/>
      <c r="Q55" s="102"/>
      <c r="R55" s="74"/>
      <c r="S55" s="74"/>
    </row>
    <row r="56" spans="1:21" s="63" customFormat="1" ht="20.100000000000001" customHeight="1">
      <c r="D56" s="96"/>
      <c r="E56" s="95" t="s">
        <v>1</v>
      </c>
      <c r="F56" s="96"/>
      <c r="G56" s="57"/>
      <c r="H56" s="96"/>
      <c r="I56" s="95" t="s">
        <v>2</v>
      </c>
      <c r="J56" s="96"/>
      <c r="K56" s="120"/>
      <c r="M56" s="102"/>
      <c r="N56" s="55"/>
      <c r="O56" s="74"/>
      <c r="P56" s="55"/>
      <c r="Q56" s="102"/>
      <c r="R56" s="74"/>
      <c r="S56" s="74"/>
    </row>
    <row r="57" spans="1:21" ht="19.350000000000001" customHeight="1">
      <c r="A57" s="57"/>
      <c r="D57" s="121" t="s">
        <v>227</v>
      </c>
      <c r="E57" s="122"/>
      <c r="F57" s="121" t="s">
        <v>212</v>
      </c>
      <c r="G57" s="58"/>
      <c r="H57" s="121" t="s">
        <v>227</v>
      </c>
      <c r="I57" s="122"/>
      <c r="J57" s="121">
        <v>2022</v>
      </c>
      <c r="K57" s="123"/>
      <c r="M57" s="102"/>
      <c r="O57" s="74"/>
      <c r="Q57" s="102"/>
      <c r="R57" s="74"/>
      <c r="S57" s="74"/>
      <c r="T57" s="74"/>
      <c r="U57" s="74"/>
    </row>
    <row r="58" spans="1:21" ht="19.350000000000001" customHeight="1">
      <c r="A58" s="53" t="s">
        <v>183</v>
      </c>
      <c r="D58" s="74"/>
      <c r="E58" s="122"/>
      <c r="F58" s="74"/>
      <c r="G58" s="124"/>
      <c r="H58" s="74"/>
      <c r="I58" s="122"/>
      <c r="J58" s="74"/>
      <c r="K58" s="123"/>
      <c r="M58" s="102"/>
      <c r="O58" s="74"/>
      <c r="Q58" s="102"/>
      <c r="R58" s="74"/>
      <c r="S58" s="74"/>
      <c r="T58" s="74"/>
      <c r="U58" s="74"/>
    </row>
    <row r="59" spans="1:21" ht="19.350000000000001" customHeight="1">
      <c r="A59" s="55" t="s">
        <v>264</v>
      </c>
      <c r="D59" s="74">
        <v>0</v>
      </c>
      <c r="E59" s="122"/>
      <c r="F59" s="74">
        <v>-23</v>
      </c>
      <c r="G59" s="124"/>
      <c r="H59" s="74">
        <v>0</v>
      </c>
      <c r="I59" s="122"/>
      <c r="J59" s="74">
        <v>0</v>
      </c>
      <c r="K59" s="123"/>
      <c r="M59" s="102"/>
      <c r="O59" s="74"/>
      <c r="Q59" s="102"/>
      <c r="R59" s="74"/>
      <c r="S59" s="74"/>
      <c r="T59" s="74"/>
      <c r="U59" s="74"/>
    </row>
    <row r="60" spans="1:21" ht="19.350000000000001" customHeight="1">
      <c r="A60" s="55" t="s">
        <v>184</v>
      </c>
      <c r="D60" s="74">
        <v>0</v>
      </c>
      <c r="E60" s="122"/>
      <c r="F60" s="74">
        <v>0</v>
      </c>
      <c r="G60" s="75"/>
      <c r="H60" s="74">
        <v>199000</v>
      </c>
      <c r="I60" s="74"/>
      <c r="J60" s="74">
        <v>123000</v>
      </c>
      <c r="K60" s="123"/>
      <c r="M60" s="102"/>
      <c r="O60" s="74"/>
      <c r="Q60" s="102"/>
      <c r="R60" s="74"/>
      <c r="S60" s="74"/>
      <c r="T60" s="74"/>
      <c r="U60" s="74"/>
    </row>
    <row r="61" spans="1:21" ht="19.350000000000001" customHeight="1">
      <c r="A61" s="55" t="s">
        <v>185</v>
      </c>
      <c r="D61" s="74">
        <v>0</v>
      </c>
      <c r="E61" s="122"/>
      <c r="F61" s="74">
        <v>0</v>
      </c>
      <c r="G61" s="75"/>
      <c r="H61" s="74">
        <v>-201500</v>
      </c>
      <c r="I61" s="74"/>
      <c r="J61" s="74">
        <v>-95000</v>
      </c>
      <c r="K61" s="123"/>
      <c r="M61" s="102"/>
      <c r="O61" s="74"/>
      <c r="Q61" s="102"/>
      <c r="R61" s="74"/>
      <c r="S61" s="74"/>
      <c r="T61" s="74"/>
      <c r="U61" s="74"/>
    </row>
    <row r="62" spans="1:21" ht="19.350000000000001" customHeight="1">
      <c r="A62" s="55" t="s">
        <v>262</v>
      </c>
      <c r="D62" s="74">
        <v>0</v>
      </c>
      <c r="E62" s="122"/>
      <c r="F62" s="74">
        <v>0</v>
      </c>
      <c r="G62" s="75"/>
      <c r="H62" s="74">
        <f>-H19</f>
        <v>20659</v>
      </c>
      <c r="I62" s="74"/>
      <c r="J62" s="74">
        <v>0</v>
      </c>
      <c r="K62" s="123"/>
      <c r="M62" s="102"/>
      <c r="O62" s="74"/>
      <c r="Q62" s="102"/>
      <c r="R62" s="74"/>
      <c r="S62" s="74"/>
      <c r="T62" s="74"/>
      <c r="U62" s="74"/>
    </row>
    <row r="63" spans="1:21" ht="19.350000000000001" customHeight="1">
      <c r="A63" s="55" t="s">
        <v>252</v>
      </c>
      <c r="D63" s="74">
        <f>+H63</f>
        <v>19065</v>
      </c>
      <c r="E63" s="122"/>
      <c r="F63" s="74">
        <v>19074</v>
      </c>
      <c r="G63" s="75"/>
      <c r="H63" s="74">
        <f>-H20</f>
        <v>19065</v>
      </c>
      <c r="I63" s="74"/>
      <c r="J63" s="74">
        <v>19074</v>
      </c>
      <c r="K63" s="123"/>
      <c r="M63" s="102"/>
      <c r="O63" s="74"/>
      <c r="Q63" s="102"/>
      <c r="R63" s="74"/>
      <c r="S63" s="74"/>
      <c r="T63" s="74"/>
      <c r="U63" s="74"/>
    </row>
    <row r="64" spans="1:21" ht="19.350000000000001" customHeight="1">
      <c r="A64" s="55" t="s">
        <v>258</v>
      </c>
      <c r="D64" s="74">
        <v>-3845</v>
      </c>
      <c r="E64" s="122"/>
      <c r="F64" s="74">
        <v>0</v>
      </c>
      <c r="G64" s="75"/>
      <c r="H64" s="74">
        <v>-3845</v>
      </c>
      <c r="I64" s="74"/>
      <c r="J64" s="74">
        <v>0</v>
      </c>
      <c r="K64" s="123"/>
      <c r="M64" s="102"/>
      <c r="O64" s="74"/>
      <c r="Q64" s="102"/>
      <c r="R64" s="74"/>
      <c r="S64" s="74"/>
      <c r="T64" s="74"/>
      <c r="U64" s="74"/>
    </row>
    <row r="65" spans="1:22" ht="19.350000000000001" customHeight="1">
      <c r="A65" s="55" t="s">
        <v>186</v>
      </c>
      <c r="D65" s="60">
        <v>683</v>
      </c>
      <c r="E65" s="122"/>
      <c r="F65" s="60">
        <v>258</v>
      </c>
      <c r="G65" s="75"/>
      <c r="H65" s="60">
        <v>17</v>
      </c>
      <c r="I65" s="74"/>
      <c r="J65" s="91">
        <v>0</v>
      </c>
      <c r="K65" s="123"/>
      <c r="M65" s="102"/>
      <c r="O65" s="74"/>
      <c r="Q65" s="102"/>
      <c r="R65" s="74"/>
      <c r="S65" s="74"/>
      <c r="T65" s="74"/>
      <c r="U65" s="74"/>
    </row>
    <row r="66" spans="1:22" ht="19.350000000000001" customHeight="1">
      <c r="A66" s="55" t="s">
        <v>187</v>
      </c>
      <c r="D66" s="60">
        <v>-141777</v>
      </c>
      <c r="E66" s="122"/>
      <c r="F66" s="60">
        <v>-39198</v>
      </c>
      <c r="G66" s="75"/>
      <c r="H66" s="60">
        <v>-6409</v>
      </c>
      <c r="I66" s="74"/>
      <c r="J66" s="100">
        <v>-788</v>
      </c>
      <c r="K66" s="123"/>
      <c r="M66" s="102"/>
      <c r="O66" s="74"/>
      <c r="Q66" s="102"/>
      <c r="R66" s="74"/>
      <c r="S66" s="74"/>
      <c r="T66" s="74"/>
      <c r="U66" s="74"/>
      <c r="V66" s="102"/>
    </row>
    <row r="67" spans="1:22" ht="19.350000000000001" customHeight="1">
      <c r="A67" s="53" t="s">
        <v>201</v>
      </c>
      <c r="D67" s="82">
        <f>SUM(D59:D66)</f>
        <v>-125874</v>
      </c>
      <c r="E67" s="122"/>
      <c r="F67" s="82">
        <f>SUM(F59:F66)</f>
        <v>-19889</v>
      </c>
      <c r="G67" s="75"/>
      <c r="H67" s="82">
        <f>SUM(H59:H66)</f>
        <v>26987</v>
      </c>
      <c r="I67" s="122"/>
      <c r="J67" s="82">
        <f>SUM(J59:J66)</f>
        <v>46286</v>
      </c>
      <c r="K67" s="123"/>
      <c r="M67" s="102"/>
      <c r="O67" s="74"/>
      <c r="Q67" s="102"/>
      <c r="R67" s="74"/>
      <c r="S67" s="74"/>
      <c r="T67" s="74"/>
      <c r="U67" s="74"/>
      <c r="V67" s="74"/>
    </row>
    <row r="68" spans="1:22" ht="19.350000000000001" customHeight="1">
      <c r="A68" s="53" t="s">
        <v>188</v>
      </c>
      <c r="D68" s="74"/>
      <c r="E68" s="122"/>
      <c r="F68" s="74"/>
      <c r="H68" s="74"/>
      <c r="I68" s="122"/>
      <c r="J68" s="74"/>
      <c r="K68" s="123"/>
      <c r="M68" s="102"/>
      <c r="O68" s="74"/>
      <c r="Q68" s="102"/>
      <c r="R68" s="74"/>
      <c r="S68" s="74"/>
      <c r="T68" s="74"/>
      <c r="U68" s="74"/>
    </row>
    <row r="69" spans="1:22" ht="19.350000000000001" customHeight="1">
      <c r="A69" s="55" t="s">
        <v>240</v>
      </c>
      <c r="D69" s="74"/>
      <c r="E69" s="122"/>
      <c r="F69" s="74"/>
      <c r="H69" s="74"/>
      <c r="I69" s="122"/>
      <c r="J69" s="74"/>
      <c r="K69" s="123"/>
      <c r="M69" s="102"/>
      <c r="O69" s="74"/>
      <c r="Q69" s="102"/>
      <c r="R69" s="74"/>
      <c r="S69" s="74"/>
      <c r="T69" s="74"/>
      <c r="U69" s="74"/>
    </row>
    <row r="70" spans="1:22" ht="19.350000000000001" customHeight="1">
      <c r="A70" s="55" t="s">
        <v>206</v>
      </c>
      <c r="D70" s="74">
        <v>-540000</v>
      </c>
      <c r="E70" s="122"/>
      <c r="F70" s="74">
        <v>-24389</v>
      </c>
      <c r="G70" s="75"/>
      <c r="H70" s="74">
        <v>-500000</v>
      </c>
      <c r="I70" s="74"/>
      <c r="J70" s="74">
        <v>0</v>
      </c>
      <c r="K70" s="123"/>
      <c r="M70" s="102"/>
      <c r="O70" s="74"/>
      <c r="Q70" s="102"/>
      <c r="R70" s="74"/>
      <c r="S70" s="74"/>
      <c r="T70" s="74"/>
      <c r="U70" s="74"/>
    </row>
    <row r="71" spans="1:22" ht="19.350000000000001" customHeight="1">
      <c r="A71" s="55" t="s">
        <v>189</v>
      </c>
      <c r="D71" s="91">
        <v>0</v>
      </c>
      <c r="E71" s="122"/>
      <c r="F71" s="91">
        <v>0</v>
      </c>
      <c r="G71" s="75"/>
      <c r="H71" s="91">
        <v>776000</v>
      </c>
      <c r="I71" s="74"/>
      <c r="J71" s="91">
        <v>312000</v>
      </c>
      <c r="K71" s="123"/>
      <c r="M71" s="102"/>
      <c r="O71" s="74"/>
      <c r="Q71" s="102"/>
      <c r="R71" s="74"/>
      <c r="S71" s="74"/>
      <c r="T71" s="74"/>
      <c r="U71" s="74"/>
    </row>
    <row r="72" spans="1:22" ht="19.350000000000001" customHeight="1">
      <c r="A72" s="55" t="s">
        <v>190</v>
      </c>
      <c r="D72" s="91">
        <v>0</v>
      </c>
      <c r="E72" s="122"/>
      <c r="F72" s="91">
        <v>0</v>
      </c>
      <c r="G72" s="75"/>
      <c r="H72" s="91">
        <v>-224500</v>
      </c>
      <c r="I72" s="74"/>
      <c r="J72" s="91">
        <v>-316000</v>
      </c>
      <c r="K72" s="123"/>
      <c r="M72" s="102"/>
      <c r="O72" s="74"/>
      <c r="Q72" s="102"/>
      <c r="R72" s="74"/>
      <c r="S72" s="74"/>
      <c r="T72" s="74"/>
      <c r="U72" s="74"/>
    </row>
    <row r="73" spans="1:22" ht="19.350000000000001" customHeight="1">
      <c r="A73" s="55" t="s">
        <v>207</v>
      </c>
      <c r="D73" s="100">
        <v>62455</v>
      </c>
      <c r="E73" s="122"/>
      <c r="F73" s="100">
        <v>37324</v>
      </c>
      <c r="G73" s="75"/>
      <c r="H73" s="100">
        <v>0</v>
      </c>
      <c r="I73" s="74"/>
      <c r="J73" s="100">
        <v>0</v>
      </c>
      <c r="K73" s="123"/>
      <c r="M73" s="102"/>
      <c r="O73" s="74"/>
      <c r="Q73" s="102"/>
      <c r="R73" s="74"/>
      <c r="S73" s="74"/>
      <c r="T73" s="74"/>
      <c r="U73" s="74"/>
    </row>
    <row r="74" spans="1:22" ht="19.350000000000001" customHeight="1">
      <c r="A74" s="55" t="s">
        <v>208</v>
      </c>
      <c r="D74" s="100">
        <v>-219541</v>
      </c>
      <c r="E74" s="122"/>
      <c r="F74" s="100">
        <v>-94479</v>
      </c>
      <c r="G74" s="75"/>
      <c r="H74" s="100">
        <v>-1500</v>
      </c>
      <c r="I74" s="74"/>
      <c r="J74" s="100">
        <v>0</v>
      </c>
      <c r="K74" s="123"/>
      <c r="M74" s="102"/>
      <c r="O74" s="74"/>
      <c r="Q74" s="102"/>
      <c r="R74" s="74"/>
      <c r="S74" s="74"/>
      <c r="T74" s="74"/>
      <c r="U74" s="74"/>
    </row>
    <row r="75" spans="1:22" ht="19.350000000000001" customHeight="1">
      <c r="A75" s="55" t="s">
        <v>220</v>
      </c>
      <c r="D75" s="100">
        <v>-6000</v>
      </c>
      <c r="E75" s="122"/>
      <c r="F75" s="100">
        <v>-13950</v>
      </c>
      <c r="G75" s="75"/>
      <c r="H75" s="100">
        <v>0</v>
      </c>
      <c r="I75" s="74"/>
      <c r="J75" s="91">
        <v>0</v>
      </c>
      <c r="K75" s="123"/>
      <c r="M75" s="102"/>
      <c r="O75" s="74"/>
      <c r="Q75" s="102"/>
      <c r="R75" s="74"/>
      <c r="S75" s="74"/>
      <c r="T75" s="74"/>
      <c r="U75" s="74"/>
    </row>
    <row r="76" spans="1:22" ht="19.350000000000001" customHeight="1">
      <c r="A76" s="55" t="s">
        <v>191</v>
      </c>
      <c r="D76" s="125">
        <v>-20040</v>
      </c>
      <c r="E76" s="122"/>
      <c r="F76" s="125">
        <v>-8034</v>
      </c>
      <c r="G76" s="75"/>
      <c r="H76" s="125">
        <v>-1091</v>
      </c>
      <c r="I76" s="74"/>
      <c r="J76" s="112">
        <v>-295</v>
      </c>
      <c r="K76" s="123"/>
      <c r="M76" s="102"/>
      <c r="O76" s="74"/>
      <c r="Q76" s="102"/>
      <c r="R76" s="74"/>
      <c r="S76" s="74"/>
      <c r="T76" s="74"/>
      <c r="U76" s="74"/>
    </row>
    <row r="77" spans="1:22" ht="19.350000000000001" customHeight="1">
      <c r="A77" s="53" t="s">
        <v>192</v>
      </c>
      <c r="D77" s="81">
        <f>SUM(D70:D76)</f>
        <v>-723126</v>
      </c>
      <c r="E77" s="122"/>
      <c r="F77" s="81">
        <f>SUM(F70:F76)</f>
        <v>-103528</v>
      </c>
      <c r="H77" s="81">
        <f>SUM(H70:H76)</f>
        <v>48909</v>
      </c>
      <c r="I77" s="122"/>
      <c r="J77" s="81">
        <f>SUM(J70:J76)</f>
        <v>-4295</v>
      </c>
      <c r="K77" s="123"/>
      <c r="M77" s="102"/>
      <c r="O77" s="74"/>
      <c r="Q77" s="102"/>
      <c r="R77" s="74"/>
      <c r="S77" s="74"/>
      <c r="T77" s="74"/>
      <c r="U77" s="74"/>
    </row>
    <row r="78" spans="1:22" ht="19.350000000000001" customHeight="1">
      <c r="A78" s="55" t="s">
        <v>193</v>
      </c>
      <c r="B78" s="73"/>
      <c r="D78" s="74"/>
      <c r="E78" s="122"/>
      <c r="F78" s="74"/>
      <c r="G78" s="75"/>
      <c r="H78" s="74"/>
      <c r="I78" s="122"/>
      <c r="J78" s="74"/>
      <c r="K78" s="123"/>
      <c r="M78" s="102"/>
      <c r="O78" s="74"/>
      <c r="Q78" s="102"/>
      <c r="R78" s="74"/>
      <c r="S78" s="74"/>
      <c r="T78" s="74"/>
      <c r="U78" s="74"/>
    </row>
    <row r="79" spans="1:22" ht="19.350000000000001" customHeight="1">
      <c r="A79" s="55" t="s">
        <v>194</v>
      </c>
      <c r="D79" s="81">
        <v>-4632</v>
      </c>
      <c r="E79" s="122"/>
      <c r="F79" s="81">
        <v>4822</v>
      </c>
      <c r="G79" s="75"/>
      <c r="H79" s="81">
        <v>0</v>
      </c>
      <c r="I79" s="74"/>
      <c r="J79" s="81">
        <v>0</v>
      </c>
      <c r="K79" s="123"/>
      <c r="M79" s="102"/>
      <c r="O79" s="74"/>
      <c r="Q79" s="102"/>
      <c r="R79" s="74"/>
      <c r="S79" s="74"/>
      <c r="T79" s="74"/>
      <c r="U79" s="74"/>
    </row>
    <row r="80" spans="1:22" ht="19.350000000000001" customHeight="1">
      <c r="A80" s="53" t="s">
        <v>221</v>
      </c>
      <c r="D80" s="74">
        <f>SUM(D47,D67,D77,D79)</f>
        <v>-80166</v>
      </c>
      <c r="E80" s="122"/>
      <c r="F80" s="74">
        <f>SUM(F47,F67,F77,F79)</f>
        <v>599240</v>
      </c>
      <c r="G80" s="75"/>
      <c r="H80" s="74">
        <f>SUM(H47,H67,H77,H79)</f>
        <v>-3405</v>
      </c>
      <c r="I80" s="122"/>
      <c r="J80" s="74">
        <f>SUM(J47,J67,J77,J79)</f>
        <v>-503</v>
      </c>
      <c r="K80" s="123"/>
      <c r="M80" s="102"/>
      <c r="O80" s="74"/>
      <c r="Q80" s="102"/>
      <c r="R80" s="74"/>
      <c r="S80" s="74"/>
      <c r="T80" s="74"/>
      <c r="U80" s="74"/>
    </row>
    <row r="81" spans="1:21" ht="19.350000000000001" customHeight="1">
      <c r="A81" s="55" t="s">
        <v>195</v>
      </c>
      <c r="D81" s="81">
        <v>1178455</v>
      </c>
      <c r="E81" s="122"/>
      <c r="F81" s="81">
        <v>731929</v>
      </c>
      <c r="G81" s="75"/>
      <c r="H81" s="81">
        <v>45351</v>
      </c>
      <c r="I81" s="74"/>
      <c r="J81" s="81">
        <v>148701</v>
      </c>
      <c r="K81" s="123"/>
      <c r="M81" s="102"/>
      <c r="O81" s="74"/>
      <c r="Q81" s="102"/>
      <c r="R81" s="74"/>
      <c r="S81" s="74"/>
      <c r="T81" s="74"/>
      <c r="U81" s="74"/>
    </row>
    <row r="82" spans="1:21" ht="19.350000000000001" customHeight="1" thickBot="1">
      <c r="A82" s="53" t="s">
        <v>213</v>
      </c>
      <c r="D82" s="108">
        <f>SUM(D80:D81)</f>
        <v>1098289</v>
      </c>
      <c r="E82" s="122"/>
      <c r="F82" s="108">
        <f>SUM(F80:F81)</f>
        <v>1331169</v>
      </c>
      <c r="H82" s="108">
        <f>SUM(H80:H81)</f>
        <v>41946</v>
      </c>
      <c r="I82" s="122"/>
      <c r="J82" s="108">
        <f>SUM(J80:J81)</f>
        <v>148198</v>
      </c>
      <c r="K82" s="123"/>
      <c r="M82" s="102"/>
      <c r="O82" s="74"/>
      <c r="Q82" s="102"/>
      <c r="R82" s="74"/>
      <c r="S82" s="74"/>
      <c r="T82" s="74"/>
      <c r="U82" s="74"/>
    </row>
    <row r="83" spans="1:21" ht="19.350000000000001" customHeight="1" thickTop="1">
      <c r="D83" s="60">
        <f>D82-'bs '!D11</f>
        <v>0</v>
      </c>
      <c r="E83" s="126"/>
      <c r="F83" s="127"/>
      <c r="G83" s="128"/>
      <c r="H83" s="102">
        <f>H82-'bs '!H11</f>
        <v>0</v>
      </c>
      <c r="I83" s="122"/>
      <c r="J83" s="74"/>
      <c r="K83" s="123"/>
      <c r="M83" s="102"/>
      <c r="O83" s="74"/>
      <c r="Q83" s="102"/>
      <c r="R83" s="74"/>
      <c r="S83" s="74"/>
      <c r="T83" s="74"/>
      <c r="U83" s="74"/>
    </row>
    <row r="84" spans="1:21" ht="19.350000000000001" customHeight="1">
      <c r="A84" s="53" t="s">
        <v>196</v>
      </c>
      <c r="D84" s="74"/>
      <c r="E84" s="74"/>
      <c r="F84" s="74"/>
      <c r="G84" s="75"/>
      <c r="H84" s="74"/>
      <c r="I84" s="75"/>
      <c r="J84" s="74"/>
      <c r="K84" s="123"/>
      <c r="M84" s="102"/>
      <c r="O84" s="74"/>
      <c r="Q84" s="102"/>
      <c r="R84" s="74"/>
      <c r="S84" s="74"/>
      <c r="T84" s="74"/>
      <c r="U84" s="74"/>
    </row>
    <row r="85" spans="1:21" ht="19.350000000000001" customHeight="1">
      <c r="A85" s="55" t="s">
        <v>197</v>
      </c>
      <c r="D85" s="74"/>
      <c r="E85" s="74"/>
      <c r="F85" s="74"/>
      <c r="G85" s="75"/>
      <c r="H85" s="74"/>
      <c r="I85" s="75"/>
      <c r="J85" s="74"/>
      <c r="K85" s="123"/>
      <c r="M85" s="102"/>
      <c r="O85" s="74"/>
      <c r="Q85" s="102"/>
      <c r="R85" s="74"/>
      <c r="S85" s="74"/>
      <c r="T85" s="74"/>
      <c r="U85" s="74"/>
    </row>
    <row r="86" spans="1:21" ht="19.350000000000001" customHeight="1">
      <c r="A86" s="55" t="s">
        <v>265</v>
      </c>
      <c r="D86" s="74">
        <f>'PL&amp;OCI'!D132+'PL&amp;OCI'!D125</f>
        <v>3840</v>
      </c>
      <c r="E86" s="74"/>
      <c r="F86" s="74">
        <v>1215</v>
      </c>
      <c r="G86" s="75"/>
      <c r="H86" s="74">
        <v>0</v>
      </c>
      <c r="I86" s="75"/>
      <c r="J86" s="74">
        <v>0</v>
      </c>
      <c r="K86" s="123"/>
      <c r="M86" s="102"/>
      <c r="O86" s="74"/>
      <c r="Q86" s="102"/>
      <c r="R86" s="74"/>
      <c r="S86" s="74"/>
      <c r="T86" s="74"/>
      <c r="U86" s="74"/>
    </row>
    <row r="87" spans="1:21" ht="19.350000000000001" customHeight="1">
      <c r="A87" s="55" t="s">
        <v>198</v>
      </c>
      <c r="D87" s="74">
        <f>'ce-conso'!N27</f>
        <v>5731</v>
      </c>
      <c r="E87" s="74"/>
      <c r="F87" s="74">
        <v>28988</v>
      </c>
      <c r="G87" s="75"/>
      <c r="H87" s="74">
        <v>0</v>
      </c>
      <c r="I87" s="75"/>
      <c r="J87" s="74">
        <v>0</v>
      </c>
      <c r="K87" s="123"/>
      <c r="M87" s="102"/>
      <c r="O87" s="74"/>
      <c r="Q87" s="102"/>
      <c r="R87" s="74"/>
      <c r="S87" s="74"/>
      <c r="T87" s="74"/>
      <c r="U87" s="74"/>
    </row>
    <row r="88" spans="1:21" ht="19.350000000000001" customHeight="1">
      <c r="A88" s="55" t="s">
        <v>199</v>
      </c>
      <c r="D88" s="74">
        <v>6121</v>
      </c>
      <c r="E88" s="74"/>
      <c r="F88" s="74">
        <v>4213</v>
      </c>
      <c r="G88" s="75"/>
      <c r="H88" s="74">
        <v>0</v>
      </c>
      <c r="I88" s="75"/>
      <c r="J88" s="74">
        <v>0</v>
      </c>
      <c r="K88" s="123"/>
      <c r="M88" s="102"/>
      <c r="O88" s="74"/>
      <c r="Q88" s="102"/>
      <c r="R88" s="74"/>
      <c r="S88" s="74"/>
      <c r="T88" s="74"/>
      <c r="U88" s="74"/>
    </row>
    <row r="89" spans="1:21" ht="19.350000000000001" customHeight="1">
      <c r="A89" s="55" t="s">
        <v>203</v>
      </c>
      <c r="D89" s="74">
        <v>5360</v>
      </c>
      <c r="E89" s="74"/>
      <c r="F89" s="74">
        <v>30251</v>
      </c>
      <c r="G89" s="75"/>
      <c r="H89" s="74">
        <v>1029</v>
      </c>
      <c r="I89" s="75"/>
      <c r="J89" s="74">
        <v>0</v>
      </c>
      <c r="K89" s="123"/>
      <c r="M89" s="102"/>
      <c r="O89" s="74"/>
      <c r="Q89" s="102"/>
      <c r="R89" s="74"/>
      <c r="S89" s="74"/>
      <c r="T89" s="74"/>
      <c r="U89" s="74"/>
    </row>
    <row r="90" spans="1:21" ht="19.350000000000001" customHeight="1">
      <c r="A90" s="55" t="s">
        <v>254</v>
      </c>
      <c r="D90" s="74"/>
      <c r="E90" s="74"/>
      <c r="F90" s="74"/>
      <c r="G90" s="75"/>
      <c r="H90" s="74"/>
      <c r="I90" s="75"/>
      <c r="J90" s="74"/>
      <c r="K90" s="123"/>
      <c r="M90" s="102"/>
      <c r="O90" s="74"/>
      <c r="Q90" s="102"/>
      <c r="R90" s="74"/>
      <c r="S90" s="74"/>
      <c r="T90" s="74"/>
      <c r="U90" s="74"/>
    </row>
    <row r="91" spans="1:21" ht="19.350000000000001" customHeight="1">
      <c r="A91" s="55" t="s">
        <v>253</v>
      </c>
      <c r="D91" s="74">
        <v>0</v>
      </c>
      <c r="E91" s="74"/>
      <c r="F91" s="74">
        <v>60894</v>
      </c>
      <c r="G91" s="75"/>
      <c r="H91" s="74">
        <v>0</v>
      </c>
      <c r="I91" s="75"/>
      <c r="J91" s="74">
        <v>0</v>
      </c>
      <c r="K91" s="123"/>
      <c r="M91" s="102"/>
      <c r="O91" s="74"/>
      <c r="Q91" s="102"/>
      <c r="R91" s="74"/>
      <c r="S91" s="74"/>
      <c r="T91" s="74"/>
      <c r="U91" s="74"/>
    </row>
    <row r="92" spans="1:21" ht="19.350000000000001" customHeight="1">
      <c r="A92" s="55" t="s">
        <v>254</v>
      </c>
      <c r="D92" s="74"/>
      <c r="E92" s="74"/>
      <c r="F92" s="74"/>
      <c r="G92" s="75"/>
      <c r="H92" s="74"/>
      <c r="I92" s="75"/>
      <c r="J92" s="74"/>
      <c r="K92" s="123"/>
      <c r="M92" s="102"/>
      <c r="O92" s="74"/>
      <c r="Q92" s="102"/>
      <c r="R92" s="74"/>
      <c r="S92" s="74"/>
      <c r="T92" s="74"/>
      <c r="U92" s="74"/>
    </row>
    <row r="93" spans="1:21" ht="19.350000000000001" customHeight="1">
      <c r="A93" s="55" t="s">
        <v>259</v>
      </c>
      <c r="D93" s="74">
        <v>20000</v>
      </c>
      <c r="E93" s="74"/>
      <c r="F93" s="74">
        <v>0</v>
      </c>
      <c r="G93" s="75"/>
      <c r="H93" s="74">
        <v>0</v>
      </c>
      <c r="I93" s="75"/>
      <c r="J93" s="74">
        <v>0</v>
      </c>
      <c r="K93" s="123"/>
      <c r="M93" s="102"/>
      <c r="O93" s="74"/>
      <c r="Q93" s="102"/>
      <c r="R93" s="74"/>
      <c r="S93" s="74"/>
      <c r="T93" s="74"/>
      <c r="U93" s="74"/>
    </row>
    <row r="94" spans="1:21" ht="19.350000000000001" customHeight="1">
      <c r="A94" s="55" t="s">
        <v>260</v>
      </c>
      <c r="D94" s="74"/>
      <c r="E94" s="74"/>
      <c r="F94" s="74"/>
      <c r="G94" s="75"/>
      <c r="H94" s="74"/>
      <c r="I94" s="75"/>
      <c r="J94" s="74"/>
      <c r="K94" s="123"/>
      <c r="M94" s="102"/>
      <c r="O94" s="74"/>
      <c r="Q94" s="102"/>
      <c r="R94" s="74"/>
      <c r="S94" s="74"/>
      <c r="T94" s="74"/>
      <c r="U94" s="74"/>
    </row>
    <row r="95" spans="1:21" ht="21" customHeight="1">
      <c r="A95" s="55" t="s">
        <v>259</v>
      </c>
      <c r="D95" s="74">
        <v>58000</v>
      </c>
      <c r="E95" s="74"/>
      <c r="F95" s="74">
        <v>0</v>
      </c>
      <c r="G95" s="75"/>
      <c r="H95" s="74">
        <v>0</v>
      </c>
      <c r="I95" s="75"/>
      <c r="J95" s="74">
        <v>0</v>
      </c>
      <c r="M95" s="102"/>
      <c r="O95" s="74"/>
      <c r="Q95" s="102"/>
    </row>
    <row r="96" spans="1:21" ht="21" customHeight="1">
      <c r="A96" s="55" t="s">
        <v>263</v>
      </c>
      <c r="D96" s="74">
        <v>6680</v>
      </c>
      <c r="E96" s="74"/>
      <c r="F96" s="74">
        <v>0</v>
      </c>
      <c r="G96" s="75"/>
      <c r="H96" s="74">
        <v>6680</v>
      </c>
      <c r="I96" s="75"/>
      <c r="J96" s="74">
        <v>0</v>
      </c>
      <c r="M96" s="102"/>
      <c r="O96" s="74"/>
      <c r="Q96" s="102"/>
    </row>
    <row r="97" spans="1:10" ht="21" customHeight="1">
      <c r="D97" s="74"/>
      <c r="E97" s="74"/>
      <c r="F97" s="74"/>
      <c r="G97" s="75"/>
      <c r="H97" s="74"/>
      <c r="I97" s="75"/>
      <c r="J97" s="74"/>
    </row>
    <row r="98" spans="1:10" ht="21" customHeight="1">
      <c r="A98" s="55" t="s">
        <v>140</v>
      </c>
    </row>
    <row r="99" spans="1:10" ht="21" customHeight="1">
      <c r="E99" s="92"/>
      <c r="G99" s="58"/>
      <c r="I99" s="92"/>
    </row>
    <row r="100" spans="1:10" ht="21" customHeight="1">
      <c r="E100" s="92"/>
      <c r="G100" s="58"/>
      <c r="I100" s="92"/>
    </row>
    <row r="101" spans="1:10" ht="21" customHeight="1">
      <c r="E101" s="92"/>
      <c r="G101" s="58"/>
      <c r="I101" s="92"/>
    </row>
    <row r="102" spans="1:10" ht="21" customHeight="1">
      <c r="E102" s="92"/>
      <c r="G102" s="58"/>
      <c r="I102" s="92"/>
    </row>
    <row r="103" spans="1:10" ht="21" customHeight="1">
      <c r="A103" s="53"/>
      <c r="E103" s="92"/>
      <c r="G103" s="58"/>
      <c r="I103" s="92"/>
    </row>
    <row r="104" spans="1:10" ht="21" customHeight="1">
      <c r="E104" s="92"/>
      <c r="G104" s="58"/>
      <c r="I104" s="92"/>
    </row>
    <row r="105" spans="1:10" ht="21" customHeight="1">
      <c r="E105" s="92"/>
      <c r="G105" s="58"/>
      <c r="I105" s="92"/>
    </row>
    <row r="106" spans="1:10" ht="20.100000000000001" customHeight="1"/>
    <row r="110" spans="1:10" ht="20.100000000000001" customHeight="1"/>
    <row r="111" spans="1:10" ht="21" customHeight="1">
      <c r="B111" s="86"/>
    </row>
  </sheetData>
  <pageMargins left="0.78740157480314965" right="0.39370078740157483" top="0.78740157480314965" bottom="0.39370078740157483" header="0.19685039370078741" footer="0.19685039370078741"/>
  <pageSetup paperSize="9" scale="78" fitToWidth="0" fitToHeight="0" orientation="portrait" r:id="rId1"/>
  <rowBreaks count="1" manualBreakCount="1">
    <brk id="50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7" ma:contentTypeDescription="Create a new document." ma:contentTypeScope="" ma:versionID="44826b97ee52de3e2fc3e8414ffbce2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a6ce6996a81a47c2c2c986280da7408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5F14C6F2-ADC8-461E-878E-10BCC3A41C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385EEA-FCE3-4337-B2DF-16682CBC2F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9F7B5C-73D2-463E-8F5E-8C659DED8B09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035936da-f762-4330-9b9a-976de9613cd5"/>
    <ds:schemaRef ds:uri="0025b2a6-f8d9-4a47-85ad-10799d383e76"/>
    <ds:schemaRef ds:uri="http://www.w3.org/XML/1998/namespace"/>
    <ds:schemaRef ds:uri="http://purl.org/dc/elements/1.1/"/>
    <ds:schemaRef ds:uri="50c908b1-f277-4340-90a9-4611d0b0f078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119607</vt:lpwstr>
  </property>
  <property fmtid="{D5CDD505-2E9C-101B-9397-08002B2CF9AE}" pid="4" name="OptimizationTime">
    <vt:lpwstr>20230808_1333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Darika Tongprapai</cp:lastModifiedBy>
  <cp:lastPrinted>2023-08-02T10:28:45Z</cp:lastPrinted>
  <dcterms:created xsi:type="dcterms:W3CDTF">2011-11-24T09:12:20Z</dcterms:created>
  <dcterms:modified xsi:type="dcterms:W3CDTF">2023-08-02T10:28:47Z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