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Corporate\SET-Submissions to SET\LRH to SET - SINCE - 2009\LRH-2023\LRH-BoD 2-2023\FS\"/>
    </mc:Choice>
  </mc:AlternateContent>
  <xr:revisionPtr revIDLastSave="0" documentId="13_ncr:1_{9D47D068-534E-4CC7-8FF9-D0966A87D05D}" xr6:coauthVersionLast="47" xr6:coauthVersionMax="47" xr10:uidLastSave="{00000000-0000-0000-0000-000000000000}"/>
  <bookViews>
    <workbookView xWindow="-108" yWindow="-108" windowWidth="23256" windowHeight="14016" tabRatio="692" activeTab="1" xr2:uid="{00000000-000D-0000-FFFF-FFFF00000000}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'!$A$1:$K$104</definedName>
    <definedName name="_xlnm.Print_Area" localSheetId="4">'Cash Flow'!$A$1:$K$84</definedName>
    <definedName name="_xlnm.Print_Area" localSheetId="3">'ce-company'!$A$1:$R$25</definedName>
    <definedName name="_xlnm.Print_Area" localSheetId="2">'ce-conso'!$A$1:$AD$31</definedName>
    <definedName name="_xlnm.Print_Area" localSheetId="1">'PL&amp;OCI'!$A$1:$K$72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16" l="1"/>
  <c r="H70" i="16"/>
  <c r="F70" i="16"/>
  <c r="D70" i="16"/>
  <c r="D23" i="15"/>
  <c r="D22" i="1"/>
  <c r="X27" i="7"/>
  <c r="D80" i="16" l="1"/>
  <c r="D69" i="1"/>
  <c r="D52" i="1"/>
  <c r="AB25" i="7"/>
  <c r="R27" i="7"/>
  <c r="D17" i="15"/>
  <c r="N27" i="7"/>
  <c r="P23" i="7"/>
  <c r="D31" i="1" l="1"/>
  <c r="V25" i="7" l="1"/>
  <c r="T25" i="7"/>
  <c r="D94" i="15"/>
  <c r="D37" i="16" l="1"/>
  <c r="H30" i="15" l="1"/>
  <c r="O25" i="7" l="1"/>
  <c r="H81" i="15" l="1"/>
  <c r="D81" i="15"/>
  <c r="H29" i="7" l="1"/>
  <c r="H26" i="7"/>
  <c r="H28" i="7" s="1"/>
  <c r="H19" i="7"/>
  <c r="H21" i="7"/>
  <c r="AD23" i="7" l="1"/>
  <c r="N29" i="7"/>
  <c r="D29" i="7"/>
  <c r="F62" i="1"/>
  <c r="J60" i="16" l="1"/>
  <c r="F60" i="16"/>
  <c r="J62" i="1"/>
  <c r="J55" i="1"/>
  <c r="F55" i="1"/>
  <c r="J20" i="1"/>
  <c r="J13" i="1"/>
  <c r="F20" i="1"/>
  <c r="F13" i="1"/>
  <c r="J63" i="1" l="1"/>
  <c r="F63" i="1"/>
  <c r="F21" i="1"/>
  <c r="J21" i="1"/>
  <c r="J92" i="15"/>
  <c r="F92" i="15"/>
  <c r="J65" i="15"/>
  <c r="F65" i="15"/>
  <c r="J54" i="15"/>
  <c r="F54" i="15"/>
  <c r="J31" i="15"/>
  <c r="F31" i="15"/>
  <c r="J18" i="15"/>
  <c r="F18" i="15"/>
  <c r="J25" i="1" l="1"/>
  <c r="F25" i="1"/>
  <c r="F95" i="15"/>
  <c r="J95" i="15"/>
  <c r="F66" i="15"/>
  <c r="J66" i="15"/>
  <c r="F32" i="15"/>
  <c r="J32" i="15"/>
  <c r="F27" i="1" l="1"/>
  <c r="F9" i="16"/>
  <c r="F24" i="16" s="1"/>
  <c r="J27" i="1"/>
  <c r="J9" i="16"/>
  <c r="J24" i="16" s="1"/>
  <c r="F96" i="15"/>
  <c r="J96" i="15"/>
  <c r="D60" i="16"/>
  <c r="J52" i="16"/>
  <c r="A51" i="16"/>
  <c r="H62" i="1"/>
  <c r="H55" i="1"/>
  <c r="J39" i="16" l="1"/>
  <c r="F39" i="16"/>
  <c r="J30" i="1"/>
  <c r="J97" i="15"/>
  <c r="F97" i="15"/>
  <c r="H63" i="1"/>
  <c r="AD27" i="7"/>
  <c r="H20" i="1"/>
  <c r="H13" i="1"/>
  <c r="J44" i="16" l="1"/>
  <c r="F44" i="16"/>
  <c r="F35" i="1"/>
  <c r="F32" i="1"/>
  <c r="J46" i="1"/>
  <c r="J35" i="1"/>
  <c r="AB17" i="7"/>
  <c r="F73" i="16" l="1"/>
  <c r="J73" i="16"/>
  <c r="F46" i="1"/>
  <c r="J65" i="1"/>
  <c r="L13" i="8"/>
  <c r="N17" i="7"/>
  <c r="J75" i="16" l="1"/>
  <c r="F75" i="16"/>
  <c r="J68" i="1"/>
  <c r="F65" i="1"/>
  <c r="F70" i="1" l="1"/>
  <c r="D62" i="1"/>
  <c r="P12" i="8" l="1"/>
  <c r="AB24" i="7" l="1"/>
  <c r="AB29" i="7"/>
  <c r="L29" i="7"/>
  <c r="J29" i="7"/>
  <c r="F29" i="7"/>
  <c r="X29" i="7" l="1"/>
  <c r="X16" i="7"/>
  <c r="L23" i="8"/>
  <c r="J23" i="8"/>
  <c r="H23" i="8"/>
  <c r="F23" i="8"/>
  <c r="P19" i="8"/>
  <c r="Z16" i="7" l="1"/>
  <c r="AD16" i="7" s="1"/>
  <c r="P18" i="8"/>
  <c r="R18" i="8" l="1"/>
  <c r="R23" i="8" s="1"/>
  <c r="P23" i="8"/>
  <c r="R12" i="8"/>
  <c r="X17" i="7" l="1"/>
  <c r="Z17" i="7" s="1"/>
  <c r="AD17" i="7" s="1"/>
  <c r="X18" i="7"/>
  <c r="Z18" i="7" s="1"/>
  <c r="D19" i="7"/>
  <c r="D21" i="7" s="1"/>
  <c r="F19" i="7"/>
  <c r="F21" i="7" s="1"/>
  <c r="J19" i="7"/>
  <c r="J21" i="7" s="1"/>
  <c r="L19" i="7"/>
  <c r="L21" i="7" s="1"/>
  <c r="N19" i="7"/>
  <c r="N21" i="7" s="1"/>
  <c r="P19" i="7"/>
  <c r="P21" i="7" s="1"/>
  <c r="R19" i="7"/>
  <c r="R21" i="7" s="1"/>
  <c r="T19" i="7"/>
  <c r="T21" i="7" s="1"/>
  <c r="V19" i="7"/>
  <c r="V21" i="7" s="1"/>
  <c r="AB19" i="7"/>
  <c r="AB21" i="7" l="1"/>
  <c r="X19" i="7"/>
  <c r="Z19" i="7"/>
  <c r="Z21" i="7" s="1"/>
  <c r="AD18" i="7"/>
  <c r="AD19" i="7" s="1"/>
  <c r="AD21" i="7" l="1"/>
  <c r="N20" i="8" l="1"/>
  <c r="X24" i="7"/>
  <c r="X20" i="7" l="1"/>
  <c r="X21" i="7" s="1"/>
  <c r="T26" i="7" l="1"/>
  <c r="T28" i="7" s="1"/>
  <c r="H21" i="1" l="1"/>
  <c r="H25" i="1" l="1"/>
  <c r="AD29" i="7"/>
  <c r="Z29" i="7"/>
  <c r="H9" i="16" l="1"/>
  <c r="H27" i="1"/>
  <c r="H30" i="1" l="1"/>
  <c r="H35" i="1" l="1"/>
  <c r="L19" i="8"/>
  <c r="R19" i="8" s="1"/>
  <c r="V26" i="7" l="1"/>
  <c r="V28" i="7" s="1"/>
  <c r="N21" i="8" l="1"/>
  <c r="N22" i="8" s="1"/>
  <c r="L21" i="8"/>
  <c r="J21" i="8"/>
  <c r="J22" i="8" s="1"/>
  <c r="H21" i="8"/>
  <c r="H22" i="8" s="1"/>
  <c r="F21" i="8"/>
  <c r="F22" i="8" s="1"/>
  <c r="P20" i="8"/>
  <c r="R20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AB26" i="7"/>
  <c r="R26" i="7"/>
  <c r="R28" i="7" s="1"/>
  <c r="L26" i="7"/>
  <c r="L28" i="7" s="1"/>
  <c r="J26" i="7"/>
  <c r="J28" i="7" s="1"/>
  <c r="F26" i="7"/>
  <c r="F28" i="7" s="1"/>
  <c r="D26" i="7"/>
  <c r="D28" i="7" s="1"/>
  <c r="AB28" i="7" l="1"/>
  <c r="AB30" i="7" s="1"/>
  <c r="L22" i="8"/>
  <c r="P21" i="8" l="1"/>
  <c r="P15" i="8"/>
  <c r="P16" i="8" s="1"/>
  <c r="P22" i="8" l="1"/>
  <c r="R21" i="8"/>
  <c r="R22" i="8" s="1"/>
  <c r="R13" i="8"/>
  <c r="R15" i="8" s="1"/>
  <c r="R16" i="8" s="1"/>
  <c r="D13" i="1"/>
  <c r="H46" i="1" l="1"/>
  <c r="H65" i="1" l="1"/>
  <c r="H68" i="1" l="1"/>
  <c r="D20" i="1"/>
  <c r="D21" i="1" l="1"/>
  <c r="D25" i="1" l="1"/>
  <c r="D27" i="1" s="1"/>
  <c r="D32" i="1" s="1"/>
  <c r="D9" i="16" l="1"/>
  <c r="H24" i="8" l="1"/>
  <c r="P24" i="8" l="1"/>
  <c r="J24" i="8"/>
  <c r="H31" i="15"/>
  <c r="F24" i="8" l="1"/>
  <c r="L24" i="8" l="1"/>
  <c r="H92" i="15"/>
  <c r="H95" i="15" l="1"/>
  <c r="R24" i="8"/>
  <c r="H18" i="15" l="1"/>
  <c r="H32" i="15" l="1"/>
  <c r="H54" i="15"/>
  <c r="F30" i="7" l="1"/>
  <c r="L30" i="7" l="1"/>
  <c r="J30" i="7"/>
  <c r="H30" i="7"/>
  <c r="D65" i="15" l="1"/>
  <c r="D31" i="15"/>
  <c r="D30" i="7" l="1"/>
  <c r="D54" i="15"/>
  <c r="D66" i="15" l="1"/>
  <c r="D18" i="15"/>
  <c r="D32" i="15" l="1"/>
  <c r="H65" i="15" l="1"/>
  <c r="H66" i="15" l="1"/>
  <c r="H96" i="15" s="1"/>
  <c r="H97" i="15" l="1"/>
  <c r="AB31" i="7" l="1"/>
  <c r="D55" i="1" l="1"/>
  <c r="D63" i="1" l="1"/>
  <c r="H60" i="16"/>
  <c r="H24" i="16" l="1"/>
  <c r="H39" i="16" l="1"/>
  <c r="H44" i="16" l="1"/>
  <c r="H73" i="16" l="1"/>
  <c r="H75" i="16" l="1"/>
  <c r="H76" i="16" l="1"/>
  <c r="D24" i="16" l="1"/>
  <c r="D39" i="16" l="1"/>
  <c r="D44" i="16" l="1"/>
  <c r="D73" i="16" l="1"/>
  <c r="D75" i="16" l="1"/>
  <c r="D76" i="16" s="1"/>
  <c r="D30" i="1" l="1"/>
  <c r="N24" i="7" s="1"/>
  <c r="D46" i="1"/>
  <c r="D65" i="1" s="1"/>
  <c r="D70" i="1" s="1"/>
  <c r="D68" i="1" s="1"/>
  <c r="D35" i="1" l="1"/>
  <c r="Z24" i="7"/>
  <c r="N26" i="7"/>
  <c r="N28" i="7" s="1"/>
  <c r="D90" i="15" l="1"/>
  <c r="N30" i="7" s="1"/>
  <c r="AD24" i="7"/>
  <c r="D92" i="15" l="1"/>
  <c r="D95" i="15" l="1"/>
  <c r="D96" i="15" l="1"/>
  <c r="D97" i="15" l="1"/>
  <c r="P26" i="7" l="1"/>
  <c r="P28" i="7" s="1"/>
  <c r="X25" i="7"/>
  <c r="X26" i="7" s="1"/>
  <c r="X28" i="7" s="1"/>
  <c r="X30" i="7" s="1"/>
  <c r="Z25" i="7" l="1"/>
  <c r="AD25" i="7" l="1"/>
  <c r="AD26" i="7" s="1"/>
  <c r="Z26" i="7"/>
  <c r="Z31" i="7" l="1"/>
  <c r="Z28" i="7"/>
  <c r="Z30" i="7" s="1"/>
  <c r="AE26" i="7"/>
  <c r="AD28" i="7"/>
  <c r="AD30" i="7" s="1"/>
  <c r="AD31" i="7"/>
</calcChain>
</file>

<file path=xl/sharedStrings.xml><?xml version="1.0" encoding="utf-8"?>
<sst xmlns="http://schemas.openxmlformats.org/spreadsheetml/2006/main" count="385" uniqueCount="253">
  <si>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</si>
  <si>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</si>
  <si>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</si>
  <si>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</si>
  <si>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</si>
  <si>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</si>
  <si>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</si>
  <si>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</si>
  <si>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</si>
  <si>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</si>
  <si>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</si>
  <si>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</si>
  <si>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</si>
  <si>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</si>
  <si>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</si>
  <si>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</si>
  <si>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</si>
  <si>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</si>
  <si>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</si>
  <si>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</si>
  <si>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</si>
  <si>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</si>
  <si>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</si>
  <si>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</si>
  <si>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</si>
  <si>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</si>
  <si>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</si>
  <si>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</si>
  <si>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</si>
  <si>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</si>
  <si>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</si>
  <si>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</si>
  <si>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</si>
  <si>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</si>
  <si>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</si>
  <si>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</si>
  <si>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</si>
  <si>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</si>
  <si>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</si>
  <si>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</si>
  <si>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</si>
  <si>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</si>
  <si>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</si>
  <si>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</si>
  <si>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</si>
  <si>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Issued and fully</t>
  </si>
  <si>
    <t>paid-up</t>
  </si>
  <si>
    <t xml:space="preserve">Revaluation </t>
  </si>
  <si>
    <t>Appropriated -</t>
  </si>
  <si>
    <t>share capital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</si>
  <si>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</si>
  <si>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</si>
  <si>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</si>
  <si>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</si>
  <si>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</si>
  <si>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</si>
  <si>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</si>
  <si>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</si>
  <si>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</si>
  <si>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</si>
  <si>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</si>
  <si>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</si>
  <si>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</si>
  <si>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</si>
  <si>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</si>
  <si>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</si>
  <si>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</si>
  <si>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</si>
  <si>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</si>
  <si>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</si>
  <si>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</si>
  <si>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</si>
  <si>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</si>
  <si>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</si>
  <si>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</si>
  <si>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</si>
  <si>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</si>
  <si>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</si>
  <si>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</si>
  <si>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</si>
  <si>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</si>
  <si>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</si>
  <si>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</si>
  <si>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</si>
  <si>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Exchange differences on translation of </t>
  </si>
  <si>
    <t>Revenue from hotel operations</t>
  </si>
  <si>
    <t>Revenue from property development operations</t>
  </si>
  <si>
    <t>Revenue from office rental operations</t>
  </si>
  <si>
    <t>(Unit: Thousand Baht)</t>
  </si>
  <si>
    <t>(Unaudited but reviewed)</t>
  </si>
  <si>
    <t>Advance received from customers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</si>
  <si>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</si>
  <si>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</si>
  <si>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</si>
  <si>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</si>
  <si>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</si>
  <si>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</si>
  <si>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</si>
  <si>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Statement of comprehensive income</t>
  </si>
  <si>
    <t>Statement of changes in shareholders' equity</t>
  </si>
  <si>
    <t>Statement of changes in shareholders' equity (continued)</t>
  </si>
  <si>
    <t>Deferred tax assets</t>
  </si>
  <si>
    <t>Deferred tax liabilities</t>
  </si>
  <si>
    <t xml:space="preserve">   financial statements in foreign currency</t>
  </si>
  <si>
    <t>Equity attributable</t>
  </si>
  <si>
    <t>to non-controlling</t>
  </si>
  <si>
    <t>Revaluation</t>
  </si>
  <si>
    <t>Other comprehensive income (loss):</t>
  </si>
  <si>
    <t>Other comprehensive income (loss) for the period</t>
  </si>
  <si>
    <t>Total comprehensive income (loss) for the period</t>
  </si>
  <si>
    <t>(Unit: Thousand Baht, except earnings per share expressed in Baht)</t>
  </si>
  <si>
    <t>(Unaudited</t>
  </si>
  <si>
    <t>but reviewed)</t>
  </si>
  <si>
    <t>(Audited)</t>
  </si>
  <si>
    <t>Other comprehensive income (loss) to be reclassified</t>
  </si>
  <si>
    <t>Property development cost</t>
  </si>
  <si>
    <t xml:space="preserve">Long-term trade accounts receivable </t>
  </si>
  <si>
    <t>Investments in subsidiaries</t>
  </si>
  <si>
    <t>Long-term loans to subsidiaries</t>
  </si>
  <si>
    <t>Goodwill</t>
  </si>
  <si>
    <t>Current portion of long-term loans from financial</t>
  </si>
  <si>
    <t>Long-term loans from subsidiaries</t>
  </si>
  <si>
    <t>Share of other</t>
  </si>
  <si>
    <t>comprehensive</t>
  </si>
  <si>
    <t>associates</t>
  </si>
  <si>
    <t>surplus on assets</t>
  </si>
  <si>
    <t>Cost to obtain contracts with customers</t>
  </si>
  <si>
    <t>Share of profit from investments in associates</t>
  </si>
  <si>
    <t>Reversal of revaluation surplus on disposal of assets</t>
  </si>
  <si>
    <t>Long-term loan from related company</t>
  </si>
  <si>
    <t>Right-of-use assets</t>
  </si>
  <si>
    <t>Other non-current financial assets</t>
  </si>
  <si>
    <t>Current portion of lease liabilities</t>
  </si>
  <si>
    <t>Lease liabilities, net of current portion</t>
  </si>
  <si>
    <t>Revenues</t>
  </si>
  <si>
    <t xml:space="preserve">Other comprehensive income (loss) not to be reclassified </t>
  </si>
  <si>
    <t xml:space="preserve">   to profit or loss in subsequent periods</t>
  </si>
  <si>
    <t>investments in equity</t>
  </si>
  <si>
    <t>designated at fair</t>
  </si>
  <si>
    <t>comprehensive income</t>
  </si>
  <si>
    <t>The accompanying notes to interim consolidated financial statements are an integral part of the financial statements.</t>
  </si>
  <si>
    <t xml:space="preserve">   to profit or loss in subsequent periods, net of income tax</t>
  </si>
  <si>
    <t xml:space="preserve">Other comprehensive </t>
  </si>
  <si>
    <t>income</t>
  </si>
  <si>
    <t>Finance income</t>
  </si>
  <si>
    <t>Profit (loss) before income tax expenses</t>
  </si>
  <si>
    <t>Profit (loss) for the period</t>
  </si>
  <si>
    <t>Operating profit (loss)</t>
  </si>
  <si>
    <t>Total revenues</t>
  </si>
  <si>
    <t>Profit (loss) attributable to:</t>
  </si>
  <si>
    <t>Profit (loss) attributable to equity holders of the Company</t>
  </si>
  <si>
    <t xml:space="preserve">   at fair value through other comprehensive income</t>
  </si>
  <si>
    <t>value through other</t>
  </si>
  <si>
    <t xml:space="preserve">Total comprehensive income (loss) for the period </t>
  </si>
  <si>
    <t>Cash flow statement</t>
  </si>
  <si>
    <t>Cash flows from operating activities</t>
  </si>
  <si>
    <t>Adjustments to reconcile profit (loss) before income tax expenses</t>
  </si>
  <si>
    <t xml:space="preserve">   to net cash provided by (paid from) operating activities:</t>
  </si>
  <si>
    <t xml:space="preserve">   Depreciation</t>
  </si>
  <si>
    <t xml:space="preserve">   Share of profit from investments in associates</t>
  </si>
  <si>
    <t xml:space="preserve">   Write off property, plant and equipment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</si>
  <si>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</si>
  <si>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</si>
  <si>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</si>
  <si>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</si>
  <si>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</si>
  <si>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</si>
  <si>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</si>
  <si>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</si>
  <si>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</si>
  <si>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</si>
  <si>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</si>
  <si>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</si>
  <si>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</si>
  <si>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</si>
  <si>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</si>
  <si>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</si>
  <si>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</si>
  <si>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Other non-current liabilities</t>
  </si>
  <si>
    <t xml:space="preserve">Cash flows from (used in) operating activities </t>
  </si>
  <si>
    <t xml:space="preserve">   Cash paid for interest expenses</t>
  </si>
  <si>
    <t xml:space="preserve">   Cash paid for income tax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</si>
  <si>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</si>
  <si>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</si>
  <si>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</si>
  <si>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</si>
  <si>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Cash received from sales of property, plant and equipment</t>
  </si>
  <si>
    <t xml:space="preserve">Cash paid for acquisition of property, plant and equipment </t>
  </si>
  <si>
    <t>Cash flows from financing activities</t>
  </si>
  <si>
    <t>Draw down of long-term loans from subsidiaries</t>
  </si>
  <si>
    <t>Repayment of long-term loans from subsidiaries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</si>
  <si>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</si>
  <si>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</si>
  <si>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</si>
  <si>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</si>
  <si>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Cash and cash equivalents at beginning of period</t>
  </si>
  <si>
    <t>Supplemental cash flows information</t>
  </si>
  <si>
    <t>Non-cash items</t>
  </si>
  <si>
    <t xml:space="preserve">   Reversal of revaluation surplus on disposal of assets</t>
  </si>
  <si>
    <t xml:space="preserve">   Interest recorded as property development cost</t>
  </si>
  <si>
    <t xml:space="preserve">   Cost to obtain contracts with customers</t>
  </si>
  <si>
    <t>Net cash flows from (used in) investing activities</t>
  </si>
  <si>
    <t>Total comprehensive income (loss) attributable to:</t>
  </si>
  <si>
    <t xml:space="preserve">   Provision for legal case</t>
  </si>
  <si>
    <t xml:space="preserve">   Addition of right-of-use assets and lease liabilities</t>
  </si>
  <si>
    <t>Share of other comprehensive income (loss) from associates</t>
  </si>
  <si>
    <t>income (loss) from</t>
  </si>
  <si>
    <t xml:space="preserve">   from financial institutions</t>
  </si>
  <si>
    <t>Draw down of long-term loans from financial institutions</t>
  </si>
  <si>
    <t>Repayment of long-term loans from financial institutions</t>
  </si>
  <si>
    <t>Income tax revenue (expenses)</t>
  </si>
  <si>
    <t>Earnings per share</t>
  </si>
  <si>
    <t>Balance as at 1 January 2022</t>
  </si>
  <si>
    <t>Balance as at 31 March 2022</t>
  </si>
  <si>
    <t>2022</t>
  </si>
  <si>
    <t>Cash and cash equivalents at end of period</t>
  </si>
  <si>
    <t>Long-term loans from financial institutions,</t>
  </si>
  <si>
    <t xml:space="preserve">   net of current portion</t>
  </si>
  <si>
    <t xml:space="preserve">   Allowance for expected credit losses</t>
  </si>
  <si>
    <t xml:space="preserve">   Reduction of inventory to net realisable value</t>
  </si>
  <si>
    <t xml:space="preserve">   Deferred gain on right-of-use assets</t>
  </si>
  <si>
    <t xml:space="preserve">   Cash received from income tax refund</t>
  </si>
  <si>
    <t>Net cash flows from (used in) operating activities</t>
  </si>
  <si>
    <t>Repayment of long-term loans from related company</t>
  </si>
  <si>
    <t>Net increase (decrease) in cash and cash equivalents</t>
  </si>
  <si>
    <t xml:space="preserve">   Share of other comprehensive income (loss) from associates</t>
  </si>
  <si>
    <t>Gain (loss) on</t>
  </si>
  <si>
    <t xml:space="preserve">   Cash received from interest income</t>
  </si>
  <si>
    <t>Share discount from change in proportion of</t>
  </si>
  <si>
    <t xml:space="preserve">   investment in subsidiary</t>
  </si>
  <si>
    <t>For the three-month period ended 31 March 2023</t>
  </si>
  <si>
    <t>Balance as at 1 January 2023</t>
  </si>
  <si>
    <t>Balance as at 31 March 2023</t>
  </si>
  <si>
    <t>2023</t>
  </si>
  <si>
    <t>As at 31 March 2023</t>
  </si>
  <si>
    <t>31 March 2023</t>
  </si>
  <si>
    <t>31 December 2022</t>
  </si>
  <si>
    <t xml:space="preserve">Gain (loss) on changes in value of equity investments designated  </t>
  </si>
  <si>
    <t>Equity attributable to owners of the Company</t>
  </si>
  <si>
    <t>Other current financial asset</t>
  </si>
  <si>
    <t>owners of</t>
  </si>
  <si>
    <t>Loss for the period</t>
  </si>
  <si>
    <t xml:space="preserve">Share discount </t>
  </si>
  <si>
    <t>from change</t>
  </si>
  <si>
    <t>in proportion</t>
  </si>
  <si>
    <t>of investment</t>
  </si>
  <si>
    <t>in subsidiary</t>
  </si>
  <si>
    <t>Long-term provision - provision for legal case</t>
  </si>
  <si>
    <t xml:space="preserve">Decrease in bank overdrafts and short-term loans </t>
  </si>
  <si>
    <t>Profit for the period</t>
  </si>
  <si>
    <t>Short-term loans from financial institutions</t>
  </si>
  <si>
    <t xml:space="preserve">   (Gain) loss on sales of property, plant and equipment</t>
  </si>
  <si>
    <t>Other comprehensive income to be reclassified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</si>
</sst>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</numFmts>
  <fonts count="2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b/>
      <sz val="9"/>
      <color theme="9"/>
      <name val="Arial"/>
      <family val="2"/>
    </font>
    <font>
      <sz val="9"/>
      <color theme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</cellStyleXfs>
  <cellXfs count="131">
    <xf numFmtId="0" fontId="0" fillId="0" borderId="0" xfId="0"/>
    <xf numFmtId="0" fontId="2" fillId="0" borderId="0" xfId="0" applyFont="1" applyAlignment="1">
      <alignment vertical="center"/>
    </xf>
    <xf numFmtId="37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1" fontId="3" fillId="0" borderId="0" xfId="0" applyNumberFormat="1" applyFont="1" applyAlignment="1">
      <alignment vertical="center"/>
    </xf>
    <xf numFmtId="41" fontId="3" fillId="0" borderId="0" xfId="0" quotePrefix="1" applyNumberFormat="1" applyFont="1" applyAlignment="1">
      <alignment horizontal="right" vertical="center"/>
    </xf>
    <xf numFmtId="41" fontId="3" fillId="0" borderId="0" xfId="0" applyNumberFormat="1" applyFont="1" applyAlignment="1">
      <alignment horizontal="center" vertical="center"/>
    </xf>
    <xf numFmtId="41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41" fontId="3" fillId="0" borderId="0" xfId="0" applyNumberFormat="1" applyFont="1" applyAlignment="1">
      <alignment horizontal="right" vertical="center"/>
    </xf>
    <xf numFmtId="37" fontId="3" fillId="0" borderId="3" xfId="0" applyNumberFormat="1" applyFont="1" applyBorder="1" applyAlignment="1">
      <alignment vertical="center"/>
    </xf>
    <xf numFmtId="41" fontId="3" fillId="0" borderId="1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vertical="center"/>
    </xf>
    <xf numFmtId="39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37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6" applyFont="1" applyAlignment="1">
      <alignment vertical="center"/>
    </xf>
    <xf numFmtId="41" fontId="8" fillId="0" borderId="0" xfId="6" applyNumberFormat="1" applyFont="1" applyAlignment="1">
      <alignment horizontal="right" vertical="center"/>
    </xf>
    <xf numFmtId="0" fontId="8" fillId="0" borderId="0" xfId="6" applyFont="1" applyAlignment="1">
      <alignment vertical="center"/>
    </xf>
    <xf numFmtId="0" fontId="8" fillId="0" borderId="0" xfId="6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4" xfId="0" applyNumberFormat="1" applyFont="1" applyBorder="1" applyAlignment="1">
      <alignment horizontal="right" vertical="center"/>
    </xf>
    <xf numFmtId="41" fontId="8" fillId="0" borderId="0" xfId="0" applyNumberFormat="1" applyFont="1" applyAlignment="1">
      <alignment horizontal="left" vertical="center"/>
    </xf>
    <xf numFmtId="41" fontId="8" fillId="0" borderId="5" xfId="0" applyNumberFormat="1" applyFont="1" applyBorder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3" fillId="0" borderId="5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6" applyFont="1" applyAlignment="1">
      <alignment vertical="center"/>
    </xf>
    <xf numFmtId="41" fontId="3" fillId="0" borderId="0" xfId="6" applyNumberFormat="1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41" fontId="3" fillId="0" borderId="5" xfId="0" applyNumberFormat="1" applyFont="1" applyBorder="1" applyAlignment="1">
      <alignment horizontal="right" vertical="center"/>
    </xf>
    <xf numFmtId="41" fontId="3" fillId="0" borderId="0" xfId="0" applyNumberFormat="1" applyFont="1" applyAlignment="1">
      <alignment horizontal="left" vertical="center"/>
    </xf>
    <xf numFmtId="41" fontId="3" fillId="0" borderId="1" xfId="0" applyNumberFormat="1" applyFont="1" applyBorder="1" applyAlignment="1">
      <alignment horizontal="left" vertical="center"/>
    </xf>
    <xf numFmtId="0" fontId="9" fillId="0" borderId="0" xfId="6" applyFont="1" applyAlignment="1">
      <alignment horizontal="center" vertical="center"/>
    </xf>
    <xf numFmtId="0" fontId="3" fillId="0" borderId="0" xfId="6" applyFont="1" applyAlignment="1">
      <alignment horizontal="right" vertical="center"/>
    </xf>
    <xf numFmtId="41" fontId="3" fillId="0" borderId="0" xfId="6" applyNumberFormat="1" applyFont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Border="1" applyAlignment="1">
      <alignment horizontal="right" vertical="center"/>
    </xf>
    <xf numFmtId="41" fontId="8" fillId="0" borderId="1" xfId="0" applyNumberFormat="1" applyFont="1" applyBorder="1" applyAlignment="1">
      <alignment vertical="center"/>
    </xf>
    <xf numFmtId="41" fontId="8" fillId="0" borderId="0" xfId="6" applyNumberFormat="1" applyFont="1" applyAlignment="1">
      <alignment vertical="center"/>
    </xf>
    <xf numFmtId="41" fontId="3" fillId="0" borderId="4" xfId="0" applyNumberFormat="1" applyFont="1" applyBorder="1" applyAlignment="1">
      <alignment horizontal="left" vertical="center"/>
    </xf>
    <xf numFmtId="41" fontId="3" fillId="0" borderId="7" xfId="0" applyNumberFormat="1" applyFont="1" applyBorder="1" applyAlignment="1">
      <alignment horizontal="right" vertical="center"/>
    </xf>
    <xf numFmtId="0" fontId="3" fillId="0" borderId="1" xfId="6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41" fontId="2" fillId="0" borderId="0" xfId="1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quotePrefix="1" applyNumberFormat="1" applyFont="1" applyFill="1" applyAlignment="1">
      <alignment horizontal="center" vertical="center"/>
    </xf>
    <xf numFmtId="37" fontId="3" fillId="0" borderId="1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3" fillId="0" borderId="0" xfId="1" applyNumberFormat="1" applyFont="1" applyFill="1" applyAlignment="1">
      <alignment horizontal="center" vertical="center"/>
    </xf>
    <xf numFmtId="164" fontId="3" fillId="0" borderId="0" xfId="1" applyNumberFormat="1" applyFont="1" applyFill="1" applyAlignment="1">
      <alignment horizontal="center" vertical="center"/>
    </xf>
    <xf numFmtId="41" fontId="3" fillId="0" borderId="3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41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41" fontId="19" fillId="0" borderId="0" xfId="1" applyNumberFormat="1" applyFont="1" applyFill="1" applyAlignment="1">
      <alignment vertical="center"/>
    </xf>
    <xf numFmtId="0" fontId="20" fillId="0" borderId="0" xfId="6" applyFont="1" applyAlignment="1">
      <alignment vertical="center"/>
    </xf>
    <xf numFmtId="0" fontId="20" fillId="0" borderId="0" xfId="6" applyFont="1" applyAlignment="1">
      <alignment horizontal="center" vertical="center"/>
    </xf>
    <xf numFmtId="41" fontId="20" fillId="0" borderId="0" xfId="6" applyNumberFormat="1" applyFont="1" applyAlignment="1">
      <alignment vertical="center"/>
    </xf>
    <xf numFmtId="41" fontId="20" fillId="0" borderId="0" xfId="1" applyNumberFormat="1" applyFont="1" applyFill="1" applyAlignment="1">
      <alignment horizontal="center" vertical="center"/>
    </xf>
    <xf numFmtId="164" fontId="20" fillId="0" borderId="0" xfId="1" applyNumberFormat="1" applyFont="1" applyFill="1" applyAlignment="1">
      <alignment vertical="center"/>
    </xf>
    <xf numFmtId="0" fontId="19" fillId="0" borderId="0" xfId="6" applyFont="1" applyAlignment="1">
      <alignment horizontal="center" vertical="center"/>
    </xf>
    <xf numFmtId="41" fontId="20" fillId="0" borderId="0" xfId="6" applyNumberFormat="1" applyFont="1" applyAlignment="1">
      <alignment horizontal="center" vertical="center"/>
    </xf>
    <xf numFmtId="41" fontId="3" fillId="0" borderId="2" xfId="1" quotePrefix="1" applyNumberFormat="1" applyFont="1" applyFill="1" applyBorder="1" applyAlignment="1">
      <alignment horizontal="center" vertical="center"/>
    </xf>
    <xf numFmtId="164" fontId="3" fillId="0" borderId="2" xfId="1" quotePrefix="1" applyNumberFormat="1" applyFont="1" applyFill="1" applyBorder="1" applyAlignment="1">
      <alignment horizontal="center" vertical="center"/>
    </xf>
    <xf numFmtId="37" fontId="3" fillId="0" borderId="0" xfId="0" applyNumberFormat="1" applyFont="1" applyAlignment="1">
      <alignment horizontal="center" vertical="center"/>
    </xf>
    <xf numFmtId="39" fontId="3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horizontal="left" vertical="center"/>
    </xf>
    <xf numFmtId="0" fontId="7" fillId="0" borderId="4" xfId="6" applyFont="1" applyBorder="1" applyAlignment="1">
      <alignment horizontal="center" vertical="center"/>
    </xf>
    <xf numFmtId="0" fontId="7" fillId="0" borderId="4" xfId="6" applyFont="1" applyBorder="1" applyAlignment="1">
      <alignment vertical="center"/>
    </xf>
    <xf numFmtId="41" fontId="7" fillId="0" borderId="0" xfId="0" applyNumberFormat="1" applyFont="1" applyAlignment="1">
      <alignment horizontal="center" vertical="center"/>
    </xf>
    <xf numFmtId="41" fontId="7" fillId="0" borderId="0" xfId="6" applyNumberFormat="1" applyFont="1" applyAlignment="1">
      <alignment horizontal="left" vertical="center"/>
    </xf>
    <xf numFmtId="167" fontId="7" fillId="0" borderId="0" xfId="6" applyNumberFormat="1" applyFont="1" applyAlignment="1">
      <alignment horizontal="center" vertical="center"/>
    </xf>
    <xf numFmtId="41" fontId="7" fillId="0" borderId="0" xfId="6" applyNumberFormat="1" applyFont="1" applyAlignment="1">
      <alignment horizontal="center" vertical="center"/>
    </xf>
    <xf numFmtId="167" fontId="7" fillId="0" borderId="0" xfId="6" applyNumberFormat="1" applyFont="1" applyAlignment="1">
      <alignment horizontal="left" vertical="center"/>
    </xf>
    <xf numFmtId="41" fontId="3" fillId="0" borderId="0" xfId="12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2" xfId="0" quotePrefix="1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41" fontId="2" fillId="0" borderId="0" xfId="0" applyNumberFormat="1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41" fontId="3" fillId="0" borderId="1" xfId="0" quotePrefix="1" applyNumberFormat="1" applyFont="1" applyBorder="1" applyAlignment="1">
      <alignment horizontal="right" vertical="center"/>
    </xf>
    <xf numFmtId="37" fontId="20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20" fillId="0" borderId="0" xfId="0" quotePrefix="1" applyFont="1" applyAlignment="1">
      <alignment horizontal="center" vertical="center"/>
    </xf>
    <xf numFmtId="41" fontId="3" fillId="0" borderId="2" xfId="1" applyNumberFormat="1" applyFont="1" applyFill="1" applyBorder="1" applyAlignment="1">
      <alignment vertical="center"/>
    </xf>
    <xf numFmtId="41" fontId="3" fillId="0" borderId="1" xfId="1" applyNumberFormat="1" applyFont="1" applyFill="1" applyBorder="1" applyAlignment="1">
      <alignment vertical="center"/>
    </xf>
    <xf numFmtId="41" fontId="3" fillId="0" borderId="0" xfId="1" applyNumberFormat="1" applyFont="1" applyFill="1" applyAlignment="1">
      <alignment horizontal="right" vertical="center"/>
    </xf>
    <xf numFmtId="41" fontId="3" fillId="0" borderId="0" xfId="1" quotePrefix="1" applyNumberFormat="1" applyFont="1" applyFill="1" applyAlignment="1">
      <alignment horizontal="right" vertical="center"/>
    </xf>
    <xf numFmtId="41" fontId="20" fillId="0" borderId="0" xfId="0" quotePrefix="1" applyNumberFormat="1" applyFont="1" applyAlignment="1">
      <alignment horizontal="center" vertical="center"/>
    </xf>
    <xf numFmtId="164" fontId="20" fillId="0" borderId="0" xfId="1" applyNumberFormat="1" applyFont="1" applyFill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2" xfId="6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2" xfId="6" applyFont="1" applyBorder="1" applyAlignment="1">
      <alignment horizontal="center" vertical="center"/>
    </xf>
  </cellXfs>
  <cellStyles count="13">
    <cellStyle name="Comma" xfId="1" builtinId="3"/>
    <cellStyle name="Comma 2" xfId="2" xr:uid="{00000000-0005-0000-0000-000001000000}"/>
    <cellStyle name="Comma 2 2" xfId="11" xr:uid="{00000000-0005-0000-0000-000002000000}"/>
    <cellStyle name="Custom" xfId="3" xr:uid="{00000000-0005-0000-0000-000003000000}"/>
    <cellStyle name="Euro" xfId="4" xr:uid="{00000000-0005-0000-0000-000004000000}"/>
    <cellStyle name="no dec" xfId="5" xr:uid="{00000000-0005-0000-0000-000005000000}"/>
    <cellStyle name="Normal" xfId="0" builtinId="0"/>
    <cellStyle name="Normal 2" xfId="6" xr:uid="{00000000-0005-0000-0000-000007000000}"/>
    <cellStyle name="Normal 3" xfId="12" xr:uid="{00000000-0005-0000-0000-000008000000}"/>
    <cellStyle name="Percent 2" xfId="10" xr:uid="{00000000-0005-0000-0000-000009000000}"/>
    <cellStyle name="pwstyle" xfId="7" xr:uid="{00000000-0005-0000-0000-00000A000000}"/>
    <cellStyle name="เชื่อมโยงหลายมิติ" xfId="8" xr:uid="{00000000-0005-0000-0000-00000B000000}"/>
    <cellStyle name="ตามการเชื่อมโยงหลายมิติ" xfId="9" xr:uid="{00000000-0005-0000-0000-00000C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Setup 2008"/>
      <sheetName val="sum to LRH"/>
      <sheetName val="Content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FA_NEW_"/>
      <sheetName val="BS (source)"/>
      <sheetName val="Casual2003"/>
      <sheetName val="Cover"/>
      <sheetName val="C1-working"/>
      <sheetName val="InvoiceList"/>
      <sheetName val="Y-T-D 2003"/>
      <sheetName val="Parameters"/>
      <sheetName val="DG"/>
      <sheetName val="inven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-121463430.17</v>
          </cell>
          <cell r="O7">
            <v>-133498430.17</v>
          </cell>
          <cell r="P7">
            <v>-146173430.16999999</v>
          </cell>
          <cell r="Q7">
            <v>-158228430.16999996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-116000</v>
          </cell>
          <cell r="P9">
            <v>-232000</v>
          </cell>
          <cell r="Q9">
            <v>-348000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-33497190.66046378</v>
          </cell>
          <cell r="O10">
            <v>-37229369.66046378</v>
          </cell>
          <cell r="P10">
            <v>-40961548.660463773</v>
          </cell>
          <cell r="Q10">
            <v>-44693727.660463773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-11858544.82</v>
          </cell>
          <cell r="O12">
            <v>-12993544.82</v>
          </cell>
          <cell r="P12">
            <v>-14128544.82</v>
          </cell>
          <cell r="Q12">
            <v>-15263544.82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-53722581.815000013</v>
          </cell>
          <cell r="M14">
            <v>-63967880.590000011</v>
          </cell>
          <cell r="N14">
            <v>-65027828.855000012</v>
          </cell>
          <cell r="O14">
            <v>-70597532.170000017</v>
          </cell>
          <cell r="P14">
            <v>-87304909.485000014</v>
          </cell>
          <cell r="Q14">
            <v>-122849483.8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-120230429.00000001</v>
          </cell>
          <cell r="O17">
            <v>-132268935.00000001</v>
          </cell>
          <cell r="P17">
            <v>-144909754.99999997</v>
          </cell>
          <cell r="Q17">
            <v>-156968090.99999997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-3658717.9100000006</v>
          </cell>
          <cell r="O19">
            <v>-4218094.5</v>
          </cell>
          <cell r="P19">
            <v>-4787472.09</v>
          </cell>
          <cell r="Q19">
            <v>-5356850.68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-16152378.330000002</v>
          </cell>
          <cell r="O20">
            <v>-18539563.480000004</v>
          </cell>
          <cell r="P20">
            <v>-20926747.630000003</v>
          </cell>
          <cell r="Q20">
            <v>-23313930.780000001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-25915092.245080508</v>
          </cell>
          <cell r="O21">
            <v>-29069062.645080507</v>
          </cell>
          <cell r="P21">
            <v>-31133292.145080507</v>
          </cell>
          <cell r="Q21">
            <v>-58187521.645080507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-10926610.240000002</v>
          </cell>
          <cell r="N22">
            <v>-13278481.57</v>
          </cell>
          <cell r="O22">
            <v>-14458981.57</v>
          </cell>
          <cell r="P22">
            <v>-15644481.57</v>
          </cell>
          <cell r="Q22">
            <v>-16824981.57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-11273084.569999998</v>
          </cell>
          <cell r="Q25">
            <v>-12347954.629999997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5360191.47</v>
          </cell>
          <cell r="O26">
            <v>5955768.2999999998</v>
          </cell>
          <cell r="P26">
            <v>6551345.1299999999</v>
          </cell>
          <cell r="Q26">
            <v>7146921.96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-38231408.664999999</v>
          </cell>
          <cell r="O28">
            <v>-42562396.669999987</v>
          </cell>
          <cell r="P28">
            <v>-46908384.67499999</v>
          </cell>
          <cell r="Q28">
            <v>-51249372.679999985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20330551.260000002</v>
          </cell>
          <cell r="O32">
            <v>22589501.260000002</v>
          </cell>
          <cell r="P32">
            <v>24848451.260000002</v>
          </cell>
          <cell r="Q32">
            <v>27107401.260000002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-138120.08999999997</v>
          </cell>
          <cell r="N35">
            <v>-152033.14000000004</v>
          </cell>
          <cell r="O35">
            <v>-152033.14000000004</v>
          </cell>
          <cell r="P35">
            <v>-152033.14000000004</v>
          </cell>
          <cell r="Q35">
            <v>-152033.14000000004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5000000</v>
          </cell>
          <cell r="P39">
            <v>10000000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  <sheetName val="covere"/>
      <sheetName val="base"/>
      <sheetName val="FY05 DEV - RATE INFORMATION"/>
      <sheetName val="Sheet1"/>
      <sheetName val="Debtors_reco_with_GL3"/>
      <sheetName val="1030002_A3"/>
      <sheetName val="1030004_A3"/>
      <sheetName val="1030006_A3"/>
      <sheetName val="Elim_Seg_LM3"/>
      <sheetName val="Elim_Seg_BM3"/>
      <sheetName val="Elim_Seg_AM3"/>
      <sheetName val="Loan_Data3"/>
      <sheetName val="Customize_Your_Loan_Manager3"/>
      <sheetName val="Loan_Amortization_Table3"/>
      <sheetName val="Setup_20093"/>
      <sheetName val="4-Sales Commission"/>
      <sheetName val="CM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 refreshError="1"/>
      <sheetData sheetId="1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104"/>
  <sheetViews>
    <sheetView showGridLines="0" tabSelected="1" view="pageBreakPreview" topLeftCell="A75" zoomScaleNormal="130" zoomScaleSheetLayoutView="100" workbookViewId="0">
      <selection activeCell="C82" sqref="C82"/>
    </sheetView>
  </sheetViews>
  <sheetFormatPr defaultColWidth="9.109375" defaultRowHeight="21.75" customHeight="1"/>
  <cols>
    <col min="1" max="1" width="38.109375" style="3" customWidth="1"/>
    <col min="2" max="2" width="6.109375" style="3" customWidth="1"/>
    <col min="3" max="3" width="1.33203125" style="3" customWidth="1"/>
    <col min="4" max="4" width="15.6640625" style="70" customWidth="1"/>
    <col min="5" max="5" width="1.33203125" style="3" customWidth="1"/>
    <col min="6" max="6" width="15.6640625" style="60" customWidth="1"/>
    <col min="7" max="7" width="1.5546875" style="78" customWidth="1"/>
    <col min="8" max="8" width="15.6640625" style="70" customWidth="1"/>
    <col min="9" max="9" width="1.33203125" style="3" customWidth="1"/>
    <col min="10" max="10" width="15.6640625" style="60" customWidth="1"/>
    <col min="11" max="11" width="1.88671875" style="78" customWidth="1"/>
    <col min="12" max="12" width="12.44140625" style="3" customWidth="1"/>
    <col min="13" max="13" width="13.5546875" style="3" bestFit="1" customWidth="1"/>
    <col min="14" max="14" width="10.109375" style="3" bestFit="1" customWidth="1"/>
    <col min="15" max="16" width="9.109375" style="3"/>
    <col min="17" max="17" width="12.44140625" style="3" bestFit="1" customWidth="1"/>
    <col min="18" max="18" width="9.109375" style="3"/>
    <col min="19" max="19" width="12.44140625" style="3" bestFit="1" customWidth="1"/>
    <col min="20" max="20" width="12" style="3" customWidth="1"/>
    <col min="21" max="16384" width="9.109375" style="3"/>
  </cols>
  <sheetData>
    <row r="1" spans="1:20" s="1" customFormat="1" ht="21.75" customHeight="1">
      <c r="A1" s="1" t="s">
        <v>0</v>
      </c>
      <c r="D1" s="69"/>
      <c r="E1" s="80"/>
      <c r="F1" s="59"/>
      <c r="G1" s="78"/>
      <c r="H1" s="69"/>
      <c r="J1" s="59"/>
      <c r="K1" s="78"/>
    </row>
    <row r="2" spans="1:20" s="1" customFormat="1" ht="21.75" customHeight="1">
      <c r="A2" s="1" t="s">
        <v>95</v>
      </c>
      <c r="D2" s="69"/>
      <c r="E2" s="80"/>
      <c r="F2" s="59"/>
      <c r="G2" s="78"/>
      <c r="H2" s="69"/>
      <c r="J2" s="59"/>
      <c r="K2" s="78"/>
    </row>
    <row r="3" spans="1:20" s="1" customFormat="1" ht="21.75" customHeight="1">
      <c r="A3" s="1" t="s">
        <v>234</v>
      </c>
      <c r="D3" s="69"/>
      <c r="E3" s="80"/>
      <c r="F3" s="59"/>
      <c r="G3" s="78"/>
      <c r="H3" s="69"/>
      <c r="J3" s="59"/>
      <c r="K3" s="114"/>
    </row>
    <row r="4" spans="1:20" ht="21.75" customHeight="1">
      <c r="J4" s="62" t="s">
        <v>88</v>
      </c>
      <c r="K4" s="114"/>
    </row>
    <row r="5" spans="1:20" s="6" customFormat="1" ht="21.75" customHeight="1">
      <c r="A5" s="115"/>
      <c r="D5" s="124" t="s">
        <v>1</v>
      </c>
      <c r="E5" s="124"/>
      <c r="F5" s="124"/>
      <c r="G5" s="78"/>
      <c r="H5" s="124" t="s">
        <v>2</v>
      </c>
      <c r="I5" s="124"/>
      <c r="J5" s="124"/>
      <c r="K5" s="116"/>
    </row>
    <row r="6" spans="1:20" s="8" customFormat="1" ht="21.75" customHeight="1">
      <c r="B6" s="63" t="s">
        <v>3</v>
      </c>
      <c r="D6" s="89" t="s">
        <v>235</v>
      </c>
      <c r="F6" s="90" t="s">
        <v>236</v>
      </c>
      <c r="G6" s="78"/>
      <c r="H6" s="89" t="s">
        <v>235</v>
      </c>
      <c r="J6" s="90" t="s">
        <v>236</v>
      </c>
      <c r="K6" s="116"/>
    </row>
    <row r="7" spans="1:20" s="8" customFormat="1" ht="21.75" customHeight="1">
      <c r="B7" s="9"/>
      <c r="D7" s="71" t="s">
        <v>111</v>
      </c>
      <c r="F7" s="61" t="s">
        <v>113</v>
      </c>
      <c r="G7" s="78"/>
      <c r="H7" s="71" t="s">
        <v>111</v>
      </c>
      <c r="J7" s="61" t="s">
        <v>113</v>
      </c>
      <c r="K7" s="116"/>
    </row>
    <row r="8" spans="1:20" s="8" customFormat="1" ht="21.75" customHeight="1">
      <c r="B8" s="9"/>
      <c r="D8" s="71" t="s">
        <v>112</v>
      </c>
      <c r="F8" s="61"/>
      <c r="G8" s="78"/>
      <c r="H8" s="71" t="s">
        <v>112</v>
      </c>
      <c r="J8" s="61"/>
      <c r="K8" s="116"/>
    </row>
    <row r="9" spans="1:20" s="8" customFormat="1" ht="21.75" customHeight="1">
      <c r="A9" s="1" t="s">
        <v>4</v>
      </c>
      <c r="D9" s="74"/>
      <c r="F9" s="75"/>
      <c r="G9" s="78"/>
      <c r="H9" s="74"/>
      <c r="J9" s="60"/>
      <c r="K9" s="78"/>
      <c r="L9" s="1"/>
      <c r="M9" s="1"/>
    </row>
    <row r="10" spans="1:20" ht="21.75" customHeight="1">
      <c r="A10" s="1" t="s">
        <v>5</v>
      </c>
      <c r="L10" s="1"/>
      <c r="M10" s="1"/>
    </row>
    <row r="11" spans="1:20" ht="21.75" customHeight="1">
      <c r="A11" s="3" t="s">
        <v>6</v>
      </c>
      <c r="B11" s="10"/>
      <c r="D11" s="70">
        <v>1304057</v>
      </c>
      <c r="E11" s="11"/>
      <c r="F11" s="70">
        <v>1178455</v>
      </c>
      <c r="G11" s="79"/>
      <c r="H11" s="70">
        <v>72230</v>
      </c>
      <c r="I11" s="11"/>
      <c r="J11" s="70">
        <v>45351</v>
      </c>
      <c r="K11" s="79"/>
      <c r="L11" s="1"/>
      <c r="M11" s="1"/>
      <c r="N11" s="11"/>
      <c r="O11" s="66"/>
      <c r="P11" s="11"/>
      <c r="Q11" s="66"/>
      <c r="R11" s="11"/>
      <c r="S11" s="66"/>
      <c r="T11" s="11"/>
    </row>
    <row r="12" spans="1:20" ht="21.75" customHeight="1">
      <c r="A12" s="3" t="s">
        <v>56</v>
      </c>
      <c r="B12" s="10">
        <v>2</v>
      </c>
      <c r="D12" s="70">
        <v>920744</v>
      </c>
      <c r="E12" s="11"/>
      <c r="F12" s="70">
        <v>901674</v>
      </c>
      <c r="G12" s="79"/>
      <c r="H12" s="70">
        <v>265853</v>
      </c>
      <c r="I12" s="11"/>
      <c r="J12" s="70">
        <v>281071</v>
      </c>
      <c r="K12" s="79"/>
      <c r="L12" s="1"/>
      <c r="M12" s="1"/>
      <c r="N12" s="11"/>
      <c r="O12" s="66"/>
      <c r="P12" s="11"/>
      <c r="Q12" s="66"/>
      <c r="R12" s="11"/>
      <c r="S12" s="66"/>
      <c r="T12" s="11"/>
    </row>
    <row r="13" spans="1:20" ht="21.75" customHeight="1">
      <c r="A13" s="3" t="s">
        <v>57</v>
      </c>
      <c r="B13" s="10"/>
      <c r="D13" s="70">
        <v>74280</v>
      </c>
      <c r="E13" s="11"/>
      <c r="F13" s="70">
        <v>69884</v>
      </c>
      <c r="G13" s="79"/>
      <c r="H13" s="70">
        <v>0</v>
      </c>
      <c r="I13" s="11"/>
      <c r="J13" s="70">
        <v>0</v>
      </c>
      <c r="K13" s="79"/>
      <c r="L13" s="1"/>
      <c r="M13" s="1"/>
      <c r="N13" s="11"/>
      <c r="O13" s="66"/>
      <c r="P13" s="11"/>
      <c r="Q13" s="66"/>
      <c r="R13" s="11"/>
      <c r="S13" s="66"/>
      <c r="T13" s="11"/>
    </row>
    <row r="14" spans="1:20" ht="21.75" customHeight="1">
      <c r="A14" s="3" t="s">
        <v>115</v>
      </c>
      <c r="B14" s="10">
        <v>4</v>
      </c>
      <c r="D14" s="70">
        <v>3704049</v>
      </c>
      <c r="E14" s="11"/>
      <c r="F14" s="70">
        <v>3657997</v>
      </c>
      <c r="G14" s="79"/>
      <c r="H14" s="70">
        <v>111429</v>
      </c>
      <c r="I14" s="11"/>
      <c r="J14" s="70">
        <v>111429</v>
      </c>
      <c r="K14" s="79"/>
      <c r="L14" s="1"/>
      <c r="M14" s="1"/>
      <c r="N14" s="11"/>
      <c r="O14" s="66"/>
      <c r="P14" s="11"/>
      <c r="Q14" s="66"/>
      <c r="R14" s="11"/>
      <c r="S14" s="66"/>
      <c r="T14" s="11"/>
    </row>
    <row r="15" spans="1:20" ht="21.75" customHeight="1">
      <c r="A15" s="3" t="s">
        <v>126</v>
      </c>
      <c r="B15" s="10"/>
      <c r="D15" s="70">
        <v>261441</v>
      </c>
      <c r="E15" s="11"/>
      <c r="F15" s="70">
        <v>185667</v>
      </c>
      <c r="G15" s="79"/>
      <c r="H15" s="70">
        <v>0</v>
      </c>
      <c r="I15" s="11"/>
      <c r="J15" s="70">
        <v>0</v>
      </c>
      <c r="K15" s="79"/>
      <c r="L15" s="1"/>
      <c r="M15" s="1"/>
      <c r="N15" s="11"/>
      <c r="O15" s="66"/>
      <c r="P15" s="11"/>
      <c r="Q15" s="66"/>
      <c r="R15" s="11"/>
      <c r="S15" s="66"/>
      <c r="T15" s="11"/>
    </row>
    <row r="16" spans="1:20" ht="21.75" customHeight="1">
      <c r="A16" s="3" t="s">
        <v>239</v>
      </c>
      <c r="B16" s="10"/>
      <c r="D16" s="70">
        <v>16685</v>
      </c>
      <c r="E16" s="11"/>
      <c r="F16" s="70">
        <v>16685</v>
      </c>
      <c r="G16" s="79"/>
      <c r="H16" s="70">
        <v>2374</v>
      </c>
      <c r="I16" s="11"/>
      <c r="J16" s="70">
        <v>2374</v>
      </c>
      <c r="K16" s="79"/>
      <c r="L16" s="1"/>
      <c r="M16" s="1"/>
      <c r="N16" s="11"/>
      <c r="O16" s="66"/>
      <c r="P16" s="11"/>
      <c r="Q16" s="66"/>
      <c r="R16" s="11"/>
      <c r="S16" s="66"/>
      <c r="T16" s="11"/>
    </row>
    <row r="17" spans="1:20" ht="21.75" customHeight="1">
      <c r="A17" s="3" t="s">
        <v>7</v>
      </c>
      <c r="B17" s="10"/>
      <c r="D17" s="70">
        <f>241205-1</f>
        <v>241204</v>
      </c>
      <c r="E17" s="11"/>
      <c r="F17" s="70">
        <v>158962</v>
      </c>
      <c r="G17" s="79"/>
      <c r="H17" s="70">
        <v>10663</v>
      </c>
      <c r="I17" s="11"/>
      <c r="J17" s="70">
        <v>10511</v>
      </c>
      <c r="K17" s="79"/>
      <c r="L17" s="1"/>
      <c r="M17" s="1"/>
      <c r="N17" s="11"/>
      <c r="O17" s="66"/>
      <c r="P17" s="11"/>
      <c r="Q17" s="66"/>
      <c r="R17" s="11"/>
      <c r="S17" s="66"/>
      <c r="T17" s="11"/>
    </row>
    <row r="18" spans="1:20" ht="21.75" customHeight="1">
      <c r="A18" s="1" t="s">
        <v>8</v>
      </c>
      <c r="B18" s="10"/>
      <c r="D18" s="117">
        <f>SUM(D11:D17)</f>
        <v>6522460</v>
      </c>
      <c r="E18" s="11"/>
      <c r="F18" s="117">
        <f>SUM(F11:F17)</f>
        <v>6169324</v>
      </c>
      <c r="G18" s="79"/>
      <c r="H18" s="117">
        <f>SUM(H11:H17)</f>
        <v>462549</v>
      </c>
      <c r="I18" s="11"/>
      <c r="J18" s="117">
        <f>SUM(J11:J17)</f>
        <v>450736</v>
      </c>
      <c r="K18" s="79"/>
      <c r="L18" s="1"/>
      <c r="M18" s="1"/>
      <c r="N18" s="11"/>
      <c r="O18" s="66"/>
      <c r="P18" s="11"/>
      <c r="Q18" s="66"/>
      <c r="R18" s="11"/>
      <c r="S18" s="66"/>
      <c r="T18" s="11"/>
    </row>
    <row r="19" spans="1:20" ht="21.75" customHeight="1">
      <c r="A19" s="1" t="s">
        <v>9</v>
      </c>
      <c r="B19" s="10"/>
      <c r="E19" s="11"/>
      <c r="F19" s="70"/>
      <c r="G19" s="79"/>
      <c r="I19" s="11"/>
      <c r="J19" s="70"/>
      <c r="K19" s="79"/>
      <c r="L19" s="1"/>
      <c r="M19" s="1"/>
      <c r="N19" s="11"/>
      <c r="O19" s="66"/>
      <c r="P19" s="11"/>
      <c r="Q19" s="66"/>
      <c r="R19" s="11"/>
      <c r="S19" s="66"/>
      <c r="T19" s="11"/>
    </row>
    <row r="20" spans="1:20" ht="21.75" customHeight="1">
      <c r="A20" s="3" t="s">
        <v>131</v>
      </c>
      <c r="B20" s="10"/>
      <c r="D20" s="70">
        <v>930382</v>
      </c>
      <c r="E20" s="11"/>
      <c r="F20" s="70">
        <v>865168</v>
      </c>
      <c r="G20" s="79"/>
      <c r="H20" s="70">
        <v>0</v>
      </c>
      <c r="I20" s="11"/>
      <c r="J20" s="70">
        <v>0</v>
      </c>
      <c r="L20" s="110"/>
      <c r="M20" s="111"/>
      <c r="N20" s="11"/>
      <c r="O20" s="66"/>
      <c r="P20" s="11"/>
      <c r="Q20" s="66"/>
      <c r="R20" s="11"/>
      <c r="S20" s="66"/>
      <c r="T20" s="11"/>
    </row>
    <row r="21" spans="1:20" ht="21.75" customHeight="1">
      <c r="A21" s="3" t="s">
        <v>116</v>
      </c>
      <c r="B21" s="10">
        <v>5</v>
      </c>
      <c r="D21" s="70">
        <v>393702</v>
      </c>
      <c r="E21" s="11"/>
      <c r="F21" s="70">
        <v>420722</v>
      </c>
      <c r="G21" s="79"/>
      <c r="H21" s="70">
        <v>0</v>
      </c>
      <c r="I21" s="11"/>
      <c r="J21" s="70">
        <v>0</v>
      </c>
      <c r="L21" s="1"/>
      <c r="M21" s="1"/>
      <c r="N21" s="11"/>
      <c r="O21" s="66"/>
      <c r="P21" s="11"/>
      <c r="Q21" s="66"/>
      <c r="R21" s="11"/>
      <c r="S21" s="66"/>
      <c r="T21" s="11"/>
    </row>
    <row r="22" spans="1:20" ht="21.75" customHeight="1">
      <c r="A22" s="3" t="s">
        <v>117</v>
      </c>
      <c r="B22" s="10"/>
      <c r="D22" s="70">
        <v>0</v>
      </c>
      <c r="E22" s="11"/>
      <c r="F22" s="70">
        <v>0</v>
      </c>
      <c r="G22" s="79"/>
      <c r="H22" s="70">
        <v>4242655</v>
      </c>
      <c r="I22" s="11"/>
      <c r="J22" s="70">
        <v>4242655</v>
      </c>
      <c r="L22" s="1"/>
      <c r="M22" s="1"/>
      <c r="N22" s="11"/>
      <c r="O22" s="66"/>
      <c r="P22" s="11"/>
      <c r="Q22" s="66"/>
      <c r="R22" s="11"/>
      <c r="S22" s="66"/>
      <c r="T22" s="11"/>
    </row>
    <row r="23" spans="1:20" ht="21.75" customHeight="1">
      <c r="A23" s="3" t="s">
        <v>58</v>
      </c>
      <c r="B23" s="10">
        <v>6</v>
      </c>
      <c r="D23" s="70">
        <f>1005703</f>
        <v>1005703</v>
      </c>
      <c r="E23" s="11"/>
      <c r="F23" s="70">
        <v>991141</v>
      </c>
      <c r="G23" s="79"/>
      <c r="H23" s="70">
        <v>777454</v>
      </c>
      <c r="I23" s="11"/>
      <c r="J23" s="70">
        <v>777454</v>
      </c>
      <c r="L23" s="110"/>
      <c r="M23" s="1"/>
      <c r="N23" s="11"/>
      <c r="O23" s="66"/>
      <c r="P23" s="11"/>
      <c r="Q23" s="66"/>
      <c r="R23" s="11"/>
      <c r="S23" s="66"/>
      <c r="T23" s="11"/>
    </row>
    <row r="24" spans="1:20" ht="21.75" customHeight="1">
      <c r="A24" s="3" t="s">
        <v>118</v>
      </c>
      <c r="B24" s="10">
        <v>3</v>
      </c>
      <c r="D24" s="70">
        <v>0</v>
      </c>
      <c r="E24" s="11"/>
      <c r="F24" s="70">
        <v>0</v>
      </c>
      <c r="G24" s="79"/>
      <c r="H24" s="70">
        <v>1407050</v>
      </c>
      <c r="I24" s="11"/>
      <c r="J24" s="70">
        <v>1467550</v>
      </c>
      <c r="L24" s="1"/>
      <c r="M24" s="1"/>
      <c r="N24" s="11"/>
      <c r="O24" s="66"/>
      <c r="P24" s="11"/>
      <c r="Q24" s="66"/>
      <c r="R24" s="11"/>
      <c r="S24" s="66"/>
      <c r="T24" s="11"/>
    </row>
    <row r="25" spans="1:20" ht="21.75" customHeight="1">
      <c r="A25" s="3" t="s">
        <v>60</v>
      </c>
      <c r="B25" s="10">
        <v>7</v>
      </c>
      <c r="D25" s="70">
        <v>1416981</v>
      </c>
      <c r="E25" s="11"/>
      <c r="F25" s="70">
        <v>1416981</v>
      </c>
      <c r="G25" s="79"/>
      <c r="H25" s="70">
        <v>194498</v>
      </c>
      <c r="I25" s="11"/>
      <c r="J25" s="70">
        <v>194498</v>
      </c>
      <c r="L25" s="1"/>
      <c r="M25" s="1"/>
      <c r="N25" s="11"/>
      <c r="O25" s="66"/>
      <c r="P25" s="11"/>
      <c r="Q25" s="66"/>
      <c r="R25" s="11"/>
      <c r="S25" s="66"/>
      <c r="T25" s="11"/>
    </row>
    <row r="26" spans="1:20" ht="21.75" customHeight="1">
      <c r="A26" s="3" t="s">
        <v>59</v>
      </c>
      <c r="B26" s="10">
        <v>8</v>
      </c>
      <c r="D26" s="70">
        <v>12216716</v>
      </c>
      <c r="E26" s="11"/>
      <c r="F26" s="70">
        <v>12250506</v>
      </c>
      <c r="G26" s="79"/>
      <c r="H26" s="70">
        <v>30280</v>
      </c>
      <c r="I26" s="11"/>
      <c r="J26" s="70">
        <v>33224</v>
      </c>
      <c r="L26" s="1"/>
      <c r="M26" s="1"/>
      <c r="N26" s="11"/>
      <c r="O26" s="66"/>
      <c r="P26" s="11"/>
      <c r="Q26" s="66"/>
      <c r="R26" s="11"/>
      <c r="S26" s="66"/>
      <c r="T26" s="11"/>
    </row>
    <row r="27" spans="1:20" ht="21.75" customHeight="1">
      <c r="A27" s="3" t="s">
        <v>130</v>
      </c>
      <c r="B27" s="10"/>
      <c r="D27" s="70">
        <v>41495</v>
      </c>
      <c r="E27" s="11"/>
      <c r="F27" s="70">
        <v>44680</v>
      </c>
      <c r="G27" s="79"/>
      <c r="H27" s="70">
        <v>4514</v>
      </c>
      <c r="I27" s="11"/>
      <c r="J27" s="70">
        <v>4025</v>
      </c>
      <c r="L27" s="1"/>
      <c r="M27" s="1"/>
      <c r="N27" s="11"/>
      <c r="O27" s="66"/>
      <c r="P27" s="11"/>
      <c r="Q27" s="66"/>
      <c r="R27" s="11"/>
      <c r="S27" s="66"/>
      <c r="T27" s="11"/>
    </row>
    <row r="28" spans="1:20" ht="21.75" customHeight="1">
      <c r="A28" s="3" t="s">
        <v>101</v>
      </c>
      <c r="B28" s="10"/>
      <c r="D28" s="70">
        <v>63425</v>
      </c>
      <c r="E28" s="11"/>
      <c r="F28" s="70">
        <v>69285</v>
      </c>
      <c r="G28" s="79"/>
      <c r="H28" s="70">
        <v>0</v>
      </c>
      <c r="I28" s="11"/>
      <c r="J28" s="70">
        <v>0</v>
      </c>
      <c r="L28" s="1"/>
      <c r="M28" s="1"/>
      <c r="N28" s="11"/>
      <c r="O28" s="66"/>
      <c r="P28" s="11"/>
      <c r="Q28" s="66"/>
      <c r="R28" s="11"/>
      <c r="S28" s="66"/>
      <c r="T28" s="11"/>
    </row>
    <row r="29" spans="1:20" ht="21.75" customHeight="1">
      <c r="A29" s="3" t="s">
        <v>119</v>
      </c>
      <c r="B29" s="10"/>
      <c r="D29" s="70">
        <v>407904</v>
      </c>
      <c r="E29" s="11"/>
      <c r="F29" s="70">
        <v>407904</v>
      </c>
      <c r="G29" s="79"/>
      <c r="H29" s="70">
        <v>0</v>
      </c>
      <c r="I29" s="11"/>
      <c r="J29" s="70">
        <v>0</v>
      </c>
      <c r="L29" s="1"/>
      <c r="M29" s="1"/>
      <c r="N29" s="11"/>
      <c r="O29" s="66"/>
      <c r="P29" s="11"/>
      <c r="Q29" s="66"/>
      <c r="R29" s="11"/>
      <c r="S29" s="66"/>
      <c r="T29" s="11"/>
    </row>
    <row r="30" spans="1:20" ht="21.75" customHeight="1">
      <c r="A30" s="3" t="s">
        <v>10</v>
      </c>
      <c r="B30" s="10"/>
      <c r="D30" s="118">
        <v>62027</v>
      </c>
      <c r="E30" s="11"/>
      <c r="F30" s="118">
        <v>47602</v>
      </c>
      <c r="G30" s="79"/>
      <c r="H30" s="118">
        <f>14815+1</f>
        <v>14816</v>
      </c>
      <c r="I30" s="11"/>
      <c r="J30" s="118">
        <v>10880</v>
      </c>
      <c r="L30" s="1"/>
      <c r="M30" s="1"/>
      <c r="N30" s="11"/>
      <c r="O30" s="66"/>
      <c r="P30" s="11"/>
      <c r="Q30" s="66"/>
      <c r="R30" s="11"/>
      <c r="S30" s="66"/>
      <c r="T30" s="11"/>
    </row>
    <row r="31" spans="1:20" ht="21.75" customHeight="1">
      <c r="A31" s="1" t="s">
        <v>11</v>
      </c>
      <c r="B31" s="10"/>
      <c r="D31" s="118">
        <f>SUM(D20:D30)</f>
        <v>16538335</v>
      </c>
      <c r="E31" s="11"/>
      <c r="F31" s="118">
        <f>SUM(F20:F30)</f>
        <v>16513989</v>
      </c>
      <c r="G31" s="79"/>
      <c r="H31" s="118">
        <f>SUM(H20:H30)</f>
        <v>6671267</v>
      </c>
      <c r="I31" s="11"/>
      <c r="J31" s="118">
        <f>SUM(J20:J30)</f>
        <v>6730286</v>
      </c>
      <c r="L31" s="1"/>
      <c r="M31" s="1"/>
      <c r="N31" s="11"/>
      <c r="O31" s="66"/>
      <c r="P31" s="11"/>
      <c r="Q31" s="66"/>
      <c r="R31" s="11"/>
      <c r="S31" s="66"/>
      <c r="T31" s="11"/>
    </row>
    <row r="32" spans="1:20" ht="21.75" customHeight="1" thickBot="1">
      <c r="A32" s="1" t="s">
        <v>12</v>
      </c>
      <c r="B32" s="8"/>
      <c r="D32" s="76">
        <f>SUM(D18,D31)</f>
        <v>23060795</v>
      </c>
      <c r="E32" s="11"/>
      <c r="F32" s="76">
        <f>F18+F31</f>
        <v>22683313</v>
      </c>
      <c r="G32" s="79"/>
      <c r="H32" s="76">
        <f>H18+H31</f>
        <v>7133816</v>
      </c>
      <c r="I32" s="11"/>
      <c r="J32" s="76">
        <f>J18+J31</f>
        <v>7181022</v>
      </c>
      <c r="L32" s="1"/>
      <c r="M32" s="1"/>
      <c r="N32" s="11"/>
      <c r="O32" s="66"/>
      <c r="P32" s="11"/>
      <c r="Q32" s="66"/>
      <c r="R32" s="11"/>
      <c r="S32" s="66"/>
      <c r="T32" s="11"/>
    </row>
    <row r="33" spans="1:20" ht="21.75" customHeight="1" thickTop="1">
      <c r="F33" s="70"/>
      <c r="J33" s="70"/>
      <c r="L33" s="1"/>
      <c r="M33" s="1"/>
      <c r="N33" s="11"/>
      <c r="O33" s="66"/>
      <c r="P33" s="11"/>
      <c r="Q33" s="66"/>
      <c r="R33" s="11"/>
      <c r="S33" s="66"/>
      <c r="T33" s="11"/>
    </row>
    <row r="34" spans="1:20" ht="21.75" customHeight="1">
      <c r="L34" s="1"/>
      <c r="M34" s="1"/>
      <c r="N34" s="11"/>
      <c r="O34" s="66"/>
      <c r="P34" s="11"/>
      <c r="Q34" s="66"/>
      <c r="R34" s="11"/>
      <c r="S34" s="66"/>
      <c r="T34" s="11"/>
    </row>
    <row r="35" spans="1:20" ht="21.75" customHeight="1">
      <c r="A35" s="3" t="s">
        <v>140</v>
      </c>
      <c r="I35" s="80"/>
      <c r="L35" s="1"/>
      <c r="M35" s="1"/>
      <c r="N35" s="11"/>
      <c r="O35" s="66"/>
      <c r="P35" s="11"/>
      <c r="Q35" s="66"/>
      <c r="R35" s="11"/>
      <c r="S35" s="65"/>
      <c r="T35" s="11"/>
    </row>
    <row r="36" spans="1:20" s="1" customFormat="1" ht="21.75" customHeight="1">
      <c r="A36" s="1" t="s">
        <v>0</v>
      </c>
      <c r="D36" s="69"/>
      <c r="E36" s="3"/>
      <c r="F36" s="86"/>
      <c r="G36" s="78"/>
      <c r="H36" s="69"/>
      <c r="J36" s="59"/>
      <c r="K36" s="78"/>
      <c r="N36" s="11"/>
      <c r="O36" s="66"/>
      <c r="P36" s="11"/>
      <c r="Q36" s="66"/>
      <c r="R36" s="11"/>
      <c r="S36" s="65"/>
      <c r="T36" s="11"/>
    </row>
    <row r="37" spans="1:20" s="1" customFormat="1" ht="21.75" customHeight="1">
      <c r="A37" s="1" t="s">
        <v>96</v>
      </c>
      <c r="D37" s="69"/>
      <c r="E37" s="3"/>
      <c r="F37" s="86"/>
      <c r="G37" s="78"/>
      <c r="H37" s="69"/>
      <c r="J37" s="59"/>
      <c r="K37" s="78"/>
      <c r="N37" s="11"/>
      <c r="O37" s="66"/>
      <c r="P37" s="11"/>
      <c r="Q37" s="66"/>
      <c r="R37" s="11"/>
      <c r="S37" s="65"/>
      <c r="T37" s="11"/>
    </row>
    <row r="38" spans="1:20" s="1" customFormat="1" ht="21.75" customHeight="1">
      <c r="A38" s="1" t="s">
        <v>234</v>
      </c>
      <c r="D38" s="69"/>
      <c r="E38" s="3"/>
      <c r="F38" s="86"/>
      <c r="G38" s="78"/>
      <c r="H38" s="69"/>
      <c r="J38" s="59"/>
      <c r="K38" s="114"/>
      <c r="N38" s="11"/>
      <c r="O38" s="66"/>
      <c r="P38" s="11"/>
      <c r="Q38" s="66"/>
      <c r="R38" s="11"/>
      <c r="S38" s="66"/>
      <c r="T38" s="11"/>
    </row>
    <row r="39" spans="1:20" ht="21.75" customHeight="1">
      <c r="J39" s="62" t="s">
        <v>88</v>
      </c>
      <c r="K39" s="114"/>
      <c r="L39" s="1"/>
      <c r="M39" s="1"/>
      <c r="N39" s="11"/>
      <c r="O39" s="66"/>
      <c r="P39" s="11"/>
      <c r="Q39" s="66"/>
      <c r="R39" s="11"/>
      <c r="S39" s="68"/>
      <c r="T39" s="11"/>
    </row>
    <row r="40" spans="1:20" s="6" customFormat="1" ht="21.75" customHeight="1">
      <c r="A40" s="115"/>
      <c r="D40" s="124" t="s">
        <v>1</v>
      </c>
      <c r="E40" s="124"/>
      <c r="F40" s="124"/>
      <c r="G40" s="78"/>
      <c r="H40" s="124" t="s">
        <v>2</v>
      </c>
      <c r="I40" s="124"/>
      <c r="J40" s="124"/>
      <c r="K40" s="116"/>
      <c r="L40" s="1"/>
      <c r="M40" s="1"/>
      <c r="N40" s="11"/>
      <c r="O40" s="66"/>
      <c r="P40" s="11"/>
      <c r="Q40" s="66"/>
      <c r="R40" s="11"/>
      <c r="S40" s="67"/>
      <c r="T40" s="11"/>
    </row>
    <row r="41" spans="1:20" s="8" customFormat="1" ht="21.75" customHeight="1">
      <c r="B41" s="63" t="s">
        <v>3</v>
      </c>
      <c r="D41" s="90" t="s">
        <v>235</v>
      </c>
      <c r="F41" s="90" t="s">
        <v>236</v>
      </c>
      <c r="G41" s="78"/>
      <c r="H41" s="90" t="s">
        <v>235</v>
      </c>
      <c r="J41" s="90" t="s">
        <v>236</v>
      </c>
      <c r="K41" s="116"/>
      <c r="L41" s="1"/>
      <c r="M41" s="1"/>
      <c r="N41" s="11"/>
      <c r="O41" s="66"/>
      <c r="P41" s="11"/>
      <c r="Q41" s="66"/>
      <c r="R41" s="11"/>
      <c r="S41" s="67"/>
      <c r="T41" s="11"/>
    </row>
    <row r="42" spans="1:20" s="8" customFormat="1" ht="21.75" customHeight="1">
      <c r="B42" s="9"/>
      <c r="D42" s="61" t="s">
        <v>111</v>
      </c>
      <c r="F42" s="61" t="s">
        <v>113</v>
      </c>
      <c r="G42" s="78"/>
      <c r="H42" s="61" t="s">
        <v>111</v>
      </c>
      <c r="J42" s="61" t="s">
        <v>113</v>
      </c>
      <c r="K42" s="116"/>
      <c r="L42" s="1"/>
      <c r="M42" s="1"/>
      <c r="N42" s="11"/>
      <c r="O42" s="66"/>
      <c r="P42" s="11"/>
      <c r="Q42" s="66"/>
      <c r="R42" s="11"/>
      <c r="S42" s="67"/>
      <c r="T42" s="11"/>
    </row>
    <row r="43" spans="1:20" s="8" customFormat="1" ht="21.75" customHeight="1">
      <c r="B43" s="9"/>
      <c r="D43" s="61" t="s">
        <v>112</v>
      </c>
      <c r="F43" s="61"/>
      <c r="G43" s="78"/>
      <c r="H43" s="61" t="s">
        <v>112</v>
      </c>
      <c r="J43" s="61"/>
      <c r="K43" s="116"/>
      <c r="L43" s="1"/>
      <c r="M43" s="1"/>
      <c r="N43" s="11"/>
      <c r="O43" s="66"/>
      <c r="P43" s="11"/>
      <c r="Q43" s="66"/>
      <c r="R43" s="11"/>
      <c r="S43" s="66"/>
      <c r="T43" s="11"/>
    </row>
    <row r="44" spans="1:20" ht="21.75" customHeight="1">
      <c r="A44" s="1" t="s">
        <v>13</v>
      </c>
      <c r="D44" s="60"/>
      <c r="H44" s="60"/>
      <c r="L44" s="1"/>
      <c r="M44" s="1"/>
      <c r="N44" s="11"/>
      <c r="O44" s="66"/>
      <c r="P44" s="11"/>
      <c r="Q44" s="66"/>
      <c r="R44" s="11"/>
      <c r="S44" s="66"/>
      <c r="T44" s="11"/>
    </row>
    <row r="45" spans="1:20" ht="21.75" customHeight="1">
      <c r="A45" s="1" t="s">
        <v>14</v>
      </c>
      <c r="D45" s="60"/>
      <c r="H45" s="60"/>
      <c r="L45" s="1"/>
      <c r="M45" s="1"/>
      <c r="N45" s="11"/>
      <c r="O45" s="66"/>
      <c r="P45" s="11"/>
      <c r="Q45" s="66"/>
      <c r="R45" s="11"/>
      <c r="S45" s="66"/>
      <c r="T45" s="11"/>
    </row>
    <row r="46" spans="1:20" ht="21.75" customHeight="1">
      <c r="A46" s="3" t="s">
        <v>250</v>
      </c>
      <c r="B46" s="10">
        <v>9</v>
      </c>
      <c r="D46" s="70">
        <v>725000</v>
      </c>
      <c r="E46" s="11"/>
      <c r="F46" s="70">
        <v>1080000</v>
      </c>
      <c r="G46" s="79"/>
      <c r="H46" s="70">
        <v>390000</v>
      </c>
      <c r="I46" s="11"/>
      <c r="J46" s="70">
        <v>650000</v>
      </c>
      <c r="K46" s="114"/>
      <c r="L46" s="1"/>
      <c r="M46" s="1"/>
      <c r="N46" s="11"/>
      <c r="O46" s="66"/>
      <c r="P46" s="11"/>
      <c r="Q46" s="66"/>
      <c r="R46" s="11"/>
      <c r="S46" s="66"/>
      <c r="T46" s="11"/>
    </row>
    <row r="47" spans="1:20" ht="21.75" customHeight="1">
      <c r="A47" s="3" t="s">
        <v>61</v>
      </c>
      <c r="B47" s="10"/>
      <c r="D47" s="70">
        <v>1422466</v>
      </c>
      <c r="E47" s="11"/>
      <c r="F47" s="70">
        <v>1321270</v>
      </c>
      <c r="G47" s="79"/>
      <c r="H47" s="70">
        <v>72757</v>
      </c>
      <c r="I47" s="11"/>
      <c r="J47" s="70">
        <v>120750</v>
      </c>
      <c r="K47" s="114"/>
      <c r="L47" s="1"/>
      <c r="M47" s="1"/>
      <c r="N47" s="11"/>
      <c r="O47" s="66"/>
      <c r="P47" s="11"/>
      <c r="Q47" s="66"/>
      <c r="R47" s="11"/>
      <c r="S47" s="66"/>
      <c r="T47" s="11"/>
    </row>
    <row r="48" spans="1:20" ht="21.75" customHeight="1">
      <c r="A48" s="3" t="s">
        <v>120</v>
      </c>
      <c r="B48" s="10"/>
      <c r="E48" s="11"/>
      <c r="F48" s="70"/>
      <c r="G48" s="79"/>
      <c r="I48" s="11"/>
      <c r="J48" s="70"/>
      <c r="K48" s="114"/>
      <c r="L48" s="1"/>
      <c r="M48" s="1"/>
      <c r="N48" s="11"/>
      <c r="O48" s="66"/>
      <c r="P48" s="11"/>
      <c r="Q48" s="66"/>
      <c r="R48" s="11"/>
      <c r="S48" s="66"/>
      <c r="T48" s="11"/>
    </row>
    <row r="49" spans="1:20" ht="21.75" customHeight="1">
      <c r="A49" s="3" t="s">
        <v>15</v>
      </c>
      <c r="B49" s="10">
        <v>10</v>
      </c>
      <c r="D49" s="70">
        <v>193474</v>
      </c>
      <c r="E49" s="11"/>
      <c r="F49" s="70">
        <v>296629</v>
      </c>
      <c r="G49" s="79"/>
      <c r="H49" s="70">
        <v>17375</v>
      </c>
      <c r="I49" s="11"/>
      <c r="J49" s="70">
        <v>1500</v>
      </c>
      <c r="K49" s="114"/>
      <c r="L49" s="1"/>
      <c r="M49" s="1"/>
      <c r="N49" s="11"/>
      <c r="O49" s="66"/>
      <c r="P49" s="11"/>
      <c r="Q49" s="66"/>
      <c r="R49" s="11"/>
      <c r="S49" s="66"/>
      <c r="T49" s="11"/>
    </row>
    <row r="50" spans="1:20" ht="21.75" customHeight="1">
      <c r="A50" s="3" t="s">
        <v>132</v>
      </c>
      <c r="B50" s="10"/>
      <c r="D50" s="70">
        <v>34038</v>
      </c>
      <c r="E50" s="11"/>
      <c r="F50" s="70">
        <v>59317</v>
      </c>
      <c r="G50" s="79"/>
      <c r="H50" s="70">
        <v>2318</v>
      </c>
      <c r="I50" s="11"/>
      <c r="J50" s="70">
        <v>5390</v>
      </c>
      <c r="K50" s="114"/>
      <c r="L50" s="1"/>
      <c r="M50" s="1"/>
      <c r="N50" s="11"/>
      <c r="O50" s="66"/>
      <c r="P50" s="11"/>
      <c r="Q50" s="66"/>
      <c r="R50" s="11"/>
      <c r="S50" s="66"/>
      <c r="T50" s="11"/>
    </row>
    <row r="51" spans="1:20" ht="21.75" customHeight="1">
      <c r="A51" s="3" t="s">
        <v>91</v>
      </c>
      <c r="B51" s="10"/>
      <c r="D51" s="70">
        <v>18725</v>
      </c>
      <c r="E51" s="11"/>
      <c r="F51" s="70">
        <v>16471</v>
      </c>
      <c r="G51" s="79"/>
      <c r="H51" s="11">
        <v>0</v>
      </c>
      <c r="I51" s="11"/>
      <c r="J51" s="11">
        <v>0</v>
      </c>
      <c r="K51" s="114"/>
      <c r="L51" s="1"/>
      <c r="M51" s="1"/>
      <c r="N51" s="11"/>
      <c r="O51" s="66"/>
      <c r="P51" s="11"/>
      <c r="Q51" s="66"/>
      <c r="R51" s="11"/>
      <c r="S51" s="66"/>
      <c r="T51" s="11"/>
    </row>
    <row r="52" spans="1:20" ht="21.75" customHeight="1">
      <c r="A52" s="3" t="s">
        <v>90</v>
      </c>
      <c r="B52" s="10"/>
      <c r="D52" s="70">
        <v>2154029</v>
      </c>
      <c r="E52" s="11"/>
      <c r="F52" s="70">
        <v>1648297</v>
      </c>
      <c r="G52" s="79"/>
      <c r="H52" s="13">
        <v>0</v>
      </c>
      <c r="I52" s="11"/>
      <c r="J52" s="13">
        <v>0</v>
      </c>
      <c r="K52" s="114"/>
      <c r="L52" s="1"/>
      <c r="M52" s="1"/>
      <c r="N52" s="11"/>
      <c r="O52" s="66"/>
      <c r="P52" s="11"/>
      <c r="Q52" s="66"/>
      <c r="R52" s="11"/>
      <c r="S52" s="66"/>
      <c r="T52" s="11"/>
    </row>
    <row r="53" spans="1:20" ht="21.75" customHeight="1">
      <c r="A53" s="3" t="s">
        <v>16</v>
      </c>
      <c r="B53" s="10"/>
      <c r="D53" s="70">
        <v>431545</v>
      </c>
      <c r="E53" s="11"/>
      <c r="F53" s="70">
        <v>296419</v>
      </c>
      <c r="G53" s="79"/>
      <c r="H53" s="14">
        <v>32640</v>
      </c>
      <c r="I53" s="11"/>
      <c r="J53" s="14">
        <v>22976</v>
      </c>
      <c r="K53" s="114"/>
      <c r="L53" s="1"/>
      <c r="M53" s="1"/>
      <c r="N53" s="11"/>
      <c r="O53" s="66"/>
      <c r="P53" s="11"/>
      <c r="Q53" s="66"/>
      <c r="R53" s="11"/>
      <c r="S53" s="66"/>
      <c r="T53" s="11"/>
    </row>
    <row r="54" spans="1:20" ht="21.75" customHeight="1">
      <c r="A54" s="1" t="s">
        <v>17</v>
      </c>
      <c r="B54" s="10"/>
      <c r="D54" s="15">
        <f>SUM(D46:D53)</f>
        <v>4979277</v>
      </c>
      <c r="E54" s="11"/>
      <c r="F54" s="15">
        <f>SUM(F46:F53)</f>
        <v>4718403</v>
      </c>
      <c r="G54" s="79"/>
      <c r="H54" s="15">
        <f>SUM(H46:H53)</f>
        <v>515090</v>
      </c>
      <c r="I54" s="11"/>
      <c r="J54" s="15">
        <f>SUM(J46:J53)</f>
        <v>800616</v>
      </c>
      <c r="K54" s="114"/>
      <c r="L54" s="1"/>
      <c r="M54" s="1"/>
      <c r="N54" s="11"/>
      <c r="O54" s="66"/>
      <c r="P54" s="11"/>
      <c r="Q54" s="66"/>
      <c r="R54" s="11"/>
      <c r="S54" s="66"/>
      <c r="T54" s="11"/>
    </row>
    <row r="55" spans="1:20" ht="21.75" customHeight="1">
      <c r="A55" s="1" t="s">
        <v>18</v>
      </c>
      <c r="B55" s="10"/>
      <c r="D55" s="11"/>
      <c r="E55" s="11"/>
      <c r="F55" s="11"/>
      <c r="G55" s="79"/>
      <c r="H55" s="11"/>
      <c r="I55" s="11"/>
      <c r="J55" s="11"/>
      <c r="K55" s="114"/>
      <c r="L55" s="1"/>
      <c r="M55" s="1"/>
      <c r="N55" s="11"/>
      <c r="O55" s="66"/>
      <c r="P55" s="11"/>
      <c r="Q55" s="66"/>
      <c r="R55" s="11"/>
      <c r="S55" s="66"/>
      <c r="T55" s="11"/>
    </row>
    <row r="56" spans="1:20" ht="21.75" customHeight="1">
      <c r="A56" s="3" t="s">
        <v>121</v>
      </c>
      <c r="B56" s="10">
        <v>3</v>
      </c>
      <c r="D56" s="119">
        <v>0</v>
      </c>
      <c r="E56" s="11"/>
      <c r="F56" s="119">
        <v>0</v>
      </c>
      <c r="G56" s="114"/>
      <c r="H56" s="119">
        <v>759500</v>
      </c>
      <c r="I56" s="11"/>
      <c r="J56" s="119">
        <v>478500</v>
      </c>
      <c r="K56" s="114"/>
      <c r="L56" s="1"/>
      <c r="M56" s="1"/>
      <c r="N56" s="11"/>
      <c r="O56" s="66"/>
      <c r="P56" s="11"/>
      <c r="Q56" s="66"/>
      <c r="R56" s="11"/>
      <c r="S56" s="66"/>
      <c r="T56" s="11"/>
    </row>
    <row r="57" spans="1:20" ht="21.75" customHeight="1">
      <c r="A57" s="3" t="s">
        <v>129</v>
      </c>
      <c r="B57" s="10">
        <v>3</v>
      </c>
      <c r="D57" s="70">
        <v>2000</v>
      </c>
      <c r="E57" s="11"/>
      <c r="F57" s="70">
        <v>6000</v>
      </c>
      <c r="G57" s="114"/>
      <c r="H57" s="70">
        <v>0</v>
      </c>
      <c r="I57" s="11"/>
      <c r="J57" s="70">
        <v>0</v>
      </c>
      <c r="K57" s="114"/>
      <c r="L57" s="1"/>
      <c r="M57" s="1"/>
      <c r="N57" s="11"/>
      <c r="O57" s="66"/>
      <c r="P57" s="11"/>
      <c r="Q57" s="66"/>
      <c r="R57" s="11"/>
      <c r="S57" s="66"/>
      <c r="T57" s="11"/>
    </row>
    <row r="58" spans="1:20" ht="21.75" customHeight="1">
      <c r="A58" s="3" t="s">
        <v>216</v>
      </c>
      <c r="B58" s="10"/>
      <c r="D58" s="120"/>
      <c r="E58" s="11"/>
      <c r="F58" s="120"/>
      <c r="G58" s="79"/>
      <c r="H58" s="120"/>
      <c r="I58" s="11"/>
      <c r="J58" s="120"/>
      <c r="K58" s="114"/>
      <c r="L58" s="1"/>
      <c r="M58" s="1"/>
      <c r="N58" s="11"/>
      <c r="O58" s="66"/>
      <c r="P58" s="11"/>
      <c r="Q58" s="66"/>
      <c r="R58" s="11"/>
      <c r="S58" s="66"/>
      <c r="T58" s="11"/>
    </row>
    <row r="59" spans="1:20" ht="21.75" customHeight="1">
      <c r="A59" s="3" t="s">
        <v>217</v>
      </c>
      <c r="B59" s="10">
        <v>10</v>
      </c>
      <c r="D59" s="70">
        <v>4465798</v>
      </c>
      <c r="E59" s="11"/>
      <c r="F59" s="70">
        <v>4521996</v>
      </c>
      <c r="G59" s="114"/>
      <c r="H59" s="70">
        <v>1357105</v>
      </c>
      <c r="I59" s="11"/>
      <c r="J59" s="70">
        <v>1373838</v>
      </c>
      <c r="K59" s="114"/>
      <c r="L59" s="1"/>
      <c r="M59" s="1"/>
      <c r="N59" s="11"/>
      <c r="O59" s="66"/>
      <c r="P59" s="11"/>
      <c r="Q59" s="66"/>
      <c r="R59" s="11"/>
      <c r="S59" s="66"/>
      <c r="T59" s="11"/>
    </row>
    <row r="60" spans="1:20" ht="21.75" customHeight="1">
      <c r="A60" s="3" t="s">
        <v>62</v>
      </c>
      <c r="B60" s="10"/>
      <c r="D60" s="70">
        <v>108603</v>
      </c>
      <c r="E60" s="11"/>
      <c r="F60" s="70">
        <v>106714</v>
      </c>
      <c r="G60" s="114"/>
      <c r="H60" s="70">
        <v>12649</v>
      </c>
      <c r="I60" s="11"/>
      <c r="J60" s="70">
        <v>12436</v>
      </c>
      <c r="K60" s="114"/>
      <c r="L60" s="1"/>
      <c r="M60" s="1"/>
      <c r="N60" s="11"/>
      <c r="O60" s="66"/>
      <c r="P60" s="11"/>
      <c r="Q60" s="66"/>
      <c r="R60" s="11"/>
      <c r="S60" s="66"/>
      <c r="T60" s="11"/>
    </row>
    <row r="61" spans="1:20" ht="21.75" customHeight="1">
      <c r="A61" s="3" t="s">
        <v>247</v>
      </c>
      <c r="B61" s="10">
        <v>15</v>
      </c>
      <c r="D61" s="70">
        <v>6290</v>
      </c>
      <c r="E61" s="11"/>
      <c r="F61" s="70">
        <v>0</v>
      </c>
      <c r="G61" s="114"/>
      <c r="H61" s="70">
        <v>0</v>
      </c>
      <c r="I61" s="11"/>
      <c r="J61" s="70">
        <v>0</v>
      </c>
      <c r="K61" s="114"/>
      <c r="L61" s="1"/>
      <c r="M61" s="1"/>
      <c r="N61" s="11"/>
      <c r="O61" s="66"/>
      <c r="P61" s="11"/>
      <c r="Q61" s="66"/>
      <c r="R61" s="11"/>
      <c r="S61" s="66"/>
      <c r="T61" s="11"/>
    </row>
    <row r="62" spans="1:20" ht="21.75" customHeight="1">
      <c r="A62" s="3" t="s">
        <v>102</v>
      </c>
      <c r="D62" s="70">
        <v>2883284</v>
      </c>
      <c r="E62" s="11"/>
      <c r="F62" s="70">
        <v>2862276</v>
      </c>
      <c r="G62" s="114"/>
      <c r="H62" s="70">
        <v>113954</v>
      </c>
      <c r="I62" s="11"/>
      <c r="J62" s="70">
        <v>115549</v>
      </c>
      <c r="K62" s="114"/>
      <c r="L62" s="1"/>
      <c r="M62" s="1"/>
      <c r="N62" s="11"/>
      <c r="O62" s="66"/>
      <c r="P62" s="11"/>
      <c r="Q62" s="66"/>
      <c r="R62" s="11"/>
      <c r="S62" s="66"/>
      <c r="T62" s="11"/>
    </row>
    <row r="63" spans="1:20" ht="21.75" customHeight="1">
      <c r="A63" s="3" t="s">
        <v>133</v>
      </c>
      <c r="B63" s="10"/>
      <c r="D63" s="70">
        <v>30055</v>
      </c>
      <c r="E63" s="11"/>
      <c r="F63" s="70">
        <v>35293</v>
      </c>
      <c r="G63" s="114"/>
      <c r="H63" s="70">
        <v>2247</v>
      </c>
      <c r="I63" s="11"/>
      <c r="J63" s="70">
        <v>2265</v>
      </c>
      <c r="K63" s="114"/>
      <c r="L63" s="1"/>
      <c r="M63" s="1"/>
      <c r="N63" s="11"/>
      <c r="O63" s="66"/>
      <c r="P63" s="11"/>
      <c r="Q63" s="66"/>
      <c r="R63" s="11"/>
      <c r="S63" s="66"/>
      <c r="T63" s="11"/>
    </row>
    <row r="64" spans="1:20" ht="21.75" customHeight="1">
      <c r="A64" s="3" t="s">
        <v>19</v>
      </c>
      <c r="B64" s="10"/>
      <c r="D64" s="118">
        <v>615805</v>
      </c>
      <c r="E64" s="11"/>
      <c r="F64" s="118">
        <v>584153</v>
      </c>
      <c r="G64" s="114"/>
      <c r="H64" s="118">
        <v>121772</v>
      </c>
      <c r="I64" s="11"/>
      <c r="J64" s="118">
        <v>113808</v>
      </c>
      <c r="K64" s="114"/>
      <c r="L64" s="1"/>
      <c r="M64" s="1"/>
      <c r="N64" s="11"/>
      <c r="O64" s="66"/>
      <c r="P64" s="11"/>
      <c r="Q64" s="66"/>
      <c r="R64" s="11"/>
      <c r="S64" s="66"/>
      <c r="T64" s="11"/>
    </row>
    <row r="65" spans="1:20" ht="21.75" customHeight="1">
      <c r="A65" s="1" t="s">
        <v>20</v>
      </c>
      <c r="B65" s="10"/>
      <c r="D65" s="14">
        <f>SUM(D56:D64)</f>
        <v>8111835</v>
      </c>
      <c r="E65" s="11"/>
      <c r="F65" s="14">
        <f>SUM(F56:F64)</f>
        <v>8116432</v>
      </c>
      <c r="G65" s="114"/>
      <c r="H65" s="14">
        <f>SUM(H56:H64)</f>
        <v>2367227</v>
      </c>
      <c r="I65" s="11"/>
      <c r="J65" s="14">
        <f>SUM(J56:J64)</f>
        <v>2096396</v>
      </c>
      <c r="K65" s="114"/>
      <c r="L65" s="1"/>
      <c r="M65" s="1"/>
      <c r="N65" s="11"/>
      <c r="O65" s="66"/>
      <c r="P65" s="11"/>
      <c r="Q65" s="66"/>
      <c r="R65" s="11"/>
      <c r="S65" s="66"/>
      <c r="T65" s="11"/>
    </row>
    <row r="66" spans="1:20" ht="21.75" customHeight="1">
      <c r="A66" s="1" t="s">
        <v>21</v>
      </c>
      <c r="B66" s="10"/>
      <c r="D66" s="14">
        <f>SUM(D54:D64)</f>
        <v>13091112</v>
      </c>
      <c r="E66" s="11"/>
      <c r="F66" s="14">
        <f>F54+F65</f>
        <v>12834835</v>
      </c>
      <c r="G66" s="114"/>
      <c r="H66" s="14">
        <f>H54+H65</f>
        <v>2882317</v>
      </c>
      <c r="I66" s="11"/>
      <c r="J66" s="14">
        <f>J54+J65</f>
        <v>2897012</v>
      </c>
      <c r="K66" s="114"/>
      <c r="L66" s="1"/>
      <c r="M66" s="1"/>
      <c r="N66" s="11"/>
      <c r="O66" s="66"/>
      <c r="P66" s="11"/>
      <c r="Q66" s="66"/>
      <c r="R66" s="11"/>
      <c r="S66" s="66"/>
      <c r="T66" s="11"/>
    </row>
    <row r="67" spans="1:20" ht="21.75" customHeight="1">
      <c r="F67" s="70"/>
      <c r="J67" s="70"/>
      <c r="L67" s="1"/>
      <c r="M67" s="1"/>
      <c r="N67" s="11"/>
      <c r="O67" s="66"/>
      <c r="P67" s="11"/>
      <c r="Q67" s="66"/>
      <c r="R67" s="11"/>
      <c r="S67" s="66"/>
      <c r="T67" s="11"/>
    </row>
    <row r="68" spans="1:20" ht="21.75" customHeight="1">
      <c r="L68" s="1"/>
      <c r="M68" s="1"/>
      <c r="N68" s="11"/>
      <c r="O68" s="66"/>
      <c r="P68" s="11"/>
      <c r="Q68" s="66"/>
      <c r="R68" s="11"/>
      <c r="S68" s="66"/>
      <c r="T68" s="11"/>
    </row>
    <row r="69" spans="1:20" ht="21.75" customHeight="1">
      <c r="A69" s="3" t="s">
        <v>140</v>
      </c>
      <c r="I69" s="80"/>
      <c r="L69" s="1"/>
      <c r="M69" s="1"/>
      <c r="N69" s="11"/>
      <c r="O69" s="66"/>
      <c r="P69" s="11"/>
      <c r="Q69" s="66"/>
      <c r="R69" s="11"/>
      <c r="S69" s="65"/>
      <c r="T69" s="11"/>
    </row>
    <row r="70" spans="1:20" s="1" customFormat="1" ht="21.75" customHeight="1">
      <c r="A70" s="1" t="s">
        <v>0</v>
      </c>
      <c r="D70" s="69"/>
      <c r="E70" s="3"/>
      <c r="F70" s="86"/>
      <c r="G70" s="78"/>
      <c r="H70" s="69"/>
      <c r="J70" s="59"/>
      <c r="K70" s="78"/>
      <c r="N70" s="11"/>
      <c r="O70" s="66"/>
      <c r="P70" s="11"/>
      <c r="Q70" s="66"/>
      <c r="R70" s="11"/>
      <c r="S70" s="65"/>
      <c r="T70" s="11"/>
    </row>
    <row r="71" spans="1:20" s="1" customFormat="1" ht="21.75" customHeight="1">
      <c r="A71" s="1" t="s">
        <v>96</v>
      </c>
      <c r="D71" s="69"/>
      <c r="E71" s="3"/>
      <c r="F71" s="86"/>
      <c r="G71" s="78"/>
      <c r="H71" s="69"/>
      <c r="J71" s="59"/>
      <c r="K71" s="78"/>
      <c r="N71" s="11"/>
      <c r="O71" s="66"/>
      <c r="P71" s="11"/>
      <c r="Q71" s="66"/>
      <c r="R71" s="11"/>
      <c r="S71" s="65"/>
      <c r="T71" s="11"/>
    </row>
    <row r="72" spans="1:20" s="1" customFormat="1" ht="21.75" customHeight="1">
      <c r="A72" s="1" t="s">
        <v>234</v>
      </c>
      <c r="D72" s="69"/>
      <c r="E72" s="3"/>
      <c r="F72" s="86"/>
      <c r="G72" s="78"/>
      <c r="H72" s="69"/>
      <c r="J72" s="59"/>
      <c r="K72" s="114"/>
      <c r="N72" s="11"/>
      <c r="O72" s="66"/>
      <c r="P72" s="11"/>
      <c r="Q72" s="66"/>
      <c r="R72" s="11"/>
      <c r="S72" s="66"/>
      <c r="T72" s="11"/>
    </row>
    <row r="73" spans="1:20" ht="21.75" customHeight="1">
      <c r="J73" s="62" t="s">
        <v>88</v>
      </c>
      <c r="K73" s="114"/>
      <c r="L73" s="1"/>
      <c r="M73" s="1"/>
      <c r="N73" s="11"/>
      <c r="O73" s="66"/>
      <c r="P73" s="11"/>
      <c r="Q73" s="66"/>
      <c r="R73" s="11"/>
      <c r="S73" s="68"/>
      <c r="T73" s="11"/>
    </row>
    <row r="74" spans="1:20" s="6" customFormat="1" ht="21.75" customHeight="1">
      <c r="A74" s="115"/>
      <c r="D74" s="124" t="s">
        <v>1</v>
      </c>
      <c r="E74" s="124"/>
      <c r="F74" s="124"/>
      <c r="G74" s="78"/>
      <c r="H74" s="124" t="s">
        <v>2</v>
      </c>
      <c r="I74" s="124"/>
      <c r="J74" s="124"/>
      <c r="K74" s="116"/>
      <c r="L74" s="1"/>
      <c r="M74" s="1"/>
      <c r="N74" s="11"/>
      <c r="O74" s="66"/>
      <c r="P74" s="11"/>
      <c r="Q74" s="66"/>
      <c r="R74" s="11"/>
      <c r="S74" s="67"/>
      <c r="T74" s="11"/>
    </row>
    <row r="75" spans="1:20" s="8" customFormat="1" ht="21.75" customHeight="1">
      <c r="D75" s="90" t="s">
        <v>235</v>
      </c>
      <c r="F75" s="90" t="s">
        <v>236</v>
      </c>
      <c r="G75" s="78"/>
      <c r="H75" s="90" t="s">
        <v>235</v>
      </c>
      <c r="J75" s="90" t="s">
        <v>236</v>
      </c>
      <c r="K75" s="116"/>
      <c r="L75" s="1"/>
      <c r="M75" s="1"/>
      <c r="N75" s="11"/>
      <c r="O75" s="66"/>
      <c r="P75" s="11"/>
      <c r="Q75" s="66"/>
      <c r="R75" s="11"/>
      <c r="S75" s="67"/>
      <c r="T75" s="11"/>
    </row>
    <row r="76" spans="1:20" s="8" customFormat="1" ht="21.75" customHeight="1">
      <c r="B76" s="9"/>
      <c r="D76" s="61" t="s">
        <v>111</v>
      </c>
      <c r="F76" s="61" t="s">
        <v>113</v>
      </c>
      <c r="G76" s="78"/>
      <c r="H76" s="61" t="s">
        <v>111</v>
      </c>
      <c r="J76" s="61" t="s">
        <v>113</v>
      </c>
      <c r="K76" s="116"/>
      <c r="L76" s="1"/>
      <c r="M76" s="1"/>
      <c r="N76" s="11"/>
      <c r="O76" s="66"/>
      <c r="P76" s="11"/>
      <c r="Q76" s="66"/>
      <c r="R76" s="11"/>
      <c r="S76" s="67"/>
      <c r="T76" s="11"/>
    </row>
    <row r="77" spans="1:20" s="8" customFormat="1" ht="21.75" customHeight="1">
      <c r="B77" s="9"/>
      <c r="D77" s="61" t="s">
        <v>112</v>
      </c>
      <c r="F77" s="61"/>
      <c r="G77" s="78"/>
      <c r="H77" s="61" t="s">
        <v>112</v>
      </c>
      <c r="J77" s="61"/>
      <c r="K77" s="116"/>
      <c r="L77" s="1"/>
      <c r="M77" s="1"/>
      <c r="N77" s="11"/>
      <c r="O77" s="66"/>
      <c r="P77" s="11"/>
      <c r="Q77" s="66"/>
      <c r="R77" s="11"/>
      <c r="S77" s="66"/>
      <c r="T77" s="11"/>
    </row>
    <row r="78" spans="1:20" ht="21.75" customHeight="1">
      <c r="A78" s="1" t="s">
        <v>22</v>
      </c>
      <c r="B78" s="10"/>
      <c r="E78" s="11"/>
      <c r="F78" s="70"/>
      <c r="G78" s="79"/>
      <c r="I78" s="11"/>
      <c r="J78" s="70"/>
      <c r="K78" s="114"/>
      <c r="L78" s="1"/>
      <c r="M78" s="1"/>
      <c r="N78" s="11"/>
      <c r="O78" s="66"/>
      <c r="P78" s="11"/>
      <c r="Q78" s="66"/>
      <c r="R78" s="11"/>
      <c r="S78" s="66"/>
      <c r="T78" s="11"/>
    </row>
    <row r="79" spans="1:20" ht="21.75" customHeight="1">
      <c r="A79" s="3" t="s">
        <v>23</v>
      </c>
      <c r="B79" s="10"/>
      <c r="E79" s="11"/>
      <c r="F79" s="70"/>
      <c r="G79" s="79"/>
      <c r="I79" s="11"/>
      <c r="J79" s="70"/>
      <c r="K79" s="114"/>
      <c r="L79" s="1"/>
      <c r="M79" s="1"/>
      <c r="N79" s="11"/>
      <c r="O79" s="66"/>
      <c r="P79" s="11"/>
      <c r="Q79" s="66"/>
      <c r="R79" s="11"/>
      <c r="S79" s="66"/>
      <c r="T79" s="11"/>
    </row>
    <row r="80" spans="1:20" ht="21.75" customHeight="1">
      <c r="A80" s="3" t="s">
        <v>24</v>
      </c>
      <c r="B80" s="10"/>
      <c r="E80" s="11"/>
      <c r="F80" s="70"/>
      <c r="G80" s="79"/>
      <c r="I80" s="11"/>
      <c r="J80" s="70"/>
      <c r="K80" s="114"/>
      <c r="L80" s="1"/>
      <c r="M80" s="1"/>
      <c r="N80" s="11"/>
      <c r="O80" s="66"/>
      <c r="P80" s="11"/>
      <c r="Q80" s="66"/>
      <c r="R80" s="11"/>
      <c r="S80" s="66"/>
      <c r="T80" s="11"/>
    </row>
    <row r="81" spans="1:20" ht="21.75" customHeight="1" thickBot="1">
      <c r="A81" s="3" t="s">
        <v>25</v>
      </c>
      <c r="B81" s="10"/>
      <c r="D81" s="76">
        <f>2116753580/1000</f>
        <v>2116753.58</v>
      </c>
      <c r="E81" s="11"/>
      <c r="F81" s="76">
        <v>2116754</v>
      </c>
      <c r="G81" s="79"/>
      <c r="H81" s="76">
        <f>2116753580/1000</f>
        <v>2116753.58</v>
      </c>
      <c r="I81" s="11"/>
      <c r="J81" s="76">
        <v>2116754</v>
      </c>
      <c r="K81" s="114"/>
      <c r="L81" s="1"/>
      <c r="M81" s="1"/>
      <c r="N81" s="11"/>
      <c r="O81" s="66"/>
      <c r="P81" s="11"/>
      <c r="Q81" s="66"/>
      <c r="R81" s="11"/>
      <c r="S81" s="66"/>
      <c r="T81" s="11"/>
    </row>
    <row r="82" spans="1:20" ht="21.75" customHeight="1" thickTop="1">
      <c r="A82" s="3" t="s">
        <v>26</v>
      </c>
      <c r="B82" s="10"/>
      <c r="E82" s="11"/>
      <c r="F82" s="70"/>
      <c r="G82" s="79"/>
      <c r="I82" s="11"/>
      <c r="J82" s="70"/>
      <c r="L82" s="1"/>
      <c r="M82" s="1"/>
      <c r="N82" s="11"/>
      <c r="O82" s="66"/>
      <c r="P82" s="11"/>
      <c r="Q82" s="66"/>
      <c r="R82" s="11"/>
      <c r="S82" s="66"/>
      <c r="T82" s="11"/>
    </row>
    <row r="83" spans="1:20" ht="21.75" customHeight="1">
      <c r="A83" s="3" t="s">
        <v>27</v>
      </c>
      <c r="B83" s="10"/>
      <c r="D83" s="70">
        <v>1666827</v>
      </c>
      <c r="E83" s="11"/>
      <c r="F83" s="70">
        <v>1666827</v>
      </c>
      <c r="G83" s="79"/>
      <c r="H83" s="70">
        <v>1666827</v>
      </c>
      <c r="I83" s="11"/>
      <c r="J83" s="70">
        <v>1666827</v>
      </c>
      <c r="K83" s="114"/>
      <c r="L83" s="1"/>
      <c r="M83" s="1"/>
      <c r="N83" s="11"/>
      <c r="O83" s="66"/>
      <c r="P83" s="11"/>
      <c r="Q83" s="66"/>
      <c r="R83" s="11"/>
      <c r="S83" s="66"/>
      <c r="T83" s="11"/>
    </row>
    <row r="84" spans="1:20" ht="21.75" customHeight="1">
      <c r="A84" s="3" t="s">
        <v>28</v>
      </c>
      <c r="B84" s="10"/>
      <c r="D84" s="70">
        <v>2062461</v>
      </c>
      <c r="E84" s="11"/>
      <c r="F84" s="70">
        <v>2062461</v>
      </c>
      <c r="G84" s="79"/>
      <c r="H84" s="70">
        <v>2062461</v>
      </c>
      <c r="I84" s="11"/>
      <c r="J84" s="70">
        <v>2062461</v>
      </c>
      <c r="K84" s="114"/>
      <c r="L84" s="1"/>
      <c r="M84" s="1"/>
      <c r="N84" s="11"/>
      <c r="O84" s="66"/>
      <c r="P84" s="11"/>
      <c r="Q84" s="66"/>
      <c r="R84" s="11"/>
      <c r="S84" s="66"/>
      <c r="T84" s="11"/>
    </row>
    <row r="85" spans="1:20" ht="21.75" customHeight="1">
      <c r="A85" s="3" t="s">
        <v>228</v>
      </c>
      <c r="B85" s="10"/>
      <c r="E85" s="11"/>
      <c r="F85" s="70"/>
      <c r="G85" s="79"/>
      <c r="I85" s="11"/>
      <c r="J85" s="70"/>
      <c r="K85" s="114"/>
      <c r="L85" s="1"/>
      <c r="M85" s="1"/>
      <c r="N85" s="11"/>
      <c r="O85" s="66"/>
      <c r="P85" s="11"/>
      <c r="Q85" s="66"/>
      <c r="R85" s="11"/>
      <c r="S85" s="66"/>
      <c r="T85" s="11"/>
    </row>
    <row r="86" spans="1:20" ht="21.75" customHeight="1">
      <c r="A86" s="3" t="s">
        <v>229</v>
      </c>
      <c r="B86" s="10"/>
      <c r="D86" s="70">
        <v>-7373</v>
      </c>
      <c r="E86" s="11"/>
      <c r="F86" s="70">
        <v>-7373</v>
      </c>
      <c r="G86" s="79"/>
      <c r="H86" s="70">
        <v>0</v>
      </c>
      <c r="I86" s="11"/>
      <c r="J86" s="70">
        <v>0</v>
      </c>
      <c r="K86" s="114"/>
      <c r="L86" s="1"/>
      <c r="M86" s="1"/>
      <c r="N86" s="11"/>
      <c r="O86" s="66"/>
      <c r="P86" s="11"/>
      <c r="Q86" s="66"/>
      <c r="R86" s="11"/>
      <c r="S86" s="66"/>
      <c r="T86" s="11"/>
    </row>
    <row r="87" spans="1:20" ht="21.75" customHeight="1">
      <c r="A87" s="3" t="s">
        <v>29</v>
      </c>
      <c r="B87" s="10"/>
      <c r="D87" s="70">
        <v>568131</v>
      </c>
      <c r="E87" s="11"/>
      <c r="F87" s="70">
        <v>568131</v>
      </c>
      <c r="G87" s="79"/>
      <c r="H87" s="70">
        <v>0</v>
      </c>
      <c r="I87" s="11"/>
      <c r="J87" s="70">
        <v>0</v>
      </c>
      <c r="K87" s="114"/>
      <c r="L87" s="1"/>
      <c r="M87" s="1"/>
      <c r="N87" s="11"/>
      <c r="O87" s="66"/>
      <c r="P87" s="11"/>
      <c r="Q87" s="66"/>
      <c r="R87" s="11"/>
      <c r="S87" s="66"/>
      <c r="T87" s="11"/>
    </row>
    <row r="88" spans="1:20" ht="21.75" customHeight="1">
      <c r="A88" s="3" t="s">
        <v>30</v>
      </c>
      <c r="B88" s="10"/>
      <c r="E88" s="11"/>
      <c r="F88" s="70"/>
      <c r="G88" s="79"/>
      <c r="I88" s="11"/>
      <c r="J88" s="70"/>
      <c r="K88" s="114"/>
      <c r="L88" s="1"/>
      <c r="M88" s="1"/>
      <c r="N88" s="11"/>
      <c r="O88" s="66"/>
      <c r="P88" s="11"/>
      <c r="Q88" s="66"/>
      <c r="R88" s="11"/>
      <c r="S88" s="66"/>
      <c r="T88" s="11"/>
    </row>
    <row r="89" spans="1:20" ht="21.75" customHeight="1">
      <c r="A89" s="3" t="s">
        <v>31</v>
      </c>
      <c r="B89" s="10"/>
      <c r="D89" s="70">
        <v>211675</v>
      </c>
      <c r="E89" s="11"/>
      <c r="F89" s="70">
        <v>211675</v>
      </c>
      <c r="G89" s="79"/>
      <c r="H89" s="70">
        <v>211675</v>
      </c>
      <c r="I89" s="11"/>
      <c r="J89" s="70">
        <v>211675</v>
      </c>
      <c r="K89" s="114"/>
      <c r="L89" s="1"/>
      <c r="M89" s="1"/>
      <c r="N89" s="11"/>
      <c r="O89" s="66"/>
      <c r="P89" s="11"/>
      <c r="Q89" s="66"/>
      <c r="R89" s="11"/>
      <c r="S89" s="66"/>
      <c r="T89" s="11"/>
    </row>
    <row r="90" spans="1:20" ht="21.75" customHeight="1">
      <c r="A90" s="3" t="s">
        <v>32</v>
      </c>
      <c r="B90" s="10"/>
      <c r="D90" s="70">
        <f>'ce-conso'!N28</f>
        <v>-428682</v>
      </c>
      <c r="E90" s="11"/>
      <c r="F90" s="70">
        <v>-493903</v>
      </c>
      <c r="G90" s="79"/>
      <c r="H90" s="70">
        <v>169223</v>
      </c>
      <c r="I90" s="11"/>
      <c r="J90" s="70">
        <v>201734</v>
      </c>
      <c r="K90" s="114"/>
      <c r="L90" s="1"/>
      <c r="M90" s="1"/>
      <c r="N90" s="11"/>
      <c r="O90" s="66"/>
      <c r="P90" s="11"/>
      <c r="Q90" s="66"/>
      <c r="R90" s="11"/>
      <c r="S90" s="66"/>
      <c r="T90" s="11"/>
    </row>
    <row r="91" spans="1:20" ht="21.75" customHeight="1">
      <c r="A91" s="3" t="s">
        <v>66</v>
      </c>
      <c r="B91" s="10"/>
      <c r="D91" s="118">
        <v>5770304</v>
      </c>
      <c r="E91" s="11"/>
      <c r="F91" s="118">
        <v>5715776</v>
      </c>
      <c r="G91" s="79"/>
      <c r="H91" s="118">
        <v>141313</v>
      </c>
      <c r="I91" s="11"/>
      <c r="J91" s="118">
        <v>141313</v>
      </c>
      <c r="K91" s="114"/>
      <c r="L91" s="1"/>
      <c r="M91" s="1"/>
      <c r="N91" s="11"/>
      <c r="O91" s="66"/>
      <c r="P91" s="11"/>
      <c r="Q91" s="66"/>
      <c r="R91" s="11"/>
      <c r="S91" s="66"/>
      <c r="T91" s="11"/>
    </row>
    <row r="92" spans="1:20" ht="21.75" customHeight="1">
      <c r="A92" s="3" t="s">
        <v>238</v>
      </c>
      <c r="B92" s="10"/>
      <c r="D92" s="70">
        <f>SUM(D83:D91)</f>
        <v>9843343</v>
      </c>
      <c r="E92" s="11"/>
      <c r="F92" s="70">
        <f>SUM(F83:F91)</f>
        <v>9723594</v>
      </c>
      <c r="G92" s="79"/>
      <c r="H92" s="70">
        <f>SUM(H83:H91)</f>
        <v>4251499</v>
      </c>
      <c r="I92" s="11"/>
      <c r="J92" s="70">
        <f>SUM(J83:J91)</f>
        <v>4284010</v>
      </c>
      <c r="K92" s="114"/>
      <c r="L92" s="1"/>
      <c r="M92" s="1"/>
      <c r="N92" s="11"/>
      <c r="O92" s="66"/>
      <c r="P92" s="11"/>
      <c r="Q92" s="66"/>
      <c r="R92" s="11"/>
      <c r="S92" s="66"/>
      <c r="T92" s="11"/>
    </row>
    <row r="93" spans="1:20" ht="21.75" customHeight="1">
      <c r="A93" s="3" t="s">
        <v>92</v>
      </c>
      <c r="B93" s="10"/>
      <c r="E93" s="11"/>
      <c r="F93" s="70"/>
      <c r="G93" s="79"/>
      <c r="I93" s="11"/>
      <c r="J93" s="70"/>
      <c r="K93" s="114"/>
      <c r="L93" s="1"/>
      <c r="M93" s="1"/>
      <c r="N93" s="11"/>
      <c r="O93" s="66"/>
      <c r="P93" s="11"/>
      <c r="Q93" s="66"/>
      <c r="R93" s="11"/>
      <c r="S93" s="66"/>
      <c r="T93" s="11"/>
    </row>
    <row r="94" spans="1:20" ht="21.75" customHeight="1">
      <c r="A94" s="3" t="s">
        <v>93</v>
      </c>
      <c r="B94" s="10"/>
      <c r="D94" s="118">
        <f>126340</f>
        <v>126340</v>
      </c>
      <c r="E94" s="11"/>
      <c r="F94" s="118">
        <v>124884</v>
      </c>
      <c r="G94" s="79"/>
      <c r="H94" s="118">
        <v>0</v>
      </c>
      <c r="I94" s="11"/>
      <c r="J94" s="118">
        <v>0</v>
      </c>
      <c r="K94" s="121"/>
      <c r="L94" s="1"/>
      <c r="M94" s="1"/>
      <c r="N94" s="11"/>
      <c r="O94" s="66"/>
      <c r="P94" s="11"/>
      <c r="Q94" s="66"/>
      <c r="R94" s="11"/>
      <c r="S94" s="66"/>
      <c r="T94" s="11"/>
    </row>
    <row r="95" spans="1:20" ht="21.75" customHeight="1">
      <c r="A95" s="1" t="s">
        <v>33</v>
      </c>
      <c r="B95" s="10"/>
      <c r="D95" s="14">
        <f>SUM(D92:D94)</f>
        <v>9969683</v>
      </c>
      <c r="E95" s="11"/>
      <c r="F95" s="14">
        <f t="shared" ref="F95" si="0">SUM(F92:F94)</f>
        <v>9848478</v>
      </c>
      <c r="G95" s="79"/>
      <c r="H95" s="14">
        <f>SUM(H92:H94)</f>
        <v>4251499</v>
      </c>
      <c r="I95" s="11"/>
      <c r="J95" s="14">
        <f>SUM(J92:J94)</f>
        <v>4284010</v>
      </c>
      <c r="K95" s="114"/>
      <c r="L95" s="1"/>
      <c r="M95" s="1"/>
      <c r="N95" s="11"/>
      <c r="O95" s="66"/>
      <c r="P95" s="11"/>
      <c r="Q95" s="66"/>
      <c r="R95" s="11"/>
      <c r="S95" s="66"/>
      <c r="T95" s="11"/>
    </row>
    <row r="96" spans="1:20" ht="21.75" customHeight="1" thickBot="1">
      <c r="A96" s="1" t="s">
        <v>34</v>
      </c>
      <c r="B96" s="10"/>
      <c r="D96" s="76">
        <f>SUM(D66,D95)</f>
        <v>23060795</v>
      </c>
      <c r="E96" s="11"/>
      <c r="F96" s="76">
        <f>SUM(F66,F95)</f>
        <v>22683313</v>
      </c>
      <c r="G96" s="79"/>
      <c r="H96" s="76">
        <f>SUM(H66,H95)</f>
        <v>7133816</v>
      </c>
      <c r="I96" s="11"/>
      <c r="J96" s="76">
        <f>SUM(J66,J95)</f>
        <v>7181022</v>
      </c>
      <c r="K96" s="114"/>
      <c r="L96" s="1"/>
      <c r="M96" s="1"/>
      <c r="N96" s="11"/>
      <c r="O96" s="66"/>
      <c r="P96" s="11"/>
      <c r="Q96" s="66"/>
      <c r="R96" s="11"/>
      <c r="S96" s="66"/>
      <c r="T96" s="11"/>
    </row>
    <row r="97" spans="1:20" ht="21.75" customHeight="1" thickTop="1">
      <c r="B97" s="23"/>
      <c r="C97" s="60"/>
      <c r="D97" s="70">
        <f>SUM(D96-D32)</f>
        <v>0</v>
      </c>
      <c r="E97" s="70"/>
      <c r="F97" s="70">
        <f>SUM(F96-F32)</f>
        <v>0</v>
      </c>
      <c r="G97" s="79"/>
      <c r="H97" s="70">
        <f>SUM(H96-H32)</f>
        <v>0</v>
      </c>
      <c r="I97" s="70"/>
      <c r="J97" s="70">
        <f>SUM(J96-J32)</f>
        <v>0</v>
      </c>
      <c r="K97" s="122"/>
      <c r="L97" s="1"/>
      <c r="M97" s="1"/>
      <c r="T97" s="11"/>
    </row>
    <row r="98" spans="1:20" ht="21.75" customHeight="1">
      <c r="B98" s="23"/>
      <c r="C98" s="60"/>
      <c r="E98" s="70"/>
      <c r="G98" s="85"/>
      <c r="I98" s="70"/>
      <c r="K98" s="122"/>
      <c r="T98" s="11"/>
    </row>
    <row r="99" spans="1:20" ht="21.75" customHeight="1">
      <c r="A99" s="3" t="s">
        <v>140</v>
      </c>
      <c r="I99" s="80"/>
    </row>
    <row r="100" spans="1:20" ht="21.75" customHeight="1">
      <c r="A100" s="112"/>
    </row>
    <row r="101" spans="1:20" ht="21.75" customHeight="1">
      <c r="A101" s="123"/>
    </row>
    <row r="103" spans="1:20" ht="21.75" customHeight="1">
      <c r="B103" s="3" t="s">
        <v>94</v>
      </c>
      <c r="D103" s="81"/>
    </row>
    <row r="104" spans="1:20" ht="21.75" customHeight="1">
      <c r="A104" s="123"/>
    </row>
  </sheetData>
  <mergeCells count="6">
    <mergeCell ref="D5:F5"/>
    <mergeCell ref="H5:J5"/>
    <mergeCell ref="D40:F40"/>
    <mergeCell ref="H40:J40"/>
    <mergeCell ref="D74:F74"/>
    <mergeCell ref="H74:J74"/>
  </mergeCells>
  <pageMargins left="0.78740157480314965" right="0.39370078740157483" top="0.78740157480314965" bottom="0.39370078740157483" header="0.19685039370078741" footer="0.19685039370078741"/>
  <pageSetup paperSize="9" scale="79" fitToHeight="2" orientation="portrait" r:id="rId1"/>
  <rowBreaks count="2" manualBreakCount="2">
    <brk id="35" max="10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S104"/>
  <sheetViews>
    <sheetView showGridLines="0" tabSelected="1" view="pageBreakPreview" topLeftCell="A44" zoomScale="96" zoomScaleNormal="96" zoomScaleSheetLayoutView="96" workbookViewId="0">
      <selection activeCell="C82" sqref="C82"/>
    </sheetView>
  </sheetViews>
  <sheetFormatPr defaultColWidth="9.33203125" defaultRowHeight="21" customHeight="1"/>
  <cols>
    <col min="1" max="1" width="51.44140625" style="3" customWidth="1"/>
    <col min="2" max="2" width="3.33203125" style="3" customWidth="1"/>
    <col min="3" max="3" width="1.33203125" style="3" customWidth="1"/>
    <col min="4" max="4" width="14.44140625" style="4" customWidth="1"/>
    <col min="5" max="5" width="0.6640625" style="3" customWidth="1"/>
    <col min="6" max="6" width="14.44140625" style="4" customWidth="1"/>
    <col min="7" max="7" width="1.5546875" style="8" customWidth="1"/>
    <col min="8" max="8" width="14.44140625" style="4" customWidth="1"/>
    <col min="9" max="9" width="0.6640625" style="3" customWidth="1"/>
    <col min="10" max="10" width="14.44140625" style="4" customWidth="1"/>
    <col min="11" max="11" width="1.5546875" style="8" customWidth="1"/>
    <col min="12" max="12" width="9.33203125" style="3"/>
    <col min="13" max="13" width="10.44140625" style="3" bestFit="1" customWidth="1"/>
    <col min="14" max="16384" width="9.33203125" style="3"/>
  </cols>
  <sheetData>
    <row r="1" spans="1:19" s="1" customFormat="1" ht="19.5" customHeight="1">
      <c r="D1" s="2"/>
      <c r="F1" s="2"/>
      <c r="G1" s="6"/>
      <c r="H1" s="2"/>
      <c r="J1" s="16" t="s">
        <v>89</v>
      </c>
      <c r="K1" s="6"/>
    </row>
    <row r="2" spans="1:19" s="1" customFormat="1" ht="19.5" customHeight="1">
      <c r="A2" s="1" t="s">
        <v>0</v>
      </c>
      <c r="D2" s="2"/>
      <c r="F2" s="2"/>
      <c r="G2" s="6"/>
      <c r="H2" s="2"/>
      <c r="J2" s="2"/>
      <c r="K2" s="6"/>
    </row>
    <row r="3" spans="1:19" s="1" customFormat="1" ht="19.5" customHeight="1">
      <c r="A3" s="1" t="s">
        <v>97</v>
      </c>
      <c r="D3" s="2"/>
      <c r="F3" s="2"/>
      <c r="G3" s="6"/>
      <c r="H3" s="2"/>
      <c r="J3" s="2"/>
      <c r="K3" s="6"/>
    </row>
    <row r="4" spans="1:19" s="1" customFormat="1" ht="19.5" customHeight="1">
      <c r="A4" s="1" t="s">
        <v>230</v>
      </c>
      <c r="D4" s="2"/>
      <c r="F4" s="2"/>
      <c r="G4" s="6"/>
      <c r="H4" s="2"/>
      <c r="J4" s="2"/>
      <c r="K4" s="6"/>
    </row>
    <row r="5" spans="1:19" s="8" customFormat="1" ht="19.5" customHeight="1">
      <c r="D5" s="4"/>
      <c r="E5" s="3"/>
      <c r="F5" s="4"/>
      <c r="H5" s="5"/>
      <c r="I5" s="3"/>
      <c r="J5" s="5" t="s">
        <v>110</v>
      </c>
    </row>
    <row r="6" spans="1:19" s="6" customFormat="1" ht="19.5" customHeight="1">
      <c r="D6" s="7"/>
      <c r="E6" s="94" t="s">
        <v>1</v>
      </c>
      <c r="F6" s="7"/>
      <c r="H6" s="7"/>
      <c r="I6" s="94" t="s">
        <v>2</v>
      </c>
      <c r="J6" s="7"/>
    </row>
    <row r="7" spans="1:19" s="8" customFormat="1" ht="19.5" customHeight="1">
      <c r="B7" s="63" t="s">
        <v>3</v>
      </c>
      <c r="D7" s="64" t="s">
        <v>233</v>
      </c>
      <c r="F7" s="64" t="s">
        <v>214</v>
      </c>
      <c r="G7" s="6"/>
      <c r="H7" s="64" t="s">
        <v>233</v>
      </c>
      <c r="J7" s="64" t="s">
        <v>214</v>
      </c>
    </row>
    <row r="8" spans="1:19" ht="19.5" customHeight="1">
      <c r="A8" s="1" t="s">
        <v>134</v>
      </c>
      <c r="B8" s="10"/>
    </row>
    <row r="9" spans="1:19" ht="19.5" customHeight="1">
      <c r="A9" s="3" t="s">
        <v>85</v>
      </c>
      <c r="B9" s="8"/>
      <c r="D9" s="11">
        <v>1130693</v>
      </c>
      <c r="E9" s="11"/>
      <c r="F9" s="11">
        <v>543225</v>
      </c>
      <c r="G9" s="13"/>
      <c r="H9" s="12">
        <v>18382</v>
      </c>
      <c r="I9" s="11"/>
      <c r="J9" s="12">
        <v>9532</v>
      </c>
      <c r="L9" s="11"/>
      <c r="M9" s="11"/>
      <c r="O9" s="11"/>
      <c r="Q9" s="11"/>
      <c r="R9" s="11"/>
      <c r="S9" s="11"/>
    </row>
    <row r="10" spans="1:19" ht="19.5" customHeight="1">
      <c r="A10" s="3" t="s">
        <v>86</v>
      </c>
      <c r="B10" s="10"/>
      <c r="D10" s="11">
        <v>225353</v>
      </c>
      <c r="E10" s="11"/>
      <c r="F10" s="11">
        <v>501812</v>
      </c>
      <c r="G10" s="13"/>
      <c r="H10" s="12">
        <v>0</v>
      </c>
      <c r="I10" s="13"/>
      <c r="J10" s="12">
        <v>0</v>
      </c>
      <c r="L10" s="11"/>
      <c r="M10" s="11"/>
      <c r="O10" s="11"/>
      <c r="Q10" s="11"/>
      <c r="R10" s="11"/>
      <c r="S10" s="11"/>
    </row>
    <row r="11" spans="1:19" ht="19.5" customHeight="1">
      <c r="A11" s="3" t="s">
        <v>87</v>
      </c>
      <c r="B11" s="10"/>
      <c r="D11" s="11">
        <v>8629</v>
      </c>
      <c r="E11" s="11"/>
      <c r="F11" s="11">
        <v>8409</v>
      </c>
      <c r="G11" s="13"/>
      <c r="H11" s="5">
        <v>3112</v>
      </c>
      <c r="I11" s="13"/>
      <c r="J11" s="5">
        <v>2905</v>
      </c>
      <c r="L11" s="11"/>
      <c r="M11" s="11"/>
      <c r="O11" s="11"/>
      <c r="Q11" s="11"/>
      <c r="R11" s="11"/>
      <c r="S11" s="11"/>
    </row>
    <row r="12" spans="1:19" ht="19.5" customHeight="1">
      <c r="A12" s="3" t="s">
        <v>35</v>
      </c>
      <c r="B12" s="10"/>
      <c r="D12" s="14">
        <v>1077</v>
      </c>
      <c r="E12" s="11"/>
      <c r="F12" s="14">
        <v>4685</v>
      </c>
      <c r="G12" s="13"/>
      <c r="H12" s="72">
        <v>21742</v>
      </c>
      <c r="I12" s="11"/>
      <c r="J12" s="72">
        <v>16299</v>
      </c>
      <c r="L12" s="11"/>
      <c r="M12" s="11"/>
      <c r="O12" s="11"/>
      <c r="Q12" s="11"/>
      <c r="R12" s="11"/>
      <c r="S12" s="11"/>
    </row>
    <row r="13" spans="1:19" ht="19.5" customHeight="1">
      <c r="A13" s="1" t="s">
        <v>148</v>
      </c>
      <c r="B13" s="8"/>
      <c r="D13" s="14">
        <f>SUM(D9:D12)</f>
        <v>1365752</v>
      </c>
      <c r="E13" s="11"/>
      <c r="F13" s="14">
        <f>SUM(F9:F12)</f>
        <v>1058131</v>
      </c>
      <c r="G13" s="13"/>
      <c r="H13" s="14">
        <f>SUM(H9:H12)</f>
        <v>43236</v>
      </c>
      <c r="I13" s="11"/>
      <c r="J13" s="14">
        <f>SUM(J9:J12)</f>
        <v>28736</v>
      </c>
      <c r="L13" s="11"/>
      <c r="M13" s="11"/>
      <c r="O13" s="11"/>
      <c r="Q13" s="11"/>
      <c r="R13" s="11"/>
      <c r="S13" s="11"/>
    </row>
    <row r="14" spans="1:19" ht="19.5" customHeight="1">
      <c r="A14" s="1" t="s">
        <v>36</v>
      </c>
      <c r="B14" s="8"/>
      <c r="D14" s="11"/>
      <c r="E14" s="11"/>
      <c r="F14" s="11"/>
      <c r="G14" s="13"/>
      <c r="I14" s="11"/>
      <c r="L14" s="11"/>
      <c r="M14" s="11"/>
      <c r="O14" s="11"/>
      <c r="Q14" s="11"/>
      <c r="R14" s="11"/>
      <c r="S14" s="11"/>
    </row>
    <row r="15" spans="1:19" ht="19.5" customHeight="1">
      <c r="A15" s="3" t="s">
        <v>37</v>
      </c>
      <c r="B15" s="8"/>
      <c r="D15" s="11">
        <v>521848</v>
      </c>
      <c r="E15" s="11"/>
      <c r="F15" s="11">
        <v>345385</v>
      </c>
      <c r="G15" s="13"/>
      <c r="H15" s="12">
        <v>9438</v>
      </c>
      <c r="I15" s="11"/>
      <c r="J15" s="12">
        <v>5089</v>
      </c>
      <c r="K15" s="13"/>
      <c r="L15" s="11"/>
      <c r="M15" s="11"/>
      <c r="O15" s="11"/>
      <c r="Q15" s="11"/>
      <c r="R15" s="11"/>
      <c r="S15" s="11"/>
    </row>
    <row r="16" spans="1:19" ht="19.5" customHeight="1">
      <c r="A16" s="3" t="s">
        <v>38</v>
      </c>
      <c r="B16" s="10"/>
      <c r="D16" s="11">
        <v>110762</v>
      </c>
      <c r="E16" s="11"/>
      <c r="F16" s="11">
        <v>274488</v>
      </c>
      <c r="G16" s="13"/>
      <c r="H16" s="12">
        <v>0</v>
      </c>
      <c r="I16" s="13"/>
      <c r="J16" s="12">
        <v>0</v>
      </c>
      <c r="L16" s="11"/>
      <c r="M16" s="11"/>
      <c r="O16" s="11"/>
      <c r="Q16" s="11"/>
      <c r="R16" s="11"/>
      <c r="S16" s="11"/>
    </row>
    <row r="17" spans="1:19" ht="19.5" customHeight="1">
      <c r="A17" s="3" t="s">
        <v>39</v>
      </c>
      <c r="B17" s="10"/>
      <c r="D17" s="11">
        <v>6784</v>
      </c>
      <c r="E17" s="11"/>
      <c r="F17" s="11">
        <v>6509</v>
      </c>
      <c r="G17" s="13"/>
      <c r="H17" s="4">
        <v>1377</v>
      </c>
      <c r="I17" s="13"/>
      <c r="J17" s="4">
        <v>1217</v>
      </c>
      <c r="L17" s="11"/>
      <c r="M17" s="11"/>
      <c r="O17" s="11"/>
      <c r="Q17" s="11"/>
      <c r="R17" s="11"/>
      <c r="S17" s="11"/>
    </row>
    <row r="18" spans="1:19" ht="19.5" customHeight="1">
      <c r="A18" s="3" t="s">
        <v>40</v>
      </c>
      <c r="B18" s="10"/>
      <c r="D18" s="11">
        <v>154105</v>
      </c>
      <c r="E18" s="11"/>
      <c r="F18" s="11">
        <v>100709</v>
      </c>
      <c r="G18" s="13"/>
      <c r="H18" s="4">
        <v>28</v>
      </c>
      <c r="I18" s="13"/>
      <c r="J18" s="4">
        <v>27</v>
      </c>
      <c r="L18" s="11"/>
      <c r="M18" s="11"/>
      <c r="O18" s="11"/>
      <c r="Q18" s="11"/>
      <c r="R18" s="11"/>
      <c r="S18" s="11"/>
    </row>
    <row r="19" spans="1:19" ht="19.5" customHeight="1">
      <c r="A19" s="3" t="s">
        <v>41</v>
      </c>
      <c r="B19" s="10"/>
      <c r="D19" s="11">
        <v>459631</v>
      </c>
      <c r="E19" s="11"/>
      <c r="F19" s="11">
        <v>224805</v>
      </c>
      <c r="G19" s="13"/>
      <c r="H19" s="4">
        <v>55287</v>
      </c>
      <c r="I19" s="11"/>
      <c r="J19" s="4">
        <v>36450</v>
      </c>
      <c r="L19" s="11"/>
      <c r="M19" s="11"/>
      <c r="O19" s="11"/>
      <c r="Q19" s="11"/>
      <c r="R19" s="11"/>
      <c r="S19" s="11"/>
    </row>
    <row r="20" spans="1:19" ht="19.5" customHeight="1">
      <c r="A20" s="1" t="s">
        <v>42</v>
      </c>
      <c r="B20" s="10"/>
      <c r="D20" s="15">
        <f>SUM(D15:D19)</f>
        <v>1253130</v>
      </c>
      <c r="E20" s="11"/>
      <c r="F20" s="15">
        <f>SUM(F15:F19)</f>
        <v>951896</v>
      </c>
      <c r="G20" s="13"/>
      <c r="H20" s="15">
        <f>SUM(H15:H19)</f>
        <v>66130</v>
      </c>
      <c r="I20" s="11"/>
      <c r="J20" s="15">
        <f>SUM(J15:J19)</f>
        <v>42783</v>
      </c>
      <c r="L20" s="11"/>
      <c r="M20" s="11"/>
      <c r="O20" s="11"/>
      <c r="Q20" s="11"/>
      <c r="R20" s="11"/>
      <c r="S20" s="11"/>
    </row>
    <row r="21" spans="1:19" ht="19.5" customHeight="1">
      <c r="A21" s="1" t="s">
        <v>147</v>
      </c>
      <c r="B21" s="10"/>
      <c r="D21" s="11">
        <f>SUM(D13-D20)</f>
        <v>112622</v>
      </c>
      <c r="E21" s="11"/>
      <c r="F21" s="11">
        <f>SUM(F13-F20)</f>
        <v>106235</v>
      </c>
      <c r="G21" s="13"/>
      <c r="H21" s="11">
        <f>SUM(H13-H20)</f>
        <v>-22894</v>
      </c>
      <c r="I21" s="11"/>
      <c r="J21" s="11">
        <f>SUM(J13-J20)</f>
        <v>-14047</v>
      </c>
      <c r="L21" s="11"/>
      <c r="M21" s="11"/>
      <c r="O21" s="11"/>
      <c r="Q21" s="11"/>
      <c r="R21" s="11"/>
      <c r="S21" s="11"/>
    </row>
    <row r="22" spans="1:19" ht="19.5" customHeight="1">
      <c r="A22" s="3" t="s">
        <v>127</v>
      </c>
      <c r="B22" s="10">
        <v>6</v>
      </c>
      <c r="D22" s="11">
        <f>14917+1-5380</f>
        <v>9538</v>
      </c>
      <c r="E22" s="11"/>
      <c r="F22" s="11">
        <v>17172</v>
      </c>
      <c r="G22" s="13"/>
      <c r="H22" s="12">
        <v>0</v>
      </c>
      <c r="I22" s="11"/>
      <c r="J22" s="12">
        <v>0</v>
      </c>
      <c r="L22" s="11"/>
      <c r="M22" s="11"/>
      <c r="O22" s="11"/>
      <c r="Q22" s="11"/>
      <c r="R22" s="11"/>
      <c r="S22" s="11"/>
    </row>
    <row r="23" spans="1:19" ht="19.5" customHeight="1">
      <c r="A23" s="3" t="s">
        <v>144</v>
      </c>
      <c r="B23" s="10"/>
      <c r="D23" s="11">
        <v>11384</v>
      </c>
      <c r="E23" s="11"/>
      <c r="F23" s="11">
        <v>10467</v>
      </c>
      <c r="G23" s="13"/>
      <c r="H23" s="5">
        <v>13318</v>
      </c>
      <c r="I23" s="13"/>
      <c r="J23" s="5">
        <v>11164</v>
      </c>
      <c r="L23" s="11"/>
      <c r="M23" s="11"/>
      <c r="O23" s="11"/>
      <c r="Q23" s="11"/>
      <c r="R23" s="11"/>
      <c r="S23" s="11"/>
    </row>
    <row r="24" spans="1:19" ht="19.5" customHeight="1">
      <c r="A24" s="3" t="s">
        <v>43</v>
      </c>
      <c r="B24" s="10"/>
      <c r="D24" s="14">
        <v>-51699</v>
      </c>
      <c r="E24" s="11"/>
      <c r="F24" s="14">
        <v>-45884</v>
      </c>
      <c r="G24" s="13"/>
      <c r="H24" s="73">
        <v>-24530</v>
      </c>
      <c r="I24" s="11"/>
      <c r="J24" s="73">
        <v>-17576</v>
      </c>
      <c r="L24" s="11"/>
      <c r="M24" s="11"/>
      <c r="O24" s="11"/>
      <c r="Q24" s="11"/>
      <c r="R24" s="11"/>
      <c r="S24" s="11"/>
    </row>
    <row r="25" spans="1:19" ht="19.5" customHeight="1">
      <c r="A25" s="1" t="s">
        <v>145</v>
      </c>
      <c r="B25" s="10"/>
      <c r="D25" s="12">
        <f>SUM(D21:D24)</f>
        <v>81845</v>
      </c>
      <c r="E25" s="11"/>
      <c r="F25" s="12">
        <f>SUM(F21:F24)</f>
        <v>87990</v>
      </c>
      <c r="G25" s="13"/>
      <c r="H25" s="11">
        <f>SUM(H21:H24)</f>
        <v>-34106</v>
      </c>
      <c r="I25" s="11"/>
      <c r="J25" s="11">
        <f>SUM(J21:J24)</f>
        <v>-20459</v>
      </c>
      <c r="L25" s="11"/>
      <c r="M25" s="11"/>
      <c r="O25" s="11"/>
      <c r="Q25" s="11"/>
      <c r="R25" s="11"/>
      <c r="S25" s="11"/>
    </row>
    <row r="26" spans="1:19" ht="19.5" customHeight="1">
      <c r="A26" s="3" t="s">
        <v>210</v>
      </c>
      <c r="B26" s="10">
        <v>11</v>
      </c>
      <c r="D26" s="14">
        <v>-16593</v>
      </c>
      <c r="E26" s="11"/>
      <c r="F26" s="14">
        <v>-48440</v>
      </c>
      <c r="G26" s="13"/>
      <c r="H26" s="72">
        <v>1595</v>
      </c>
      <c r="I26" s="11"/>
      <c r="J26" s="72">
        <v>898</v>
      </c>
      <c r="L26" s="11"/>
      <c r="M26" s="11"/>
      <c r="O26" s="11"/>
      <c r="Q26" s="11"/>
      <c r="R26" s="11"/>
      <c r="S26" s="11"/>
    </row>
    <row r="27" spans="1:19" ht="19.5" customHeight="1" thickBot="1">
      <c r="A27" s="1" t="s">
        <v>146</v>
      </c>
      <c r="B27" s="8"/>
      <c r="D27" s="36">
        <f>SUM(D25:D26)</f>
        <v>65252</v>
      </c>
      <c r="E27" s="11"/>
      <c r="F27" s="36">
        <f>SUM(F25:F26)</f>
        <v>39550</v>
      </c>
      <c r="G27" s="13"/>
      <c r="H27" s="36">
        <f>SUM(H25:H26)</f>
        <v>-32511</v>
      </c>
      <c r="I27" s="11"/>
      <c r="J27" s="36">
        <f>SUM(J25:J26)</f>
        <v>-19561</v>
      </c>
      <c r="L27" s="11"/>
      <c r="M27" s="11"/>
      <c r="O27" s="11"/>
      <c r="Q27" s="11"/>
      <c r="R27" s="11"/>
      <c r="S27" s="11"/>
    </row>
    <row r="28" spans="1:19" ht="18.75" customHeight="1" thickTop="1">
      <c r="A28" s="1"/>
      <c r="B28" s="8"/>
      <c r="E28" s="11"/>
      <c r="G28" s="13"/>
      <c r="I28" s="11"/>
      <c r="M28" s="11"/>
      <c r="O28" s="11"/>
      <c r="Q28" s="11"/>
      <c r="R28" s="11"/>
      <c r="S28" s="11"/>
    </row>
    <row r="29" spans="1:19" ht="21" customHeight="1">
      <c r="A29" s="1" t="s">
        <v>149</v>
      </c>
      <c r="B29" s="8"/>
      <c r="E29" s="11"/>
      <c r="G29" s="13"/>
      <c r="I29" s="4"/>
      <c r="M29" s="11"/>
      <c r="O29" s="11"/>
      <c r="Q29" s="11"/>
      <c r="R29" s="11"/>
      <c r="S29" s="11"/>
    </row>
    <row r="30" spans="1:19" ht="21" customHeight="1" thickBot="1">
      <c r="A30" s="3" t="s">
        <v>64</v>
      </c>
      <c r="B30" s="8"/>
      <c r="D30" s="28">
        <f>D32-D31</f>
        <v>63811</v>
      </c>
      <c r="E30" s="4"/>
      <c r="F30" s="28">
        <v>40129</v>
      </c>
      <c r="G30" s="91"/>
      <c r="H30" s="49">
        <f>H27</f>
        <v>-32511</v>
      </c>
      <c r="I30" s="4"/>
      <c r="J30" s="49">
        <f>J27</f>
        <v>-19561</v>
      </c>
      <c r="M30" s="11"/>
      <c r="O30" s="11"/>
      <c r="Q30" s="11"/>
      <c r="R30" s="11"/>
      <c r="S30" s="11"/>
    </row>
    <row r="31" spans="1:19" ht="21" customHeight="1" thickTop="1">
      <c r="A31" s="3" t="s">
        <v>63</v>
      </c>
      <c r="B31" s="8"/>
      <c r="D31" s="14">
        <f>1441</f>
        <v>1441</v>
      </c>
      <c r="E31" s="4"/>
      <c r="F31" s="14">
        <v>-579</v>
      </c>
      <c r="G31" s="91"/>
      <c r="I31" s="4"/>
      <c r="M31" s="11"/>
      <c r="O31" s="11"/>
      <c r="Q31" s="11"/>
      <c r="R31" s="11"/>
      <c r="S31" s="11"/>
    </row>
    <row r="32" spans="1:19" ht="21" customHeight="1" thickBot="1">
      <c r="B32" s="8"/>
      <c r="D32" s="36">
        <f>D27</f>
        <v>65252</v>
      </c>
      <c r="E32" s="4"/>
      <c r="F32" s="36">
        <f>SUM(F30:F31)</f>
        <v>39550</v>
      </c>
      <c r="G32" s="91"/>
      <c r="I32" s="4"/>
      <c r="M32" s="11"/>
      <c r="O32" s="11"/>
      <c r="Q32" s="11"/>
      <c r="R32" s="11"/>
      <c r="S32" s="11"/>
    </row>
    <row r="33" spans="1:19" ht="21" customHeight="1" thickTop="1">
      <c r="A33" s="1" t="s">
        <v>211</v>
      </c>
      <c r="B33" s="8"/>
      <c r="E33" s="4"/>
      <c r="G33" s="91"/>
      <c r="I33" s="4"/>
      <c r="M33" s="11"/>
      <c r="O33" s="11"/>
      <c r="Q33" s="11"/>
      <c r="R33" s="11"/>
      <c r="S33" s="11"/>
    </row>
    <row r="34" spans="1:19" ht="21" customHeight="1">
      <c r="A34" s="1" t="s">
        <v>44</v>
      </c>
      <c r="B34" s="10"/>
      <c r="M34" s="11"/>
      <c r="O34" s="11"/>
      <c r="Q34" s="11"/>
      <c r="R34" s="11"/>
      <c r="S34" s="11"/>
    </row>
    <row r="35" spans="1:19" ht="21" customHeight="1" thickBot="1">
      <c r="A35" s="3" t="s">
        <v>150</v>
      </c>
      <c r="B35" s="8"/>
      <c r="D35" s="77">
        <f>(D30/166682701)*1000</f>
        <v>0.38282916953691554</v>
      </c>
      <c r="E35" s="20"/>
      <c r="F35" s="77">
        <f>(F30/166682701)*1000</f>
        <v>0.24075083832484812</v>
      </c>
      <c r="G35" s="92"/>
      <c r="H35" s="77">
        <f>(H30/166682701)*1000</f>
        <v>-0.1950472352856821</v>
      </c>
      <c r="I35" s="20"/>
      <c r="J35" s="77">
        <f>(J30/166682701)*1000</f>
        <v>-0.1173547097727916</v>
      </c>
      <c r="M35" s="11"/>
      <c r="O35" s="11"/>
      <c r="Q35" s="11"/>
      <c r="R35" s="11"/>
      <c r="S35" s="11"/>
    </row>
    <row r="36" spans="1:19" ht="20.25" customHeight="1" thickTop="1">
      <c r="M36" s="11"/>
      <c r="O36" s="11"/>
      <c r="Q36" s="11"/>
      <c r="R36" s="11"/>
      <c r="S36" s="11"/>
    </row>
    <row r="37" spans="1:19" ht="13.5" customHeight="1">
      <c r="B37" s="8"/>
      <c r="D37" s="20"/>
      <c r="F37" s="20"/>
      <c r="G37" s="92"/>
      <c r="H37" s="20"/>
      <c r="J37" s="20"/>
      <c r="M37" s="11"/>
      <c r="O37" s="11"/>
      <c r="Q37" s="11"/>
      <c r="R37" s="11"/>
      <c r="S37" s="11"/>
    </row>
    <row r="38" spans="1:19" ht="21" customHeight="1">
      <c r="A38" s="3" t="s">
        <v>140</v>
      </c>
      <c r="M38" s="11"/>
      <c r="O38" s="11"/>
      <c r="Q38" s="11"/>
      <c r="R38" s="11"/>
      <c r="S38" s="11"/>
    </row>
    <row r="39" spans="1:19" s="1" customFormat="1" ht="19.5" customHeight="1">
      <c r="D39" s="2"/>
      <c r="F39" s="2"/>
      <c r="G39" s="6"/>
      <c r="H39" s="16"/>
      <c r="J39" s="16" t="s">
        <v>89</v>
      </c>
      <c r="K39" s="6"/>
      <c r="M39" s="11"/>
      <c r="N39" s="3"/>
      <c r="O39" s="11"/>
      <c r="P39" s="3"/>
      <c r="Q39" s="11"/>
      <c r="R39" s="11"/>
      <c r="S39" s="11"/>
    </row>
    <row r="40" spans="1:19" s="1" customFormat="1" ht="19.5" customHeight="1">
      <c r="A40" s="1" t="s">
        <v>0</v>
      </c>
      <c r="D40" s="2"/>
      <c r="F40" s="2"/>
      <c r="G40" s="6"/>
      <c r="H40" s="2"/>
      <c r="J40" s="2"/>
      <c r="K40" s="6"/>
      <c r="M40" s="11"/>
      <c r="N40" s="3"/>
      <c r="O40" s="11"/>
      <c r="P40" s="3"/>
      <c r="Q40" s="11"/>
      <c r="R40" s="11"/>
      <c r="S40" s="11"/>
    </row>
    <row r="41" spans="1:19" s="1" customFormat="1" ht="21" customHeight="1">
      <c r="A41" s="1" t="s">
        <v>98</v>
      </c>
      <c r="D41" s="2"/>
      <c r="F41" s="2"/>
      <c r="G41" s="6"/>
      <c r="H41" s="2"/>
      <c r="J41" s="2"/>
      <c r="K41" s="6"/>
      <c r="M41" s="11"/>
      <c r="N41" s="3"/>
      <c r="O41" s="11"/>
      <c r="P41" s="3"/>
      <c r="Q41" s="11"/>
      <c r="R41" s="11"/>
      <c r="S41" s="11"/>
    </row>
    <row r="42" spans="1:19" s="1" customFormat="1" ht="21" customHeight="1">
      <c r="A42" s="1" t="s">
        <v>230</v>
      </c>
      <c r="D42" s="2"/>
      <c r="F42" s="2"/>
      <c r="G42" s="6"/>
      <c r="H42" s="2"/>
      <c r="J42" s="2"/>
      <c r="K42" s="6"/>
      <c r="M42" s="11"/>
      <c r="N42" s="3"/>
      <c r="O42" s="11"/>
      <c r="P42" s="3"/>
      <c r="Q42" s="11"/>
      <c r="R42" s="11"/>
      <c r="S42" s="11"/>
    </row>
    <row r="43" spans="1:19" s="8" customFormat="1" ht="21" customHeight="1">
      <c r="D43" s="4"/>
      <c r="E43" s="3"/>
      <c r="F43" s="4"/>
      <c r="H43" s="5"/>
      <c r="I43" s="3"/>
      <c r="J43" s="5" t="s">
        <v>88</v>
      </c>
      <c r="M43" s="11"/>
      <c r="N43" s="3"/>
      <c r="O43" s="11"/>
      <c r="P43" s="3"/>
      <c r="Q43" s="11"/>
      <c r="R43" s="11"/>
      <c r="S43" s="11"/>
    </row>
    <row r="44" spans="1:19" s="6" customFormat="1" ht="21" customHeight="1">
      <c r="D44" s="7"/>
      <c r="E44" s="94" t="s">
        <v>1</v>
      </c>
      <c r="F44" s="7"/>
      <c r="H44" s="7"/>
      <c r="I44" s="94" t="s">
        <v>2</v>
      </c>
      <c r="J44" s="7"/>
      <c r="M44" s="11"/>
      <c r="N44" s="3"/>
      <c r="O44" s="11"/>
      <c r="P44" s="3"/>
      <c r="Q44" s="11"/>
      <c r="R44" s="11"/>
      <c r="S44" s="11"/>
    </row>
    <row r="45" spans="1:19" s="8" customFormat="1" ht="21" customHeight="1">
      <c r="B45" s="63" t="s">
        <v>3</v>
      </c>
      <c r="D45" s="64" t="s">
        <v>233</v>
      </c>
      <c r="F45" s="64" t="s">
        <v>214</v>
      </c>
      <c r="G45" s="6"/>
      <c r="H45" s="64" t="s">
        <v>233</v>
      </c>
      <c r="J45" s="64" t="s">
        <v>214</v>
      </c>
      <c r="M45" s="11"/>
      <c r="N45" s="3"/>
      <c r="O45" s="11"/>
      <c r="P45" s="3"/>
      <c r="Q45" s="11"/>
      <c r="R45" s="11"/>
      <c r="S45" s="11"/>
    </row>
    <row r="46" spans="1:19" ht="21" customHeight="1" thickBot="1">
      <c r="A46" s="1" t="s">
        <v>146</v>
      </c>
      <c r="B46" s="8"/>
      <c r="D46" s="19">
        <f>SUM(D32)</f>
        <v>65252</v>
      </c>
      <c r="E46" s="4"/>
      <c r="F46" s="19">
        <f>SUM(F32)</f>
        <v>39550</v>
      </c>
      <c r="G46" s="91"/>
      <c r="H46" s="19">
        <f>H30</f>
        <v>-32511</v>
      </c>
      <c r="I46" s="4"/>
      <c r="J46" s="19">
        <f>J30</f>
        <v>-19561</v>
      </c>
      <c r="M46" s="11"/>
      <c r="O46" s="11"/>
      <c r="Q46" s="11"/>
      <c r="R46" s="11"/>
      <c r="S46" s="11"/>
    </row>
    <row r="47" spans="1:19" ht="21" customHeight="1" thickTop="1">
      <c r="B47" s="8"/>
      <c r="E47" s="4"/>
      <c r="G47" s="91"/>
      <c r="I47" s="4"/>
      <c r="M47" s="11"/>
      <c r="O47" s="11"/>
      <c r="Q47" s="11"/>
      <c r="R47" s="11"/>
      <c r="S47" s="11"/>
    </row>
    <row r="48" spans="1:19" ht="21" customHeight="1">
      <c r="A48" s="1" t="s">
        <v>107</v>
      </c>
      <c r="B48" s="8"/>
      <c r="E48" s="4"/>
      <c r="G48" s="91"/>
      <c r="I48" s="4"/>
      <c r="M48" s="11"/>
      <c r="O48" s="11"/>
      <c r="Q48" s="11"/>
      <c r="R48" s="11"/>
      <c r="S48" s="11"/>
    </row>
    <row r="49" spans="1:19" ht="21" customHeight="1">
      <c r="A49" s="23" t="s">
        <v>114</v>
      </c>
      <c r="B49" s="8"/>
      <c r="E49" s="4"/>
      <c r="G49" s="91"/>
      <c r="I49" s="4"/>
      <c r="M49" s="11"/>
      <c r="O49" s="11"/>
      <c r="Q49" s="11"/>
      <c r="R49" s="11"/>
      <c r="S49" s="11"/>
    </row>
    <row r="50" spans="1:19" ht="21" customHeight="1">
      <c r="A50" s="23" t="s">
        <v>136</v>
      </c>
      <c r="B50" s="8"/>
      <c r="E50" s="4"/>
      <c r="G50" s="91"/>
      <c r="I50" s="4"/>
      <c r="M50" s="11"/>
      <c r="O50" s="11"/>
      <c r="Q50" s="11"/>
      <c r="R50" s="11"/>
      <c r="S50" s="11"/>
    </row>
    <row r="51" spans="1:19" ht="21" customHeight="1">
      <c r="A51" s="3" t="s">
        <v>84</v>
      </c>
      <c r="B51" s="10"/>
      <c r="M51" s="11"/>
      <c r="O51" s="11"/>
      <c r="Q51" s="11"/>
      <c r="R51" s="11"/>
      <c r="S51" s="11"/>
    </row>
    <row r="52" spans="1:19" ht="21" customHeight="1">
      <c r="A52" s="3" t="s">
        <v>103</v>
      </c>
      <c r="B52" s="8"/>
      <c r="D52" s="28">
        <f>-1238-4</f>
        <v>-1242</v>
      </c>
      <c r="E52" s="29"/>
      <c r="F52" s="28">
        <v>4619</v>
      </c>
      <c r="G52" s="93"/>
      <c r="H52" s="16">
        <v>0</v>
      </c>
      <c r="I52" s="29"/>
      <c r="J52" s="16">
        <v>0</v>
      </c>
      <c r="M52" s="11"/>
      <c r="O52" s="11"/>
      <c r="Q52" s="11"/>
      <c r="R52" s="11"/>
      <c r="S52" s="11"/>
    </row>
    <row r="53" spans="1:19" ht="21" customHeight="1">
      <c r="A53" s="3" t="s">
        <v>205</v>
      </c>
      <c r="B53" s="10">
        <v>6</v>
      </c>
      <c r="D53" s="18">
        <v>3248</v>
      </c>
      <c r="E53" s="29"/>
      <c r="F53" s="18">
        <v>-1282</v>
      </c>
      <c r="G53" s="93"/>
      <c r="H53" s="18">
        <v>0</v>
      </c>
      <c r="I53" s="29"/>
      <c r="J53" s="18">
        <v>0</v>
      </c>
      <c r="M53" s="11"/>
      <c r="O53" s="11"/>
      <c r="Q53" s="11"/>
      <c r="R53" s="11"/>
      <c r="S53" s="11"/>
    </row>
    <row r="54" spans="1:19" ht="21" customHeight="1">
      <c r="A54" s="3" t="s">
        <v>252</v>
      </c>
      <c r="B54" s="10"/>
      <c r="D54" s="16"/>
      <c r="E54" s="29"/>
      <c r="F54" s="16"/>
      <c r="G54" s="93"/>
      <c r="H54" s="16"/>
      <c r="I54" s="29"/>
      <c r="J54" s="16"/>
      <c r="M54" s="11"/>
      <c r="O54" s="11"/>
      <c r="Q54" s="11"/>
      <c r="R54" s="11"/>
      <c r="S54" s="11"/>
    </row>
    <row r="55" spans="1:19" ht="21" customHeight="1">
      <c r="A55" s="3" t="s">
        <v>141</v>
      </c>
      <c r="B55" s="10"/>
      <c r="D55" s="18">
        <f>SUM(D52:D53)</f>
        <v>2006</v>
      </c>
      <c r="E55" s="29"/>
      <c r="F55" s="18">
        <f>SUM(F52:F53)</f>
        <v>3337</v>
      </c>
      <c r="G55" s="93"/>
      <c r="H55" s="18">
        <f>SUM(H52:H53)</f>
        <v>0</v>
      </c>
      <c r="I55" s="29"/>
      <c r="J55" s="18">
        <f>SUM(J52:J53)</f>
        <v>0</v>
      </c>
      <c r="M55" s="11"/>
      <c r="O55" s="11"/>
      <c r="Q55" s="11"/>
      <c r="R55" s="11"/>
      <c r="S55" s="11"/>
    </row>
    <row r="56" spans="1:19" ht="21" customHeight="1">
      <c r="A56" s="23" t="s">
        <v>135</v>
      </c>
      <c r="B56" s="10"/>
      <c r="D56" s="16"/>
      <c r="E56" s="29"/>
      <c r="F56" s="16"/>
      <c r="G56" s="93"/>
      <c r="H56" s="5"/>
      <c r="I56" s="29"/>
      <c r="J56" s="5"/>
      <c r="M56" s="11"/>
      <c r="O56" s="11"/>
      <c r="Q56" s="11"/>
      <c r="R56" s="11"/>
      <c r="S56" s="11"/>
    </row>
    <row r="57" spans="1:19" ht="21" customHeight="1">
      <c r="A57" s="23" t="s">
        <v>136</v>
      </c>
      <c r="B57" s="10"/>
      <c r="D57" s="16"/>
      <c r="E57" s="29"/>
      <c r="F57" s="16"/>
      <c r="G57" s="93"/>
      <c r="H57" s="5"/>
      <c r="I57" s="29"/>
      <c r="J57" s="5"/>
      <c r="M57" s="11"/>
      <c r="O57" s="11"/>
      <c r="Q57" s="11"/>
      <c r="R57" s="11"/>
      <c r="S57" s="11"/>
    </row>
    <row r="58" spans="1:19" ht="21" customHeight="1">
      <c r="A58" s="3" t="s">
        <v>237</v>
      </c>
      <c r="B58" s="10"/>
      <c r="D58" s="16"/>
      <c r="E58" s="29"/>
      <c r="F58" s="16"/>
      <c r="M58" s="11"/>
      <c r="O58" s="11"/>
      <c r="Q58" s="11"/>
      <c r="R58" s="11"/>
      <c r="S58" s="11"/>
    </row>
    <row r="59" spans="1:19" ht="21" customHeight="1">
      <c r="A59" s="3" t="s">
        <v>151</v>
      </c>
      <c r="B59" s="10"/>
      <c r="D59" s="16">
        <v>52171</v>
      </c>
      <c r="E59" s="29"/>
      <c r="F59" s="16">
        <v>-28174</v>
      </c>
      <c r="G59" s="93"/>
      <c r="H59" s="16">
        <v>0</v>
      </c>
      <c r="I59" s="29"/>
      <c r="J59" s="16">
        <v>0</v>
      </c>
      <c r="M59" s="11"/>
      <c r="O59" s="11"/>
      <c r="Q59" s="11"/>
      <c r="R59" s="11"/>
      <c r="S59" s="11"/>
    </row>
    <row r="60" spans="1:19" ht="21" customHeight="1">
      <c r="A60" s="3" t="s">
        <v>205</v>
      </c>
      <c r="B60" s="10">
        <v>6</v>
      </c>
      <c r="D60" s="18">
        <v>1776</v>
      </c>
      <c r="E60" s="29"/>
      <c r="F60" s="18">
        <v>-349</v>
      </c>
      <c r="G60" s="93"/>
      <c r="H60" s="18">
        <v>0</v>
      </c>
      <c r="I60" s="29"/>
      <c r="J60" s="18">
        <v>0</v>
      </c>
      <c r="M60" s="11"/>
      <c r="O60" s="11"/>
      <c r="Q60" s="11"/>
      <c r="R60" s="11"/>
      <c r="S60" s="11"/>
    </row>
    <row r="61" spans="1:19" ht="21" customHeight="1">
      <c r="A61" s="3" t="s">
        <v>135</v>
      </c>
      <c r="B61" s="10"/>
      <c r="D61" s="16"/>
      <c r="E61" s="29"/>
      <c r="F61" s="16"/>
      <c r="G61" s="93"/>
      <c r="H61" s="16"/>
      <c r="I61" s="29"/>
      <c r="J61" s="16"/>
      <c r="M61" s="11"/>
      <c r="O61" s="11"/>
      <c r="Q61" s="11"/>
      <c r="R61" s="11"/>
      <c r="S61" s="11"/>
    </row>
    <row r="62" spans="1:19" ht="21" customHeight="1">
      <c r="A62" s="3" t="s">
        <v>141</v>
      </c>
      <c r="B62" s="10"/>
      <c r="D62" s="16">
        <f>SUM(D59:D60)</f>
        <v>53947</v>
      </c>
      <c r="E62" s="29"/>
      <c r="F62" s="16">
        <f>SUM(F59:F60)</f>
        <v>-28523</v>
      </c>
      <c r="G62" s="93"/>
      <c r="H62" s="16">
        <f>SUM(H60)</f>
        <v>0</v>
      </c>
      <c r="I62" s="29"/>
      <c r="J62" s="16">
        <f>SUM(J60)</f>
        <v>0</v>
      </c>
      <c r="M62" s="11"/>
      <c r="O62" s="11"/>
      <c r="Q62" s="11"/>
      <c r="R62" s="11"/>
      <c r="S62" s="11"/>
    </row>
    <row r="63" spans="1:19" ht="21" customHeight="1">
      <c r="A63" s="1" t="s">
        <v>108</v>
      </c>
      <c r="B63" s="10"/>
      <c r="D63" s="15">
        <f>SUM(D55+D62)</f>
        <v>55953</v>
      </c>
      <c r="E63" s="11"/>
      <c r="F63" s="15">
        <f>SUM(F55+F62)</f>
        <v>-25186</v>
      </c>
      <c r="G63" s="13"/>
      <c r="H63" s="15">
        <f>SUM(H55+H62)</f>
        <v>0</v>
      </c>
      <c r="I63" s="11"/>
      <c r="J63" s="15">
        <f>SUM(J55+J62)</f>
        <v>0</v>
      </c>
      <c r="M63" s="11"/>
      <c r="O63" s="11"/>
      <c r="Q63" s="11"/>
      <c r="R63" s="11"/>
      <c r="S63" s="11"/>
    </row>
    <row r="64" spans="1:19" ht="21" customHeight="1">
      <c r="A64" s="1"/>
      <c r="B64" s="8"/>
      <c r="D64" s="20"/>
      <c r="F64" s="20"/>
      <c r="G64" s="92"/>
      <c r="M64" s="11"/>
      <c r="O64" s="11"/>
      <c r="Q64" s="11"/>
      <c r="R64" s="11"/>
      <c r="S64" s="11"/>
    </row>
    <row r="65" spans="1:19" ht="21" customHeight="1" thickBot="1">
      <c r="A65" s="1" t="s">
        <v>109</v>
      </c>
      <c r="B65" s="8"/>
      <c r="D65" s="19">
        <f>SUM(D46,D63)</f>
        <v>121205</v>
      </c>
      <c r="E65" s="4"/>
      <c r="F65" s="19">
        <f>SUM(F46,F63)</f>
        <v>14364</v>
      </c>
      <c r="G65" s="91"/>
      <c r="H65" s="17">
        <f>SUM(H46,H63)</f>
        <v>-32511</v>
      </c>
      <c r="I65" s="4"/>
      <c r="J65" s="17">
        <f>SUM(J46,J63)</f>
        <v>-19561</v>
      </c>
      <c r="M65" s="11"/>
      <c r="O65" s="11"/>
      <c r="Q65" s="11"/>
      <c r="R65" s="11"/>
      <c r="S65" s="11"/>
    </row>
    <row r="66" spans="1:19" ht="21" customHeight="1" thickTop="1">
      <c r="B66" s="8"/>
      <c r="D66" s="20"/>
      <c r="F66" s="20"/>
      <c r="G66" s="92"/>
      <c r="M66" s="11"/>
      <c r="O66" s="11"/>
      <c r="Q66" s="11"/>
      <c r="R66" s="11"/>
      <c r="S66" s="11"/>
    </row>
    <row r="67" spans="1:19" ht="21" customHeight="1">
      <c r="A67" s="1" t="s">
        <v>202</v>
      </c>
      <c r="B67" s="8"/>
      <c r="D67" s="20"/>
      <c r="F67" s="20"/>
      <c r="G67" s="92"/>
      <c r="M67" s="11"/>
      <c r="O67" s="11"/>
      <c r="Q67" s="11"/>
      <c r="R67" s="11"/>
      <c r="S67" s="11"/>
    </row>
    <row r="68" spans="1:19" ht="21" customHeight="1" thickBot="1">
      <c r="A68" s="3" t="s">
        <v>64</v>
      </c>
      <c r="B68" s="8"/>
      <c r="D68" s="28">
        <f>D70-D69</f>
        <v>119749</v>
      </c>
      <c r="F68" s="28">
        <v>13935</v>
      </c>
      <c r="G68" s="92"/>
      <c r="H68" s="17">
        <f>H65-H69</f>
        <v>-32511</v>
      </c>
      <c r="I68" s="11"/>
      <c r="J68" s="17">
        <f>J65-J69</f>
        <v>-19561</v>
      </c>
      <c r="M68" s="11"/>
      <c r="O68" s="11"/>
      <c r="Q68" s="11"/>
      <c r="R68" s="11"/>
      <c r="S68" s="11"/>
    </row>
    <row r="69" spans="1:19" ht="21" customHeight="1" thickTop="1">
      <c r="A69" s="3" t="s">
        <v>63</v>
      </c>
      <c r="B69" s="8"/>
      <c r="D69" s="50">
        <f>1456</f>
        <v>1456</v>
      </c>
      <c r="E69" s="48"/>
      <c r="F69" s="50">
        <v>429</v>
      </c>
      <c r="G69" s="92"/>
      <c r="H69" s="20"/>
      <c r="J69" s="20"/>
      <c r="M69" s="11"/>
      <c r="O69" s="11"/>
      <c r="Q69" s="11"/>
      <c r="R69" s="11"/>
      <c r="S69" s="11"/>
    </row>
    <row r="70" spans="1:19" ht="21" customHeight="1" thickBot="1">
      <c r="B70" s="8"/>
      <c r="D70" s="19">
        <f>D65</f>
        <v>121205</v>
      </c>
      <c r="E70" s="4"/>
      <c r="F70" s="19">
        <f>F65</f>
        <v>14364</v>
      </c>
      <c r="G70" s="92"/>
      <c r="H70" s="20"/>
      <c r="J70" s="20"/>
      <c r="M70" s="11"/>
      <c r="O70" s="11"/>
      <c r="Q70" s="11"/>
      <c r="R70" s="11"/>
      <c r="S70" s="11"/>
    </row>
    <row r="71" spans="1:19" ht="21" customHeight="1" thickTop="1">
      <c r="B71" s="8"/>
      <c r="E71" s="4"/>
      <c r="F71" s="11"/>
      <c r="G71" s="92"/>
      <c r="H71" s="20"/>
      <c r="J71" s="20"/>
    </row>
    <row r="72" spans="1:19" ht="21" customHeight="1">
      <c r="A72" s="3" t="s">
        <v>140</v>
      </c>
    </row>
    <row r="73" spans="1:19" s="1" customFormat="1" ht="21" customHeight="1">
      <c r="A73" s="3"/>
      <c r="B73" s="3"/>
      <c r="C73" s="3"/>
      <c r="D73" s="4"/>
      <c r="E73" s="4"/>
      <c r="F73" s="4"/>
      <c r="G73" s="91"/>
      <c r="H73" s="4"/>
      <c r="I73" s="4"/>
      <c r="J73" s="4"/>
      <c r="K73" s="6"/>
    </row>
    <row r="74" spans="1:19" ht="21" customHeight="1">
      <c r="E74" s="4"/>
      <c r="G74" s="91"/>
      <c r="I74" s="4"/>
    </row>
    <row r="75" spans="1:19" ht="21" customHeight="1">
      <c r="B75" s="21"/>
      <c r="D75" s="22"/>
      <c r="F75" s="22"/>
      <c r="H75" s="22"/>
      <c r="J75" s="22"/>
    </row>
    <row r="76" spans="1:19" ht="21" customHeight="1">
      <c r="A76" s="1"/>
    </row>
    <row r="78" spans="1:19" ht="21" customHeight="1">
      <c r="E78" s="4"/>
      <c r="G78" s="91"/>
      <c r="I78" s="4"/>
    </row>
    <row r="79" spans="1:19" ht="21" customHeight="1">
      <c r="E79" s="4"/>
      <c r="G79" s="91"/>
      <c r="I79" s="4"/>
    </row>
    <row r="80" spans="1:19" ht="21" customHeight="1">
      <c r="E80" s="4"/>
      <c r="G80" s="91"/>
      <c r="I80" s="4"/>
    </row>
    <row r="81" spans="1:9" ht="21" customHeight="1">
      <c r="E81" s="4"/>
      <c r="G81" s="91"/>
      <c r="I81" s="4"/>
    </row>
    <row r="82" spans="1:9" ht="21" customHeight="1">
      <c r="A82" s="1"/>
      <c r="E82" s="4"/>
      <c r="G82" s="91"/>
      <c r="I82" s="4"/>
    </row>
    <row r="83" spans="1:9" ht="21" customHeight="1">
      <c r="E83" s="4"/>
      <c r="G83" s="91"/>
      <c r="I83" s="4"/>
    </row>
    <row r="84" spans="1:9" ht="21" customHeight="1">
      <c r="E84" s="4"/>
      <c r="G84" s="91"/>
      <c r="I84" s="4"/>
    </row>
    <row r="85" spans="1:9" ht="21" customHeight="1">
      <c r="E85" s="4"/>
      <c r="G85" s="91"/>
      <c r="I85" s="4"/>
    </row>
    <row r="86" spans="1:9" ht="21" customHeight="1">
      <c r="E86" s="4"/>
      <c r="G86" s="91"/>
      <c r="I86" s="4"/>
    </row>
    <row r="87" spans="1:9" ht="21" customHeight="1">
      <c r="E87" s="4"/>
      <c r="G87" s="91"/>
      <c r="I87" s="4"/>
    </row>
    <row r="88" spans="1:9" ht="21" customHeight="1">
      <c r="E88" s="4"/>
      <c r="G88" s="91"/>
      <c r="I88" s="4"/>
    </row>
    <row r="89" spans="1:9" ht="21" customHeight="1">
      <c r="E89" s="4"/>
      <c r="G89" s="91"/>
      <c r="I89" s="4"/>
    </row>
    <row r="90" spans="1:9" ht="21" customHeight="1">
      <c r="B90" s="23"/>
      <c r="E90" s="4"/>
      <c r="G90" s="91"/>
      <c r="I90" s="4"/>
    </row>
    <row r="91" spans="1:9" ht="21" customHeight="1">
      <c r="E91" s="4"/>
      <c r="G91" s="91"/>
      <c r="I91" s="4"/>
    </row>
    <row r="92" spans="1:9" ht="21" customHeight="1">
      <c r="E92" s="4"/>
      <c r="G92" s="91"/>
      <c r="I92" s="4"/>
    </row>
    <row r="93" spans="1:9" ht="21" customHeight="1">
      <c r="E93" s="4"/>
      <c r="G93" s="91"/>
      <c r="I93" s="4"/>
    </row>
    <row r="94" spans="1:9" ht="21" customHeight="1">
      <c r="E94" s="4"/>
      <c r="G94" s="91"/>
      <c r="I94" s="4"/>
    </row>
    <row r="95" spans="1:9" ht="21" customHeight="1">
      <c r="E95" s="4"/>
      <c r="G95" s="91"/>
      <c r="I95" s="4"/>
    </row>
    <row r="96" spans="1:9" ht="21" customHeight="1">
      <c r="E96" s="4"/>
      <c r="G96" s="91"/>
      <c r="I96" s="4"/>
    </row>
    <row r="97" spans="5:9" ht="21" customHeight="1">
      <c r="E97" s="4"/>
      <c r="G97" s="91"/>
      <c r="I97" s="4"/>
    </row>
    <row r="98" spans="5:9" ht="21" customHeight="1">
      <c r="E98" s="4"/>
      <c r="G98" s="91"/>
      <c r="I98" s="4"/>
    </row>
    <row r="99" spans="5:9" ht="21" customHeight="1">
      <c r="E99" s="4"/>
      <c r="G99" s="91"/>
      <c r="I99" s="4"/>
    </row>
    <row r="100" spans="5:9" ht="21" customHeight="1">
      <c r="E100" s="4"/>
      <c r="G100" s="91"/>
      <c r="I100" s="4"/>
    </row>
    <row r="101" spans="5:9" ht="21" customHeight="1">
      <c r="E101" s="4"/>
      <c r="G101" s="91"/>
      <c r="I101" s="4"/>
    </row>
    <row r="102" spans="5:9" ht="21" customHeight="1">
      <c r="E102" s="4"/>
      <c r="G102" s="91"/>
      <c r="I102" s="4"/>
    </row>
    <row r="103" spans="5:9" ht="21" customHeight="1">
      <c r="E103" s="4"/>
      <c r="G103" s="91"/>
      <c r="I103" s="4"/>
    </row>
    <row r="104" spans="5:9" ht="21" customHeight="1">
      <c r="E104" s="4"/>
      <c r="G104" s="91"/>
      <c r="I104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E31"/>
  <sheetViews>
    <sheetView showGridLines="0" tabSelected="1" view="pageBreakPreview" topLeftCell="A16" zoomScale="142" zoomScaleNormal="100" zoomScaleSheetLayoutView="142" workbookViewId="0">
      <selection activeCell="C82" sqref="C82"/>
    </sheetView>
  </sheetViews>
  <sheetFormatPr defaultColWidth="9.33203125" defaultRowHeight="15" customHeight="1"/>
  <cols>
    <col min="1" max="1" width="29" style="26" customWidth="1"/>
    <col min="2" max="2" width="4.6640625" style="24" customWidth="1"/>
    <col min="3" max="3" width="1.33203125" style="26" customWidth="1"/>
    <col min="4" max="4" width="11" style="26" customWidth="1"/>
    <col min="5" max="5" width="1.33203125" style="95" customWidth="1"/>
    <col min="6" max="6" width="11" style="26" customWidth="1"/>
    <col min="7" max="7" width="1.5546875" style="95" customWidth="1"/>
    <col min="8" max="8" width="11" style="95" customWidth="1"/>
    <col min="9" max="9" width="1.5546875" style="95" customWidth="1"/>
    <col min="10" max="10" width="11" style="26" customWidth="1"/>
    <col min="11" max="11" width="1.33203125" style="95" customWidth="1"/>
    <col min="12" max="12" width="11" style="26" customWidth="1"/>
    <col min="13" max="13" width="1.33203125" style="95" customWidth="1"/>
    <col min="14" max="14" width="11" style="26" customWidth="1"/>
    <col min="15" max="15" width="1.33203125" style="95" customWidth="1"/>
    <col min="16" max="16" width="11" style="26" customWidth="1"/>
    <col min="17" max="17" width="1.33203125" style="95" customWidth="1"/>
    <col min="18" max="18" width="11" style="26" customWidth="1"/>
    <col min="19" max="19" width="1.33203125" style="95" customWidth="1"/>
    <col min="20" max="20" width="12.5546875" style="26" customWidth="1"/>
    <col min="21" max="21" width="1.33203125" style="95" customWidth="1"/>
    <col min="22" max="22" width="12.5546875" style="26" customWidth="1"/>
    <col min="23" max="23" width="1.33203125" style="95" customWidth="1"/>
    <col min="24" max="24" width="11" style="26" customWidth="1"/>
    <col min="25" max="25" width="1.33203125" style="95" customWidth="1"/>
    <col min="26" max="26" width="11.6640625" style="26" customWidth="1"/>
    <col min="27" max="27" width="1.33203125" style="95" customWidth="1"/>
    <col min="28" max="28" width="11" style="26" customWidth="1"/>
    <col min="29" max="29" width="1.33203125" style="95" customWidth="1"/>
    <col min="30" max="30" width="11" style="26" customWidth="1"/>
    <col min="31" max="31" width="4.33203125" style="96" customWidth="1"/>
    <col min="32" max="16384" width="9.33203125" style="26"/>
  </cols>
  <sheetData>
    <row r="1" spans="1:31" ht="15" customHeight="1">
      <c r="AD1" s="31" t="s">
        <v>89</v>
      </c>
    </row>
    <row r="2" spans="1:31" s="24" customFormat="1" ht="15" customHeight="1">
      <c r="A2" s="24" t="s">
        <v>0</v>
      </c>
      <c r="D2" s="96"/>
      <c r="E2" s="95"/>
      <c r="G2" s="95"/>
      <c r="H2" s="95"/>
      <c r="I2" s="95"/>
      <c r="K2" s="95"/>
      <c r="M2" s="95"/>
      <c r="O2" s="95"/>
      <c r="Q2" s="95"/>
      <c r="S2" s="95"/>
      <c r="U2" s="95"/>
      <c r="W2" s="95"/>
      <c r="Y2" s="95"/>
      <c r="AA2" s="95"/>
      <c r="AC2" s="95"/>
      <c r="AD2" s="25"/>
      <c r="AE2" s="96"/>
    </row>
    <row r="3" spans="1:31" s="24" customFormat="1" ht="15" customHeight="1">
      <c r="A3" s="24" t="s">
        <v>99</v>
      </c>
      <c r="D3" s="96"/>
      <c r="E3" s="95"/>
      <c r="G3" s="95"/>
      <c r="H3" s="95"/>
      <c r="I3" s="95"/>
      <c r="K3" s="95"/>
      <c r="M3" s="95"/>
      <c r="O3" s="95"/>
      <c r="Q3" s="95"/>
      <c r="S3" s="95"/>
      <c r="U3" s="95"/>
      <c r="W3" s="95"/>
      <c r="Y3" s="95"/>
      <c r="AA3" s="95"/>
      <c r="AC3" s="95"/>
      <c r="AE3" s="96"/>
    </row>
    <row r="4" spans="1:31" s="24" customFormat="1" ht="15" customHeight="1">
      <c r="A4" s="24" t="s">
        <v>230</v>
      </c>
      <c r="D4" s="96"/>
      <c r="E4" s="95"/>
      <c r="G4" s="95"/>
      <c r="H4" s="95"/>
      <c r="I4" s="95"/>
      <c r="K4" s="95"/>
      <c r="M4" s="95"/>
      <c r="O4" s="95"/>
      <c r="Q4" s="95"/>
      <c r="S4" s="95"/>
      <c r="U4" s="95"/>
      <c r="W4" s="95"/>
      <c r="Y4" s="95"/>
      <c r="AA4" s="95"/>
      <c r="AC4" s="95"/>
      <c r="AE4" s="96"/>
    </row>
    <row r="5" spans="1:31" ht="15" customHeight="1">
      <c r="AD5" s="35" t="s">
        <v>88</v>
      </c>
    </row>
    <row r="6" spans="1:31" ht="15" customHeight="1">
      <c r="C6" s="27"/>
      <c r="D6" s="127" t="s">
        <v>1</v>
      </c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</row>
    <row r="7" spans="1:31" s="27" customFormat="1" ht="15" customHeight="1">
      <c r="B7" s="95"/>
      <c r="D7" s="126" t="s">
        <v>65</v>
      </c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97"/>
      <c r="AB7" s="98"/>
      <c r="AC7" s="95"/>
      <c r="AE7" s="96"/>
    </row>
    <row r="8" spans="1:31" s="27" customFormat="1" ht="15" customHeight="1">
      <c r="B8" s="95"/>
      <c r="E8" s="95"/>
      <c r="G8" s="95"/>
      <c r="H8" s="95"/>
      <c r="I8" s="95"/>
      <c r="K8" s="95"/>
      <c r="M8" s="95"/>
      <c r="O8" s="95"/>
      <c r="P8" s="125" t="s">
        <v>66</v>
      </c>
      <c r="Q8" s="125"/>
      <c r="R8" s="125"/>
      <c r="S8" s="125"/>
      <c r="T8" s="125"/>
      <c r="U8" s="125"/>
      <c r="V8" s="125"/>
      <c r="W8" s="125"/>
      <c r="X8" s="125"/>
      <c r="Y8" s="109"/>
      <c r="Z8" s="26"/>
      <c r="AA8" s="95"/>
      <c r="AB8" s="96"/>
      <c r="AC8" s="95"/>
      <c r="AE8" s="96"/>
    </row>
    <row r="9" spans="1:31" s="27" customFormat="1" ht="15" customHeight="1">
      <c r="B9" s="95"/>
      <c r="E9" s="95"/>
      <c r="G9" s="95"/>
      <c r="H9" s="95"/>
      <c r="I9" s="95"/>
      <c r="K9" s="95"/>
      <c r="M9" s="95"/>
      <c r="O9" s="95"/>
      <c r="P9" s="126" t="s">
        <v>67</v>
      </c>
      <c r="Q9" s="126"/>
      <c r="R9" s="126"/>
      <c r="S9" s="126"/>
      <c r="T9" s="126"/>
      <c r="U9" s="126"/>
      <c r="V9" s="126"/>
      <c r="W9" s="95"/>
      <c r="Y9" s="95"/>
      <c r="AA9" s="95"/>
      <c r="AB9" s="96"/>
      <c r="AC9" s="95"/>
      <c r="AE9" s="96"/>
    </row>
    <row r="10" spans="1:31" s="27" customFormat="1" ht="15" customHeight="1">
      <c r="B10" s="95"/>
      <c r="E10" s="95"/>
      <c r="G10" s="95"/>
      <c r="H10" s="95"/>
      <c r="I10" s="95"/>
      <c r="K10" s="95"/>
      <c r="M10" s="95"/>
      <c r="O10" s="95"/>
      <c r="P10" s="27" t="s">
        <v>68</v>
      </c>
      <c r="Q10" s="95"/>
      <c r="S10" s="95"/>
      <c r="U10" s="95"/>
      <c r="W10" s="95"/>
      <c r="Y10" s="95"/>
      <c r="AA10" s="95"/>
      <c r="AC10" s="95"/>
      <c r="AE10" s="96"/>
    </row>
    <row r="11" spans="1:31" s="27" customFormat="1" ht="15" customHeight="1">
      <c r="B11" s="95"/>
      <c r="E11" s="95"/>
      <c r="G11" s="95"/>
      <c r="H11" s="27" t="s">
        <v>242</v>
      </c>
      <c r="I11" s="95"/>
      <c r="K11" s="95"/>
      <c r="M11" s="95"/>
      <c r="O11" s="95"/>
      <c r="P11" s="27" t="s">
        <v>69</v>
      </c>
      <c r="Q11" s="95"/>
      <c r="S11" s="95"/>
      <c r="T11" s="27" t="s">
        <v>226</v>
      </c>
      <c r="U11" s="95"/>
      <c r="W11" s="95"/>
      <c r="Y11" s="95"/>
      <c r="AA11" s="95"/>
      <c r="AB11" s="27" t="s">
        <v>104</v>
      </c>
      <c r="AC11" s="95"/>
      <c r="AE11" s="96"/>
    </row>
    <row r="12" spans="1:31" s="27" customFormat="1" ht="15" customHeight="1">
      <c r="B12" s="95"/>
      <c r="E12" s="95"/>
      <c r="G12" s="95"/>
      <c r="H12" s="27" t="s">
        <v>243</v>
      </c>
      <c r="I12" s="95"/>
      <c r="K12" s="95"/>
      <c r="M12" s="95"/>
      <c r="O12" s="95"/>
      <c r="P12" s="27" t="s">
        <v>70</v>
      </c>
      <c r="Q12" s="95"/>
      <c r="S12" s="95"/>
      <c r="T12" s="27" t="s">
        <v>137</v>
      </c>
      <c r="U12" s="95"/>
      <c r="V12" s="27" t="s">
        <v>122</v>
      </c>
      <c r="W12" s="95"/>
      <c r="X12" s="27" t="s">
        <v>71</v>
      </c>
      <c r="Y12" s="95"/>
      <c r="Z12" s="27" t="s">
        <v>52</v>
      </c>
      <c r="AA12" s="95"/>
      <c r="AB12" s="27" t="s">
        <v>105</v>
      </c>
      <c r="AC12" s="95"/>
      <c r="AE12" s="96"/>
    </row>
    <row r="13" spans="1:31" s="27" customFormat="1" ht="15" customHeight="1">
      <c r="B13" s="95"/>
      <c r="D13" s="27" t="s">
        <v>45</v>
      </c>
      <c r="E13" s="95"/>
      <c r="G13" s="95"/>
      <c r="H13" s="27" t="s">
        <v>244</v>
      </c>
      <c r="I13" s="95"/>
      <c r="K13" s="95"/>
      <c r="L13" s="125" t="s">
        <v>30</v>
      </c>
      <c r="M13" s="125"/>
      <c r="N13" s="125"/>
      <c r="O13" s="95"/>
      <c r="P13" s="27" t="s">
        <v>72</v>
      </c>
      <c r="Q13" s="95"/>
      <c r="R13" s="27" t="s">
        <v>47</v>
      </c>
      <c r="S13" s="95"/>
      <c r="T13" s="27" t="s">
        <v>138</v>
      </c>
      <c r="U13" s="95"/>
      <c r="V13" s="27" t="s">
        <v>123</v>
      </c>
      <c r="W13" s="95"/>
      <c r="X13" s="27" t="s">
        <v>73</v>
      </c>
      <c r="Y13" s="95"/>
      <c r="Z13" s="27" t="s">
        <v>74</v>
      </c>
      <c r="AA13" s="95"/>
      <c r="AB13" s="27" t="s">
        <v>75</v>
      </c>
      <c r="AC13" s="95"/>
      <c r="AD13" s="27" t="s">
        <v>51</v>
      </c>
      <c r="AE13" s="96"/>
    </row>
    <row r="14" spans="1:31" s="27" customFormat="1" ht="15" customHeight="1">
      <c r="B14" s="95"/>
      <c r="D14" s="27" t="s">
        <v>46</v>
      </c>
      <c r="E14" s="95"/>
      <c r="G14" s="95"/>
      <c r="H14" s="27" t="s">
        <v>245</v>
      </c>
      <c r="I14" s="95"/>
      <c r="K14" s="95"/>
      <c r="L14" s="27" t="s">
        <v>48</v>
      </c>
      <c r="M14" s="95"/>
      <c r="O14" s="95"/>
      <c r="P14" s="27" t="s">
        <v>76</v>
      </c>
      <c r="Q14" s="95"/>
      <c r="R14" s="27" t="s">
        <v>53</v>
      </c>
      <c r="S14" s="95"/>
      <c r="T14" s="27" t="s">
        <v>152</v>
      </c>
      <c r="U14" s="95"/>
      <c r="V14" s="27" t="s">
        <v>206</v>
      </c>
      <c r="W14" s="95"/>
      <c r="X14" s="27" t="s">
        <v>77</v>
      </c>
      <c r="Y14" s="95"/>
      <c r="Z14" s="27" t="s">
        <v>240</v>
      </c>
      <c r="AA14" s="95"/>
      <c r="AB14" s="27" t="s">
        <v>78</v>
      </c>
      <c r="AC14" s="95"/>
      <c r="AD14" s="27" t="s">
        <v>77</v>
      </c>
      <c r="AE14" s="96"/>
    </row>
    <row r="15" spans="1:31" s="27" customFormat="1" ht="15" customHeight="1">
      <c r="B15" s="95"/>
      <c r="D15" s="108" t="s">
        <v>49</v>
      </c>
      <c r="E15" s="95"/>
      <c r="F15" s="108" t="s">
        <v>28</v>
      </c>
      <c r="G15" s="95"/>
      <c r="H15" s="108" t="s">
        <v>246</v>
      </c>
      <c r="I15" s="95"/>
      <c r="J15" s="108" t="s">
        <v>29</v>
      </c>
      <c r="K15" s="95"/>
      <c r="L15" s="108" t="s">
        <v>55</v>
      </c>
      <c r="M15" s="95"/>
      <c r="N15" s="108" t="s">
        <v>50</v>
      </c>
      <c r="O15" s="95"/>
      <c r="P15" s="108" t="s">
        <v>79</v>
      </c>
      <c r="Q15" s="95"/>
      <c r="R15" s="108" t="s">
        <v>54</v>
      </c>
      <c r="S15" s="95"/>
      <c r="T15" s="108" t="s">
        <v>139</v>
      </c>
      <c r="U15" s="95"/>
      <c r="V15" s="108" t="s">
        <v>124</v>
      </c>
      <c r="W15" s="95"/>
      <c r="X15" s="108" t="s">
        <v>80</v>
      </c>
      <c r="Y15" s="95"/>
      <c r="Z15" s="108" t="s">
        <v>81</v>
      </c>
      <c r="AA15" s="95"/>
      <c r="AB15" s="108" t="s">
        <v>82</v>
      </c>
      <c r="AC15" s="95"/>
      <c r="AD15" s="108" t="s">
        <v>80</v>
      </c>
      <c r="AE15" s="96"/>
    </row>
    <row r="16" spans="1:31" ht="15" customHeight="1">
      <c r="A16" s="24" t="s">
        <v>212</v>
      </c>
      <c r="C16" s="45"/>
      <c r="D16" s="31">
        <v>1666827</v>
      </c>
      <c r="E16" s="99"/>
      <c r="F16" s="31">
        <v>2062461</v>
      </c>
      <c r="H16" s="31">
        <v>0</v>
      </c>
      <c r="J16" s="31">
        <v>568131</v>
      </c>
      <c r="L16" s="31">
        <v>211675</v>
      </c>
      <c r="N16" s="31">
        <v>-556051</v>
      </c>
      <c r="O16" s="99"/>
      <c r="P16" s="31">
        <v>115240</v>
      </c>
      <c r="Q16" s="99"/>
      <c r="R16" s="31">
        <v>5450230</v>
      </c>
      <c r="T16" s="31">
        <v>191926</v>
      </c>
      <c r="V16" s="31">
        <v>-6793</v>
      </c>
      <c r="X16" s="31">
        <f>SUM(P16:V16)</f>
        <v>5750603</v>
      </c>
      <c r="Z16" s="31">
        <f>SUM(D16:N16,X16)</f>
        <v>9703646</v>
      </c>
      <c r="AB16" s="31">
        <v>118137</v>
      </c>
      <c r="AD16" s="30">
        <f>SUM(Z16:AB16)</f>
        <v>9821783</v>
      </c>
    </row>
    <row r="17" spans="1:31" ht="15" customHeight="1">
      <c r="A17" s="37" t="s">
        <v>146</v>
      </c>
      <c r="C17" s="45"/>
      <c r="D17" s="31">
        <v>0</v>
      </c>
      <c r="E17" s="99"/>
      <c r="F17" s="31">
        <v>0</v>
      </c>
      <c r="H17" s="31">
        <v>0</v>
      </c>
      <c r="J17" s="31">
        <v>0</v>
      </c>
      <c r="L17" s="31">
        <v>0</v>
      </c>
      <c r="N17" s="31">
        <f>SUM('PL&amp;OCI'!F30)</f>
        <v>40129</v>
      </c>
      <c r="O17" s="99"/>
      <c r="P17" s="31">
        <v>0</v>
      </c>
      <c r="Q17" s="99"/>
      <c r="R17" s="31">
        <v>0</v>
      </c>
      <c r="S17" s="99"/>
      <c r="T17" s="30">
        <v>0</v>
      </c>
      <c r="U17" s="99"/>
      <c r="V17" s="30">
        <v>0</v>
      </c>
      <c r="W17" s="99"/>
      <c r="X17" s="31">
        <f>SUM(P17:V17)</f>
        <v>0</v>
      </c>
      <c r="Y17" s="99"/>
      <c r="Z17" s="31">
        <f>SUM(D17:N17,X17)</f>
        <v>40129</v>
      </c>
      <c r="AA17" s="99"/>
      <c r="AB17" s="31">
        <f>SUM('PL&amp;OCI'!F31)</f>
        <v>-579</v>
      </c>
      <c r="AC17" s="99"/>
      <c r="AD17" s="30">
        <f>SUM(Z17:AB17)</f>
        <v>39550</v>
      </c>
    </row>
    <row r="18" spans="1:31" ht="15" customHeight="1">
      <c r="A18" s="37" t="s">
        <v>108</v>
      </c>
      <c r="C18" s="45"/>
      <c r="D18" s="51">
        <v>0</v>
      </c>
      <c r="E18" s="99"/>
      <c r="F18" s="51">
        <v>0</v>
      </c>
      <c r="H18" s="51">
        <v>0</v>
      </c>
      <c r="J18" s="51">
        <v>0</v>
      </c>
      <c r="L18" s="51">
        <v>0</v>
      </c>
      <c r="N18" s="51">
        <v>0</v>
      </c>
      <c r="O18" s="99"/>
      <c r="P18" s="51">
        <v>3611</v>
      </c>
      <c r="Q18" s="99"/>
      <c r="R18" s="51">
        <v>0</v>
      </c>
      <c r="S18" s="99"/>
      <c r="T18" s="52">
        <v>-28174</v>
      </c>
      <c r="U18" s="99"/>
      <c r="V18" s="52">
        <v>-1631</v>
      </c>
      <c r="W18" s="99"/>
      <c r="X18" s="51">
        <f>SUM(P18:V18)</f>
        <v>-26194</v>
      </c>
      <c r="Y18" s="99"/>
      <c r="Z18" s="51">
        <f>SUM(D18:N18,X18)</f>
        <v>-26194</v>
      </c>
      <c r="AA18" s="99"/>
      <c r="AB18" s="51">
        <v>1008</v>
      </c>
      <c r="AC18" s="99"/>
      <c r="AD18" s="52">
        <f>SUM(Z18:AB18)</f>
        <v>-25186</v>
      </c>
    </row>
    <row r="19" spans="1:31" ht="15" customHeight="1">
      <c r="A19" s="37" t="s">
        <v>109</v>
      </c>
      <c r="C19" s="45"/>
      <c r="D19" s="33">
        <f>SUM(D17:D18)</f>
        <v>0</v>
      </c>
      <c r="E19" s="99"/>
      <c r="F19" s="33">
        <f>SUM(F17:F18)</f>
        <v>0</v>
      </c>
      <c r="H19" s="33">
        <f>SUM(H17:H18)</f>
        <v>0</v>
      </c>
      <c r="J19" s="33">
        <f>SUM(J17:J18)</f>
        <v>0</v>
      </c>
      <c r="L19" s="33">
        <f>SUM(L17:L18)</f>
        <v>0</v>
      </c>
      <c r="N19" s="33">
        <f>SUM(N17:N18)</f>
        <v>40129</v>
      </c>
      <c r="O19" s="99"/>
      <c r="P19" s="33">
        <f>SUM(P17:P18)</f>
        <v>3611</v>
      </c>
      <c r="Q19" s="99"/>
      <c r="R19" s="33">
        <f>SUM(R17:R18)</f>
        <v>0</v>
      </c>
      <c r="S19" s="99"/>
      <c r="T19" s="33">
        <f>SUM(T17:T18)</f>
        <v>-28174</v>
      </c>
      <c r="U19" s="99"/>
      <c r="V19" s="33">
        <f>SUM(V17:V18)</f>
        <v>-1631</v>
      </c>
      <c r="W19" s="99"/>
      <c r="X19" s="33">
        <f>SUM(X17:X18)</f>
        <v>-26194</v>
      </c>
      <c r="Y19" s="99"/>
      <c r="Z19" s="33">
        <f>SUM(Z17:Z18)</f>
        <v>13935</v>
      </c>
      <c r="AA19" s="99"/>
      <c r="AB19" s="33">
        <f>SUM(AB17:AB18)</f>
        <v>429</v>
      </c>
      <c r="AC19" s="99"/>
      <c r="AD19" s="33">
        <f>SUM(AD17:AD18)</f>
        <v>14364</v>
      </c>
    </row>
    <row r="20" spans="1:31" ht="15" customHeight="1">
      <c r="A20" s="37" t="s">
        <v>128</v>
      </c>
      <c r="C20" s="45"/>
      <c r="D20" s="33">
        <v>0</v>
      </c>
      <c r="E20" s="99"/>
      <c r="F20" s="33">
        <v>0</v>
      </c>
      <c r="H20" s="33">
        <v>0</v>
      </c>
      <c r="J20" s="33">
        <v>0</v>
      </c>
      <c r="L20" s="33">
        <v>0</v>
      </c>
      <c r="N20" s="33">
        <v>20448</v>
      </c>
      <c r="O20" s="99"/>
      <c r="P20" s="33">
        <v>0</v>
      </c>
      <c r="Q20" s="99"/>
      <c r="R20" s="33">
        <v>-20448</v>
      </c>
      <c r="S20" s="99"/>
      <c r="T20" s="33">
        <v>0</v>
      </c>
      <c r="U20" s="99"/>
      <c r="V20" s="33">
        <v>0</v>
      </c>
      <c r="W20" s="99"/>
      <c r="X20" s="33">
        <f>SUM(P20:V20)</f>
        <v>-20448</v>
      </c>
      <c r="Y20" s="99"/>
      <c r="Z20" s="33">
        <v>0</v>
      </c>
      <c r="AA20" s="99"/>
      <c r="AB20" s="33">
        <v>0</v>
      </c>
      <c r="AC20" s="99"/>
      <c r="AD20" s="33">
        <v>0</v>
      </c>
    </row>
    <row r="21" spans="1:31" ht="15" customHeight="1" thickBot="1">
      <c r="A21" s="24" t="s">
        <v>213</v>
      </c>
      <c r="D21" s="34">
        <f>SUM(D16,D19:D20)</f>
        <v>1666827</v>
      </c>
      <c r="E21" s="99"/>
      <c r="F21" s="34">
        <f>SUM(F16,F19:F20)</f>
        <v>2062461</v>
      </c>
      <c r="H21" s="34">
        <f>SUM(H16,H19:H20)</f>
        <v>0</v>
      </c>
      <c r="J21" s="34">
        <f>SUM(J16,J19:J20)</f>
        <v>568131</v>
      </c>
      <c r="L21" s="34">
        <f>SUM(L16,L19:L20)</f>
        <v>211675</v>
      </c>
      <c r="N21" s="34">
        <f>SUM(N16,N19:N20)</f>
        <v>-495474</v>
      </c>
      <c r="O21" s="99"/>
      <c r="P21" s="34">
        <f>SUM(P16,P19:P20)</f>
        <v>118851</v>
      </c>
      <c r="Q21" s="99"/>
      <c r="R21" s="34">
        <f>SUM(R16,R19:R20)</f>
        <v>5429782</v>
      </c>
      <c r="S21" s="99"/>
      <c r="T21" s="34">
        <f>SUM(T16,T19:T20)</f>
        <v>163752</v>
      </c>
      <c r="U21" s="99"/>
      <c r="V21" s="34">
        <f>SUM(V16,V19:V20)</f>
        <v>-8424</v>
      </c>
      <c r="W21" s="99"/>
      <c r="X21" s="34">
        <f>SUM(X16,X19:X20)</f>
        <v>5703961</v>
      </c>
      <c r="Y21" s="99"/>
      <c r="Z21" s="34">
        <f>SUM(Z16,Z19:Z20)</f>
        <v>9717581</v>
      </c>
      <c r="AA21" s="99"/>
      <c r="AB21" s="34">
        <f>SUM(AB16,AB19:AB20)</f>
        <v>118566</v>
      </c>
      <c r="AC21" s="99"/>
      <c r="AD21" s="34">
        <f>SUM(AD16,AD19:AD20)</f>
        <v>9836147</v>
      </c>
    </row>
    <row r="22" spans="1:31" ht="15" customHeight="1" thickTop="1">
      <c r="A22" s="24"/>
      <c r="D22" s="32"/>
      <c r="E22" s="99"/>
      <c r="F22" s="32"/>
      <c r="G22" s="99"/>
      <c r="H22" s="32"/>
      <c r="I22" s="99"/>
      <c r="J22" s="32"/>
      <c r="K22" s="99"/>
      <c r="L22" s="32"/>
      <c r="M22" s="99"/>
      <c r="N22" s="32"/>
      <c r="O22" s="99"/>
      <c r="P22" s="32"/>
      <c r="Q22" s="99"/>
      <c r="R22" s="32"/>
      <c r="S22" s="99"/>
      <c r="T22" s="30"/>
      <c r="U22" s="99"/>
      <c r="V22" s="30"/>
      <c r="W22" s="99"/>
      <c r="X22" s="32"/>
      <c r="Y22" s="99"/>
      <c r="Z22" s="32"/>
      <c r="AA22" s="99"/>
      <c r="AB22" s="32"/>
      <c r="AC22" s="99"/>
      <c r="AD22" s="31"/>
    </row>
    <row r="23" spans="1:31" ht="15" customHeight="1">
      <c r="A23" s="24" t="s">
        <v>231</v>
      </c>
      <c r="C23" s="45"/>
      <c r="D23" s="31">
        <v>1666827</v>
      </c>
      <c r="E23" s="99"/>
      <c r="F23" s="31">
        <v>2062461</v>
      </c>
      <c r="G23" s="99"/>
      <c r="H23" s="31">
        <v>-7373</v>
      </c>
      <c r="I23" s="99"/>
      <c r="J23" s="31">
        <v>568131</v>
      </c>
      <c r="K23" s="99"/>
      <c r="L23" s="31">
        <v>211675</v>
      </c>
      <c r="M23" s="99"/>
      <c r="N23" s="31">
        <v>-493903</v>
      </c>
      <c r="O23" s="99"/>
      <c r="P23" s="31">
        <f>124269+1</f>
        <v>124270</v>
      </c>
      <c r="Q23" s="99"/>
      <c r="R23" s="31">
        <v>5395189</v>
      </c>
      <c r="S23" s="99"/>
      <c r="T23" s="31">
        <v>207043</v>
      </c>
      <c r="U23" s="99"/>
      <c r="V23" s="31">
        <v>-10726</v>
      </c>
      <c r="W23" s="99"/>
      <c r="X23" s="31">
        <v>5715776</v>
      </c>
      <c r="Y23" s="99"/>
      <c r="Z23" s="31">
        <v>9723594</v>
      </c>
      <c r="AA23" s="99"/>
      <c r="AB23" s="31">
        <v>124884</v>
      </c>
      <c r="AC23" s="99"/>
      <c r="AD23" s="30">
        <f>SUM(Z23:AB23)</f>
        <v>9848478</v>
      </c>
    </row>
    <row r="24" spans="1:31" ht="15" customHeight="1">
      <c r="A24" s="37" t="s">
        <v>249</v>
      </c>
      <c r="C24" s="45"/>
      <c r="D24" s="31">
        <v>0</v>
      </c>
      <c r="E24" s="99"/>
      <c r="F24" s="31">
        <v>0</v>
      </c>
      <c r="G24" s="99"/>
      <c r="H24" s="31">
        <v>0</v>
      </c>
      <c r="I24" s="99"/>
      <c r="J24" s="31">
        <v>0</v>
      </c>
      <c r="K24" s="99"/>
      <c r="L24" s="31">
        <v>0</v>
      </c>
      <c r="M24" s="99"/>
      <c r="N24" s="31">
        <f>'PL&amp;OCI'!D30</f>
        <v>63811</v>
      </c>
      <c r="O24" s="99"/>
      <c r="P24" s="31">
        <v>0</v>
      </c>
      <c r="Q24" s="99"/>
      <c r="R24" s="31">
        <v>0</v>
      </c>
      <c r="S24" s="99"/>
      <c r="T24" s="31">
        <v>0</v>
      </c>
      <c r="U24" s="99"/>
      <c r="V24" s="31">
        <v>0</v>
      </c>
      <c r="W24" s="99"/>
      <c r="X24" s="31">
        <f>SUM(P24:V24)</f>
        <v>0</v>
      </c>
      <c r="Y24" s="99"/>
      <c r="Z24" s="31">
        <f>SUM(D24:N24,X24)</f>
        <v>63811</v>
      </c>
      <c r="AA24" s="99"/>
      <c r="AB24" s="31">
        <f>'PL&amp;OCI'!D31</f>
        <v>1441</v>
      </c>
      <c r="AC24" s="99"/>
      <c r="AD24" s="30">
        <f>SUM(Z24:AB24)</f>
        <v>65252</v>
      </c>
    </row>
    <row r="25" spans="1:31" ht="15" customHeight="1">
      <c r="A25" s="37" t="s">
        <v>108</v>
      </c>
      <c r="C25" s="45"/>
      <c r="D25" s="51">
        <v>0</v>
      </c>
      <c r="E25" s="99"/>
      <c r="F25" s="51">
        <v>0</v>
      </c>
      <c r="G25" s="99"/>
      <c r="H25" s="51">
        <v>0</v>
      </c>
      <c r="I25" s="99"/>
      <c r="J25" s="51">
        <v>0</v>
      </c>
      <c r="K25" s="99"/>
      <c r="L25" s="51">
        <v>0</v>
      </c>
      <c r="M25" s="99"/>
      <c r="N25" s="51">
        <v>0</v>
      </c>
      <c r="O25" s="99">
        <f>SUM(D25:N25)</f>
        <v>0</v>
      </c>
      <c r="P25" s="51">
        <v>-1257</v>
      </c>
      <c r="Q25" s="99"/>
      <c r="R25" s="51">
        <v>0</v>
      </c>
      <c r="S25" s="99"/>
      <c r="T25" s="52">
        <f>'PL&amp;OCI'!D59</f>
        <v>52171</v>
      </c>
      <c r="U25" s="99"/>
      <c r="V25" s="52">
        <f>+'PL&amp;OCI'!D53+'PL&amp;OCI'!D60</f>
        <v>5024</v>
      </c>
      <c r="W25" s="99"/>
      <c r="X25" s="51">
        <f>SUM(P25:V25)</f>
        <v>55938</v>
      </c>
      <c r="Y25" s="99"/>
      <c r="Z25" s="51">
        <f>SUM(D25:N25,X25)</f>
        <v>55938</v>
      </c>
      <c r="AA25" s="99"/>
      <c r="AB25" s="51">
        <f>15</f>
        <v>15</v>
      </c>
      <c r="AC25" s="99"/>
      <c r="AD25" s="52">
        <f>SUM(Z25:AB25)</f>
        <v>55953</v>
      </c>
    </row>
    <row r="26" spans="1:31" ht="15" customHeight="1">
      <c r="A26" s="37" t="s">
        <v>109</v>
      </c>
      <c r="C26" s="45"/>
      <c r="D26" s="33">
        <f>SUM(D24:D25)</f>
        <v>0</v>
      </c>
      <c r="E26" s="99"/>
      <c r="F26" s="33">
        <f>SUM(F24:F25)</f>
        <v>0</v>
      </c>
      <c r="G26" s="99"/>
      <c r="H26" s="33">
        <f>SUM(H24:H25)</f>
        <v>0</v>
      </c>
      <c r="I26" s="99"/>
      <c r="J26" s="33">
        <f>SUM(J24:J25)</f>
        <v>0</v>
      </c>
      <c r="K26" s="99"/>
      <c r="L26" s="33">
        <f>SUM(L24:L25)</f>
        <v>0</v>
      </c>
      <c r="M26" s="99"/>
      <c r="N26" s="33">
        <f>SUM(N24:N25)</f>
        <v>63811</v>
      </c>
      <c r="O26" s="99"/>
      <c r="P26" s="33">
        <f>SUM(P24:P25)</f>
        <v>-1257</v>
      </c>
      <c r="Q26" s="99"/>
      <c r="R26" s="33">
        <f>SUM(R24:R25)</f>
        <v>0</v>
      </c>
      <c r="S26" s="99"/>
      <c r="T26" s="33">
        <f>SUM(T24:T25)</f>
        <v>52171</v>
      </c>
      <c r="U26" s="99"/>
      <c r="V26" s="33">
        <f>SUM(V24:V25)</f>
        <v>5024</v>
      </c>
      <c r="W26" s="99"/>
      <c r="X26" s="33">
        <f>SUM(X24:X25)</f>
        <v>55938</v>
      </c>
      <c r="Y26" s="99"/>
      <c r="Z26" s="33">
        <f>SUM(Z24:Z25)</f>
        <v>119749</v>
      </c>
      <c r="AA26" s="99"/>
      <c r="AB26" s="33">
        <f>SUM(AB24:AB25)</f>
        <v>1456</v>
      </c>
      <c r="AC26" s="99"/>
      <c r="AD26" s="33">
        <f>SUM(AD24:AD25)</f>
        <v>121205</v>
      </c>
      <c r="AE26" s="100">
        <f>AD26-'PL&amp;OCI'!D70</f>
        <v>0</v>
      </c>
    </row>
    <row r="27" spans="1:31" ht="15" customHeight="1">
      <c r="A27" s="37" t="s">
        <v>128</v>
      </c>
      <c r="C27" s="45"/>
      <c r="D27" s="33">
        <v>0</v>
      </c>
      <c r="E27" s="99"/>
      <c r="F27" s="33">
        <v>0</v>
      </c>
      <c r="G27" s="99"/>
      <c r="H27" s="33">
        <v>0</v>
      </c>
      <c r="I27" s="99"/>
      <c r="J27" s="33">
        <v>0</v>
      </c>
      <c r="K27" s="99"/>
      <c r="L27" s="33">
        <v>0</v>
      </c>
      <c r="M27" s="99"/>
      <c r="N27" s="33">
        <f>1408+2</f>
        <v>1410</v>
      </c>
      <c r="O27" s="99"/>
      <c r="P27" s="33">
        <v>0</v>
      </c>
      <c r="Q27" s="99"/>
      <c r="R27" s="33">
        <f>-N27</f>
        <v>-1410</v>
      </c>
      <c r="S27" s="99"/>
      <c r="T27" s="33">
        <v>0</v>
      </c>
      <c r="U27" s="99"/>
      <c r="V27" s="33">
        <v>0</v>
      </c>
      <c r="W27" s="99"/>
      <c r="X27" s="31">
        <f>SUM(P27:V27)</f>
        <v>-1410</v>
      </c>
      <c r="Y27" s="99"/>
      <c r="Z27" s="33">
        <v>0</v>
      </c>
      <c r="AA27" s="99"/>
      <c r="AB27" s="33">
        <v>0</v>
      </c>
      <c r="AC27" s="99"/>
      <c r="AD27" s="30">
        <f>SUM(Z27:AB27)</f>
        <v>0</v>
      </c>
    </row>
    <row r="28" spans="1:31" ht="15" customHeight="1" thickBot="1">
      <c r="A28" s="24" t="s">
        <v>232</v>
      </c>
      <c r="D28" s="34">
        <f>SUM(D23,D26:D27)</f>
        <v>1666827</v>
      </c>
      <c r="E28" s="99"/>
      <c r="F28" s="34">
        <f>SUM(F23,F26:F27)</f>
        <v>2062461</v>
      </c>
      <c r="G28" s="99"/>
      <c r="H28" s="34">
        <f>SUM(H23,H26:H27)</f>
        <v>-7373</v>
      </c>
      <c r="I28" s="99"/>
      <c r="J28" s="34">
        <f>SUM(J23,J26:J27)</f>
        <v>568131</v>
      </c>
      <c r="K28" s="99"/>
      <c r="L28" s="34">
        <f>SUM(L23,L26:L27)</f>
        <v>211675</v>
      </c>
      <c r="M28" s="99"/>
      <c r="N28" s="34">
        <f>SUM(N23,N26:N27)</f>
        <v>-428682</v>
      </c>
      <c r="O28" s="99"/>
      <c r="P28" s="34">
        <f>SUM(P23,P26:P27)</f>
        <v>123013</v>
      </c>
      <c r="Q28" s="99"/>
      <c r="R28" s="34">
        <f>SUM(R23,R26:R27)</f>
        <v>5393779</v>
      </c>
      <c r="S28" s="99"/>
      <c r="T28" s="34">
        <f>SUM(T23,T26:T27)</f>
        <v>259214</v>
      </c>
      <c r="U28" s="99"/>
      <c r="V28" s="34">
        <f>SUM(V23,V26:V27)</f>
        <v>-5702</v>
      </c>
      <c r="W28" s="99"/>
      <c r="X28" s="34">
        <f>SUM(X23,X26:X27)</f>
        <v>5770304</v>
      </c>
      <c r="Y28" s="99"/>
      <c r="Z28" s="34">
        <f>SUM(Z23,Z26:Z27)</f>
        <v>9843343</v>
      </c>
      <c r="AA28" s="99"/>
      <c r="AB28" s="34">
        <f>SUM(AB23,AB26:AB27)</f>
        <v>126340</v>
      </c>
      <c r="AC28" s="99"/>
      <c r="AD28" s="34">
        <f>SUM(AD23,AD26:AD27)</f>
        <v>9969683</v>
      </c>
    </row>
    <row r="29" spans="1:31" ht="15" customHeight="1" thickTop="1">
      <c r="D29" s="53">
        <f>SUM(D23-'bs '!F83)</f>
        <v>0</v>
      </c>
      <c r="F29" s="53">
        <f>SUM(F23-'bs '!F84)</f>
        <v>0</v>
      </c>
      <c r="G29" s="53"/>
      <c r="H29" s="53">
        <f>SUM(H23-'bs '!F86)</f>
        <v>0</v>
      </c>
      <c r="I29" s="53"/>
      <c r="J29" s="53">
        <f>SUM(J23-'bs '!F87)</f>
        <v>0</v>
      </c>
      <c r="K29" s="53"/>
      <c r="L29" s="53">
        <f>SUM(L23-'bs '!F89)</f>
        <v>0</v>
      </c>
      <c r="M29" s="53"/>
      <c r="N29" s="53">
        <f>SUM(N23-'bs '!F90)</f>
        <v>0</v>
      </c>
      <c r="O29" s="53"/>
      <c r="P29" s="53"/>
      <c r="Q29" s="53"/>
      <c r="R29" s="53"/>
      <c r="S29" s="53"/>
      <c r="T29" s="53"/>
      <c r="U29" s="53"/>
      <c r="V29" s="53"/>
      <c r="W29" s="53"/>
      <c r="X29" s="53">
        <f>SUM(X23-'bs '!F91)</f>
        <v>0</v>
      </c>
      <c r="Y29" s="53"/>
      <c r="Z29" s="53">
        <f>SUM(Z23-'bs '!F92)</f>
        <v>0</v>
      </c>
      <c r="AA29" s="53"/>
      <c r="AB29" s="53">
        <f>SUM(AB23-'bs '!F94)</f>
        <v>0</v>
      </c>
      <c r="AD29" s="53">
        <f>SUM(AD23-'bs '!F95)</f>
        <v>0</v>
      </c>
    </row>
    <row r="30" spans="1:31" ht="15" customHeight="1">
      <c r="D30" s="53">
        <f>SUM(D28-'bs '!D83)</f>
        <v>0</v>
      </c>
      <c r="E30" s="101"/>
      <c r="F30" s="53">
        <f>SUM(F28-'bs '!D84)</f>
        <v>0</v>
      </c>
      <c r="G30" s="53"/>
      <c r="H30" s="53">
        <f>SUM(H28-'bs '!D86)</f>
        <v>0</v>
      </c>
      <c r="I30" s="53"/>
      <c r="J30" s="53">
        <f>SUM(J28-'bs '!D87)</f>
        <v>0</v>
      </c>
      <c r="K30" s="53"/>
      <c r="L30" s="53">
        <f>SUM(L28-'bs '!D89)</f>
        <v>0</v>
      </c>
      <c r="M30" s="53"/>
      <c r="N30" s="53">
        <f>SUM(N28-'bs '!D90)</f>
        <v>0</v>
      </c>
      <c r="O30" s="53"/>
      <c r="P30" s="53"/>
      <c r="Q30" s="53"/>
      <c r="R30" s="53"/>
      <c r="S30" s="53"/>
      <c r="T30" s="53"/>
      <c r="U30" s="53"/>
      <c r="V30" s="53"/>
      <c r="W30" s="53"/>
      <c r="X30" s="53">
        <f>SUM(X28-'bs '!D91)</f>
        <v>0</v>
      </c>
      <c r="Y30" s="53"/>
      <c r="Z30" s="53">
        <f>SUM(Z28-'bs '!D92)</f>
        <v>0</v>
      </c>
      <c r="AA30" s="53"/>
      <c r="AB30" s="53">
        <f>SUM(AB28-'bs '!D94)</f>
        <v>0</v>
      </c>
      <c r="AC30" s="102"/>
      <c r="AD30" s="53">
        <f>SUM(AD28-'bs '!D95)</f>
        <v>0</v>
      </c>
      <c r="AE30" s="103"/>
    </row>
    <row r="31" spans="1:31" ht="15" customHeight="1">
      <c r="A31" s="37" t="s">
        <v>140</v>
      </c>
      <c r="D31" s="31"/>
      <c r="E31" s="99"/>
      <c r="F31" s="31"/>
      <c r="G31" s="99"/>
      <c r="H31" s="99"/>
      <c r="I31" s="99"/>
      <c r="J31" s="31"/>
      <c r="K31" s="99"/>
      <c r="L31" s="31"/>
      <c r="M31" s="99"/>
      <c r="N31" s="31"/>
      <c r="O31" s="99"/>
      <c r="P31" s="31"/>
      <c r="Q31" s="99"/>
      <c r="R31" s="31"/>
      <c r="S31" s="99"/>
      <c r="T31" s="30"/>
      <c r="U31" s="99"/>
      <c r="V31" s="30"/>
      <c r="W31" s="99"/>
      <c r="X31" s="31"/>
      <c r="Y31" s="99"/>
      <c r="Z31" s="31">
        <f>Z26-'PL&amp;OCI'!D68</f>
        <v>0</v>
      </c>
      <c r="AA31" s="99"/>
      <c r="AB31" s="31">
        <f>AB26-'PL&amp;OCI'!D69</f>
        <v>0</v>
      </c>
      <c r="AC31" s="99"/>
      <c r="AD31" s="31">
        <f>AD26-'PL&amp;OCI'!D70</f>
        <v>0</v>
      </c>
    </row>
  </sheetData>
  <mergeCells count="5">
    <mergeCell ref="L13:N13"/>
    <mergeCell ref="P8:X8"/>
    <mergeCell ref="D7:Z7"/>
    <mergeCell ref="P9:V9"/>
    <mergeCell ref="D6:AD6"/>
  </mergeCells>
  <phoneticPr fontId="6" type="noConversion"/>
  <printOptions horizontalCentered="1"/>
  <pageMargins left="0.196850393700787" right="0.196850393700787" top="0.78740157480314998" bottom="0.39370078740157499" header="0.196850393700787" footer="0.196850393700787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25"/>
  <sheetViews>
    <sheetView showGridLines="0" tabSelected="1" view="pageBreakPreview" topLeftCell="A7" zoomScale="98" zoomScaleNormal="112" zoomScaleSheetLayoutView="98" workbookViewId="0">
      <selection activeCell="C82" sqref="C82"/>
    </sheetView>
  </sheetViews>
  <sheetFormatPr defaultColWidth="9.33203125" defaultRowHeight="18.75" customHeight="1"/>
  <cols>
    <col min="1" max="1" width="23.6640625" style="40" customWidth="1"/>
    <col min="2" max="2" width="5.6640625" style="40" customWidth="1"/>
    <col min="3" max="3" width="5.109375" style="40" customWidth="1"/>
    <col min="4" max="4" width="7.5546875" style="40" customWidth="1"/>
    <col min="5" max="5" width="1.6640625" style="40" customWidth="1"/>
    <col min="6" max="6" width="16.88671875" style="40" customWidth="1"/>
    <col min="7" max="7" width="1.6640625" style="83" customWidth="1"/>
    <col min="8" max="8" width="16.88671875" style="40" customWidth="1"/>
    <col min="9" max="9" width="1.6640625" style="83" customWidth="1"/>
    <col min="10" max="10" width="16.88671875" style="40" customWidth="1"/>
    <col min="11" max="11" width="1.6640625" style="83" customWidth="1"/>
    <col min="12" max="12" width="16.88671875" style="40" customWidth="1"/>
    <col min="13" max="13" width="1.6640625" style="83" customWidth="1"/>
    <col min="14" max="14" width="16.88671875" style="40" customWidth="1"/>
    <col min="15" max="15" width="1.6640625" style="83" customWidth="1"/>
    <col min="16" max="16" width="16.88671875" style="40" customWidth="1"/>
    <col min="17" max="17" width="1.6640625" style="83" customWidth="1"/>
    <col min="18" max="18" width="16.88671875" style="40" customWidth="1"/>
    <col min="19" max="19" width="1.6640625" style="82" customWidth="1"/>
    <col min="20" max="20" width="8.6640625" style="40" customWidth="1"/>
    <col min="21" max="16384" width="9.33203125" style="40"/>
  </cols>
  <sheetData>
    <row r="1" spans="1:20" s="38" customFormat="1" ht="18.75" customHeight="1">
      <c r="G1" s="87"/>
      <c r="I1" s="87"/>
      <c r="K1" s="87"/>
      <c r="M1" s="87"/>
      <c r="O1" s="87"/>
      <c r="Q1" s="87"/>
      <c r="R1" s="16" t="s">
        <v>89</v>
      </c>
      <c r="S1" s="82"/>
    </row>
    <row r="2" spans="1:20" s="38" customFormat="1" ht="18.75" customHeight="1">
      <c r="A2" s="38" t="s">
        <v>0</v>
      </c>
      <c r="G2" s="87"/>
      <c r="I2" s="87"/>
      <c r="K2" s="87"/>
      <c r="M2" s="87"/>
      <c r="O2" s="87"/>
      <c r="Q2" s="87"/>
      <c r="R2" s="39"/>
      <c r="S2" s="82"/>
    </row>
    <row r="3" spans="1:20" s="38" customFormat="1" ht="18.75" customHeight="1">
      <c r="A3" s="38" t="s">
        <v>100</v>
      </c>
      <c r="G3" s="87"/>
      <c r="I3" s="87"/>
      <c r="K3" s="87"/>
      <c r="M3" s="87"/>
      <c r="O3" s="87"/>
      <c r="Q3" s="87"/>
      <c r="S3" s="82"/>
    </row>
    <row r="4" spans="1:20" s="38" customFormat="1" ht="18.75" customHeight="1">
      <c r="A4" s="1" t="s">
        <v>230</v>
      </c>
      <c r="G4" s="87"/>
      <c r="I4" s="87"/>
      <c r="K4" s="87"/>
      <c r="M4" s="87"/>
      <c r="O4" s="87"/>
      <c r="Q4" s="87"/>
      <c r="S4" s="82"/>
    </row>
    <row r="5" spans="1:20" ht="18.75" customHeight="1">
      <c r="N5" s="39"/>
      <c r="O5" s="88"/>
      <c r="P5" s="39"/>
      <c r="Q5" s="88"/>
      <c r="R5" s="5" t="s">
        <v>88</v>
      </c>
      <c r="T5" s="46"/>
    </row>
    <row r="6" spans="1:20" ht="18.75" customHeight="1">
      <c r="D6" s="41"/>
      <c r="E6" s="41"/>
      <c r="F6" s="128" t="s">
        <v>2</v>
      </c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83"/>
      <c r="T6" s="41"/>
    </row>
    <row r="7" spans="1:20" ht="18.75" customHeight="1">
      <c r="D7" s="41"/>
      <c r="E7" s="41"/>
      <c r="N7" s="130" t="s">
        <v>66</v>
      </c>
      <c r="O7" s="130"/>
      <c r="P7" s="130"/>
      <c r="S7" s="83"/>
      <c r="T7" s="41"/>
    </row>
    <row r="8" spans="1:20" ht="18.75" customHeight="1">
      <c r="D8" s="41"/>
      <c r="E8" s="41"/>
      <c r="N8" s="41" t="s">
        <v>142</v>
      </c>
      <c r="P8" s="41" t="s">
        <v>71</v>
      </c>
      <c r="S8" s="83"/>
      <c r="T8" s="41"/>
    </row>
    <row r="9" spans="1:20" s="41" customFormat="1" ht="18.75" customHeight="1">
      <c r="F9" s="41" t="s">
        <v>45</v>
      </c>
      <c r="G9" s="83"/>
      <c r="I9" s="83"/>
      <c r="J9" s="129" t="s">
        <v>30</v>
      </c>
      <c r="K9" s="129"/>
      <c r="L9" s="129"/>
      <c r="M9" s="83"/>
      <c r="N9" s="56" t="s">
        <v>143</v>
      </c>
      <c r="O9" s="83"/>
      <c r="P9" s="41" t="s">
        <v>83</v>
      </c>
      <c r="Q9" s="83"/>
      <c r="R9" s="41" t="s">
        <v>51</v>
      </c>
      <c r="S9" s="83"/>
    </row>
    <row r="10" spans="1:20" s="41" customFormat="1" ht="18.75" customHeight="1">
      <c r="F10" s="41" t="s">
        <v>46</v>
      </c>
      <c r="G10" s="83"/>
      <c r="I10" s="83"/>
      <c r="J10" s="41" t="s">
        <v>48</v>
      </c>
      <c r="K10" s="83"/>
      <c r="M10" s="83"/>
      <c r="N10" s="41" t="s">
        <v>106</v>
      </c>
      <c r="O10" s="83"/>
      <c r="P10" s="41" t="s">
        <v>77</v>
      </c>
      <c r="Q10" s="83"/>
      <c r="R10" s="41" t="s">
        <v>77</v>
      </c>
      <c r="S10" s="83"/>
    </row>
    <row r="11" spans="1:20" s="41" customFormat="1" ht="18.75" customHeight="1">
      <c r="F11" s="56" t="s">
        <v>49</v>
      </c>
      <c r="G11" s="83"/>
      <c r="H11" s="56" t="s">
        <v>28</v>
      </c>
      <c r="I11" s="83"/>
      <c r="J11" s="56" t="s">
        <v>55</v>
      </c>
      <c r="K11" s="83"/>
      <c r="L11" s="56" t="s">
        <v>50</v>
      </c>
      <c r="M11" s="83"/>
      <c r="N11" s="57" t="s">
        <v>125</v>
      </c>
      <c r="O11" s="83"/>
      <c r="P11" s="56" t="s">
        <v>80</v>
      </c>
      <c r="Q11" s="83"/>
      <c r="R11" s="56" t="s">
        <v>80</v>
      </c>
      <c r="S11" s="83"/>
    </row>
    <row r="12" spans="1:20" s="3" customFormat="1" ht="18.75" customHeight="1">
      <c r="A12" s="38" t="s">
        <v>212</v>
      </c>
      <c r="D12" s="80"/>
      <c r="F12" s="16">
        <v>1666827</v>
      </c>
      <c r="G12" s="79"/>
      <c r="H12" s="16">
        <v>2062461</v>
      </c>
      <c r="I12" s="79"/>
      <c r="J12" s="16">
        <v>211675</v>
      </c>
      <c r="K12" s="79"/>
      <c r="L12" s="16">
        <v>297352</v>
      </c>
      <c r="M12" s="79"/>
      <c r="N12" s="16">
        <v>141313</v>
      </c>
      <c r="O12" s="79"/>
      <c r="P12" s="16">
        <f>SUM(N12)</f>
        <v>141313</v>
      </c>
      <c r="Q12" s="79"/>
      <c r="R12" s="16">
        <f>SUM(F12:L12,P12)</f>
        <v>4379628</v>
      </c>
      <c r="S12" s="80"/>
    </row>
    <row r="13" spans="1:20" s="3" customFormat="1" ht="18.75" customHeight="1">
      <c r="A13" s="3" t="s">
        <v>241</v>
      </c>
      <c r="D13" s="80"/>
      <c r="F13" s="16">
        <v>0</v>
      </c>
      <c r="G13" s="79"/>
      <c r="H13" s="16">
        <v>0</v>
      </c>
      <c r="I13" s="79"/>
      <c r="J13" s="16">
        <v>0</v>
      </c>
      <c r="K13" s="79"/>
      <c r="L13" s="16">
        <f>SUM('PL&amp;OCI'!J30)</f>
        <v>-19561</v>
      </c>
      <c r="M13" s="79"/>
      <c r="N13" s="16">
        <v>0</v>
      </c>
      <c r="O13" s="79"/>
      <c r="P13" s="16">
        <v>0</v>
      </c>
      <c r="Q13" s="79"/>
      <c r="R13" s="16">
        <f>SUM(F13:L13,P13)</f>
        <v>-19561</v>
      </c>
      <c r="S13" s="80"/>
    </row>
    <row r="14" spans="1:20" s="3" customFormat="1" ht="18.75" customHeight="1">
      <c r="A14" s="3" t="s">
        <v>108</v>
      </c>
      <c r="D14" s="80"/>
      <c r="F14" s="44">
        <v>0</v>
      </c>
      <c r="G14" s="79"/>
      <c r="H14" s="44">
        <v>0</v>
      </c>
      <c r="I14" s="79"/>
      <c r="J14" s="44">
        <v>0</v>
      </c>
      <c r="K14" s="79"/>
      <c r="L14" s="44">
        <v>0</v>
      </c>
      <c r="M14" s="79"/>
      <c r="N14" s="44">
        <v>0</v>
      </c>
      <c r="O14" s="79"/>
      <c r="P14" s="44">
        <f>SUM(N14:O14)</f>
        <v>0</v>
      </c>
      <c r="Q14" s="79"/>
      <c r="R14" s="18">
        <f>SUM(F14:L14,P14)</f>
        <v>0</v>
      </c>
      <c r="S14" s="80"/>
    </row>
    <row r="15" spans="1:20" s="3" customFormat="1" ht="18.75" customHeight="1">
      <c r="A15" s="3" t="s">
        <v>153</v>
      </c>
      <c r="D15" s="80"/>
      <c r="F15" s="54">
        <f>SUM(F13:F14)</f>
        <v>0</v>
      </c>
      <c r="G15" s="79"/>
      <c r="H15" s="54">
        <f>SUM(H13:H14)</f>
        <v>0</v>
      </c>
      <c r="I15" s="79"/>
      <c r="J15" s="54">
        <f>SUM(J13:J14)</f>
        <v>0</v>
      </c>
      <c r="K15" s="79"/>
      <c r="L15" s="54">
        <f>SUM(L13:L14)</f>
        <v>-19561</v>
      </c>
      <c r="M15" s="79"/>
      <c r="N15" s="54">
        <f>SUM(N13:N14)</f>
        <v>0</v>
      </c>
      <c r="O15" s="79"/>
      <c r="P15" s="54">
        <f>SUM(P13:P14)</f>
        <v>0</v>
      </c>
      <c r="Q15" s="79"/>
      <c r="R15" s="54">
        <f>SUM(R13:R14)</f>
        <v>-19561</v>
      </c>
      <c r="S15" s="80"/>
    </row>
    <row r="16" spans="1:20" ht="18.75" customHeight="1" thickBot="1">
      <c r="A16" s="38" t="s">
        <v>213</v>
      </c>
      <c r="D16" s="80"/>
      <c r="F16" s="42">
        <f>SUM(F12,F15)</f>
        <v>1666827</v>
      </c>
      <c r="G16" s="79"/>
      <c r="H16" s="42">
        <f>SUM(H12,H15)</f>
        <v>2062461</v>
      </c>
      <c r="I16" s="79"/>
      <c r="J16" s="42">
        <f>SUM(J12,J15)</f>
        <v>211675</v>
      </c>
      <c r="K16" s="79"/>
      <c r="L16" s="42">
        <f>SUM(L12,L15)</f>
        <v>277791</v>
      </c>
      <c r="M16" s="79"/>
      <c r="N16" s="42">
        <f>SUM(N12,N15)</f>
        <v>141313</v>
      </c>
      <c r="O16" s="79"/>
      <c r="P16" s="42">
        <f>SUM(P12,P15)</f>
        <v>141313</v>
      </c>
      <c r="Q16" s="79"/>
      <c r="R16" s="42">
        <f>SUM(R12,R15)</f>
        <v>4360067</v>
      </c>
    </row>
    <row r="17" spans="1:19" ht="18.75" customHeight="1" thickTop="1">
      <c r="D17" s="80"/>
      <c r="R17" s="55"/>
    </row>
    <row r="18" spans="1:19" s="3" customFormat="1" ht="18.75" customHeight="1">
      <c r="A18" s="38" t="s">
        <v>231</v>
      </c>
      <c r="D18" s="80"/>
      <c r="F18" s="43">
        <v>1666827</v>
      </c>
      <c r="G18" s="79"/>
      <c r="H18" s="43">
        <v>2062461</v>
      </c>
      <c r="I18" s="79"/>
      <c r="J18" s="43">
        <v>211675</v>
      </c>
      <c r="K18" s="79"/>
      <c r="L18" s="43">
        <v>201734</v>
      </c>
      <c r="M18" s="79"/>
      <c r="N18" s="43">
        <v>141313</v>
      </c>
      <c r="O18" s="79"/>
      <c r="P18" s="16">
        <f>SUM(N18)</f>
        <v>141313</v>
      </c>
      <c r="Q18" s="79"/>
      <c r="R18" s="16">
        <f>SUM(F18:L18,P18)</f>
        <v>4284010</v>
      </c>
      <c r="S18" s="80"/>
    </row>
    <row r="19" spans="1:19" s="3" customFormat="1" ht="18.75" customHeight="1">
      <c r="A19" s="3" t="s">
        <v>241</v>
      </c>
      <c r="D19" s="80"/>
      <c r="F19" s="16">
        <v>0</v>
      </c>
      <c r="G19" s="79"/>
      <c r="H19" s="16">
        <v>0</v>
      </c>
      <c r="I19" s="79"/>
      <c r="J19" s="16">
        <v>0</v>
      </c>
      <c r="K19" s="79"/>
      <c r="L19" s="16">
        <f>'PL&amp;OCI'!H30</f>
        <v>-32511</v>
      </c>
      <c r="M19" s="79"/>
      <c r="N19" s="16">
        <v>0</v>
      </c>
      <c r="O19" s="79"/>
      <c r="P19" s="16">
        <f>SUM(N19:O19)</f>
        <v>0</v>
      </c>
      <c r="Q19" s="79"/>
      <c r="R19" s="16">
        <f>SUM(F19:L19,P19)</f>
        <v>-32511</v>
      </c>
      <c r="S19" s="80"/>
    </row>
    <row r="20" spans="1:19" s="3" customFormat="1" ht="18.75" customHeight="1">
      <c r="A20" s="3" t="s">
        <v>108</v>
      </c>
      <c r="D20" s="80"/>
      <c r="F20" s="44">
        <v>0</v>
      </c>
      <c r="G20" s="79"/>
      <c r="H20" s="44">
        <v>0</v>
      </c>
      <c r="I20" s="79"/>
      <c r="J20" s="44">
        <v>0</v>
      </c>
      <c r="K20" s="79"/>
      <c r="L20" s="44">
        <v>0</v>
      </c>
      <c r="M20" s="79"/>
      <c r="N20" s="44">
        <f>'PL&amp;OCI'!H63</f>
        <v>0</v>
      </c>
      <c r="O20" s="79"/>
      <c r="P20" s="44">
        <f>SUM(N20:O20)</f>
        <v>0</v>
      </c>
      <c r="Q20" s="79"/>
      <c r="R20" s="18">
        <f>SUM(F20:L20,P20)</f>
        <v>0</v>
      </c>
      <c r="S20" s="80"/>
    </row>
    <row r="21" spans="1:19" s="3" customFormat="1" ht="18.75" customHeight="1">
      <c r="A21" s="3" t="s">
        <v>153</v>
      </c>
      <c r="D21" s="80"/>
      <c r="F21" s="54">
        <f>SUM(F19:F20)</f>
        <v>0</v>
      </c>
      <c r="G21" s="79"/>
      <c r="H21" s="54">
        <f>SUM(H19:H20)</f>
        <v>0</v>
      </c>
      <c r="I21" s="79"/>
      <c r="J21" s="54">
        <f>SUM(J19:J20)</f>
        <v>0</v>
      </c>
      <c r="K21" s="79"/>
      <c r="L21" s="54">
        <f>SUM(L19:L20)</f>
        <v>-32511</v>
      </c>
      <c r="M21" s="79"/>
      <c r="N21" s="54">
        <f>SUM(N19:N20)</f>
        <v>0</v>
      </c>
      <c r="O21" s="79"/>
      <c r="P21" s="54">
        <f>SUM(P19:P20)</f>
        <v>0</v>
      </c>
      <c r="Q21" s="79"/>
      <c r="R21" s="54">
        <f>SUM(R19:R20)</f>
        <v>-32511</v>
      </c>
      <c r="S21" s="80"/>
    </row>
    <row r="22" spans="1:19" ht="18.75" customHeight="1" thickBot="1">
      <c r="A22" s="38" t="s">
        <v>232</v>
      </c>
      <c r="D22" s="80"/>
      <c r="F22" s="42">
        <f>SUM(F18,F21)</f>
        <v>1666827</v>
      </c>
      <c r="G22" s="79"/>
      <c r="H22" s="42">
        <f>SUM(H18,H21)</f>
        <v>2062461</v>
      </c>
      <c r="I22" s="79"/>
      <c r="J22" s="42">
        <f>SUM(J18,J21)</f>
        <v>211675</v>
      </c>
      <c r="K22" s="79"/>
      <c r="L22" s="42">
        <f>SUM(L18,L21)</f>
        <v>169223</v>
      </c>
      <c r="M22" s="79"/>
      <c r="N22" s="42">
        <f>SUM(N18,N21)</f>
        <v>141313</v>
      </c>
      <c r="O22" s="79"/>
      <c r="P22" s="42">
        <f>SUM(P18,P21)</f>
        <v>141313</v>
      </c>
      <c r="Q22" s="79"/>
      <c r="R22" s="42">
        <f>SUM(R18,R21)</f>
        <v>4251499</v>
      </c>
    </row>
    <row r="23" spans="1:19" ht="18.75" customHeight="1" thickTop="1">
      <c r="A23" s="38"/>
      <c r="F23" s="47">
        <f>SUM(F18-'bs '!J83)</f>
        <v>0</v>
      </c>
      <c r="G23" s="47"/>
      <c r="H23" s="47">
        <f>SUM(H18-'bs '!J84)</f>
        <v>0</v>
      </c>
      <c r="I23" s="47"/>
      <c r="J23" s="47">
        <f>SUM(J18-'bs '!J89)</f>
        <v>0</v>
      </c>
      <c r="K23" s="47"/>
      <c r="L23" s="47">
        <f>SUM(L18-'bs '!J90)</f>
        <v>0</v>
      </c>
      <c r="M23" s="47"/>
      <c r="N23" s="47"/>
      <c r="O23" s="47"/>
      <c r="P23" s="47">
        <f>SUM(P18-'bs '!J91)</f>
        <v>0</v>
      </c>
      <c r="R23" s="47">
        <f>SUM(R18-'bs '!J92)</f>
        <v>0</v>
      </c>
    </row>
    <row r="24" spans="1:19" ht="18.75" customHeight="1">
      <c r="F24" s="47">
        <f>SUM(F22-'bs '!H83)</f>
        <v>0</v>
      </c>
      <c r="G24" s="47"/>
      <c r="H24" s="47">
        <f>SUM(H22-'bs '!H84)</f>
        <v>0</v>
      </c>
      <c r="I24" s="47"/>
      <c r="J24" s="47">
        <f>SUM(J22-'bs '!H89)</f>
        <v>0</v>
      </c>
      <c r="K24" s="47"/>
      <c r="L24" s="47">
        <f>SUM(L22-'bs '!H90)</f>
        <v>0</v>
      </c>
      <c r="M24" s="47"/>
      <c r="N24" s="47"/>
      <c r="O24" s="47"/>
      <c r="P24" s="47">
        <f>SUM(P22-'bs '!H91)</f>
        <v>0</v>
      </c>
      <c r="Q24" s="88"/>
      <c r="R24" s="47">
        <f>SUM(R22-'bs '!H92)</f>
        <v>0</v>
      </c>
      <c r="S24" s="84"/>
    </row>
    <row r="25" spans="1:19" ht="18.75" customHeight="1">
      <c r="A25" s="58" t="s">
        <v>140</v>
      </c>
    </row>
  </sheetData>
  <mergeCells count="3">
    <mergeCell ref="F6:R6"/>
    <mergeCell ref="J9:L9"/>
    <mergeCell ref="N7:P7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97"/>
  <sheetViews>
    <sheetView showGridLines="0" tabSelected="1" view="pageBreakPreview" topLeftCell="A58" zoomScaleNormal="98" zoomScaleSheetLayoutView="100" workbookViewId="0">
      <selection activeCell="C82" sqref="C82"/>
    </sheetView>
  </sheetViews>
  <sheetFormatPr defaultColWidth="9.109375" defaultRowHeight="21" customHeight="1"/>
  <cols>
    <col min="1" max="1" width="43.33203125" style="3" customWidth="1"/>
    <col min="2" max="2" width="4.5546875" style="3" customWidth="1"/>
    <col min="3" max="3" width="2.109375" style="3" customWidth="1"/>
    <col min="4" max="4" width="14.6640625" style="4" customWidth="1"/>
    <col min="5" max="5" width="1.6640625" style="3" customWidth="1"/>
    <col min="6" max="6" width="14.6640625" style="4" customWidth="1"/>
    <col min="7" max="7" width="1.6640625" style="8" customWidth="1"/>
    <col min="8" max="8" width="14.6640625" style="4" customWidth="1"/>
    <col min="9" max="9" width="1.6640625" style="3" customWidth="1"/>
    <col min="10" max="10" width="14.5546875" style="4" customWidth="1"/>
    <col min="11" max="11" width="0.88671875" style="105" hidden="1" customWidth="1"/>
    <col min="12" max="12" width="9.109375" style="3"/>
    <col min="13" max="13" width="10.109375" style="3" bestFit="1" customWidth="1"/>
    <col min="14" max="16384" width="9.109375" style="3"/>
  </cols>
  <sheetData>
    <row r="1" spans="1:21" ht="21" customHeight="1">
      <c r="J1" s="16" t="s">
        <v>89</v>
      </c>
    </row>
    <row r="2" spans="1:21" s="1" customFormat="1" ht="20.100000000000001" customHeight="1">
      <c r="A2" s="1" t="s">
        <v>0</v>
      </c>
      <c r="D2" s="2"/>
      <c r="E2" s="3"/>
      <c r="F2" s="2"/>
      <c r="G2" s="8"/>
      <c r="H2" s="2"/>
      <c r="K2" s="105"/>
    </row>
    <row r="3" spans="1:21" s="1" customFormat="1" ht="20.100000000000001" customHeight="1">
      <c r="A3" s="1" t="s">
        <v>154</v>
      </c>
      <c r="D3" s="2"/>
      <c r="E3" s="3"/>
      <c r="F3" s="2"/>
      <c r="G3" s="8"/>
      <c r="H3" s="2"/>
      <c r="J3" s="2"/>
      <c r="K3" s="105"/>
    </row>
    <row r="4" spans="1:21" s="1" customFormat="1" ht="20.100000000000001" customHeight="1">
      <c r="A4" s="1" t="s">
        <v>230</v>
      </c>
      <c r="D4" s="2"/>
      <c r="E4" s="3"/>
      <c r="F4" s="2"/>
      <c r="G4" s="8"/>
      <c r="H4" s="2"/>
      <c r="J4" s="2"/>
      <c r="K4" s="105"/>
    </row>
    <row r="5" spans="1:21" s="8" customFormat="1" ht="20.100000000000001" customHeight="1">
      <c r="D5" s="4"/>
      <c r="E5" s="3"/>
      <c r="F5" s="4"/>
      <c r="H5" s="5"/>
      <c r="I5" s="3"/>
      <c r="J5" s="5" t="s">
        <v>88</v>
      </c>
      <c r="K5" s="105"/>
    </row>
    <row r="6" spans="1:21" s="6" customFormat="1" ht="20.100000000000001" customHeight="1">
      <c r="D6" s="7"/>
      <c r="E6" s="94" t="s">
        <v>1</v>
      </c>
      <c r="F6" s="7"/>
      <c r="G6" s="8"/>
      <c r="H6" s="7"/>
      <c r="I6" s="94" t="s">
        <v>2</v>
      </c>
      <c r="J6" s="7"/>
      <c r="K6" s="105"/>
    </row>
    <row r="7" spans="1:21" s="8" customFormat="1" ht="20.100000000000001" customHeight="1">
      <c r="B7" s="9"/>
      <c r="D7" s="106" t="s">
        <v>233</v>
      </c>
      <c r="F7" s="106" t="s">
        <v>214</v>
      </c>
      <c r="H7" s="106" t="s">
        <v>233</v>
      </c>
      <c r="J7" s="106" t="s">
        <v>214</v>
      </c>
      <c r="K7" s="105"/>
      <c r="L7" s="1"/>
      <c r="M7" s="3"/>
      <c r="N7" s="3"/>
      <c r="O7" s="3"/>
      <c r="P7" s="4"/>
      <c r="Q7" s="4"/>
      <c r="R7" s="4"/>
    </row>
    <row r="8" spans="1:21" ht="18.149999999999999" customHeight="1">
      <c r="A8" s="1" t="s">
        <v>155</v>
      </c>
      <c r="P8" s="60"/>
      <c r="R8" s="4"/>
    </row>
    <row r="9" spans="1:21" ht="18.149999999999999" customHeight="1">
      <c r="A9" s="3" t="s">
        <v>145</v>
      </c>
      <c r="D9" s="11">
        <f>'PL&amp;OCI'!D25</f>
        <v>81845</v>
      </c>
      <c r="E9" s="104"/>
      <c r="F9" s="11">
        <f>'PL&amp;OCI'!F25</f>
        <v>87990</v>
      </c>
      <c r="G9" s="13"/>
      <c r="H9" s="11">
        <f>'PL&amp;OCI'!H25</f>
        <v>-34106</v>
      </c>
      <c r="I9" s="104"/>
      <c r="J9" s="11">
        <f>'PL&amp;OCI'!J25</f>
        <v>-20459</v>
      </c>
      <c r="K9" s="43"/>
      <c r="P9" s="60"/>
      <c r="R9" s="4"/>
      <c r="S9" s="11"/>
      <c r="T9" s="11"/>
      <c r="U9" s="11"/>
    </row>
    <row r="10" spans="1:21" ht="18.149999999999999" customHeight="1">
      <c r="A10" s="3" t="s">
        <v>156</v>
      </c>
      <c r="D10" s="11"/>
      <c r="E10" s="11"/>
      <c r="F10" s="11"/>
      <c r="G10" s="13"/>
      <c r="H10" s="11"/>
      <c r="I10" s="11"/>
      <c r="J10" s="11"/>
      <c r="K10" s="43"/>
      <c r="O10" s="11"/>
      <c r="Q10" s="11"/>
      <c r="R10" s="11"/>
      <c r="S10" s="11"/>
      <c r="T10" s="11"/>
      <c r="U10" s="11"/>
    </row>
    <row r="11" spans="1:21" ht="18.149999999999999" customHeight="1">
      <c r="A11" s="3" t="s">
        <v>157</v>
      </c>
      <c r="D11" s="11"/>
      <c r="E11" s="11"/>
      <c r="F11" s="11"/>
      <c r="H11" s="11"/>
      <c r="I11" s="11"/>
      <c r="J11" s="11"/>
      <c r="K11" s="43"/>
      <c r="O11" s="11"/>
      <c r="Q11" s="11"/>
      <c r="R11" s="11"/>
      <c r="S11" s="11"/>
      <c r="T11" s="11"/>
      <c r="U11" s="11"/>
    </row>
    <row r="12" spans="1:21" ht="18.149999999999999" customHeight="1">
      <c r="A12" s="3" t="s">
        <v>158</v>
      </c>
      <c r="D12" s="60">
        <v>99141</v>
      </c>
      <c r="E12" s="104"/>
      <c r="F12" s="60">
        <v>101576</v>
      </c>
      <c r="H12" s="60">
        <v>1312</v>
      </c>
      <c r="I12" s="104"/>
      <c r="J12" s="60">
        <v>1385</v>
      </c>
      <c r="K12" s="43"/>
      <c r="O12" s="11"/>
      <c r="Q12" s="11"/>
      <c r="R12" s="11"/>
      <c r="S12" s="11"/>
      <c r="T12" s="11"/>
      <c r="U12" s="11"/>
    </row>
    <row r="13" spans="1:21" ht="18.149999999999999" customHeight="1">
      <c r="A13" s="3" t="s">
        <v>218</v>
      </c>
      <c r="D13" s="60">
        <v>29082</v>
      </c>
      <c r="E13" s="104"/>
      <c r="F13" s="60">
        <v>4884</v>
      </c>
      <c r="H13" s="60">
        <v>214</v>
      </c>
      <c r="I13" s="104"/>
      <c r="J13" s="60">
        <v>17</v>
      </c>
      <c r="K13" s="43"/>
      <c r="O13" s="11"/>
      <c r="Q13" s="11"/>
      <c r="R13" s="11"/>
      <c r="S13" s="11"/>
      <c r="T13" s="11"/>
      <c r="U13" s="11"/>
    </row>
    <row r="14" spans="1:21" ht="18.149999999999999" customHeight="1">
      <c r="A14" s="3" t="s">
        <v>219</v>
      </c>
      <c r="D14" s="11">
        <v>0</v>
      </c>
      <c r="E14" s="104"/>
      <c r="F14" s="60">
        <v>1668</v>
      </c>
      <c r="H14" s="11">
        <v>0</v>
      </c>
      <c r="I14" s="104"/>
      <c r="J14" s="11">
        <v>0</v>
      </c>
      <c r="K14" s="43"/>
      <c r="O14" s="11"/>
      <c r="Q14" s="11"/>
      <c r="R14" s="11"/>
      <c r="S14" s="11"/>
      <c r="T14" s="11"/>
      <c r="U14" s="11"/>
    </row>
    <row r="15" spans="1:21" ht="18.149999999999999" customHeight="1">
      <c r="A15" s="3" t="s">
        <v>159</v>
      </c>
      <c r="D15" s="60">
        <v>-9538</v>
      </c>
      <c r="E15" s="104"/>
      <c r="F15" s="60">
        <v>-17172</v>
      </c>
      <c r="H15" s="11">
        <v>0</v>
      </c>
      <c r="I15" s="104"/>
      <c r="J15" s="11">
        <v>0</v>
      </c>
      <c r="K15" s="43"/>
      <c r="O15" s="11"/>
      <c r="Q15" s="11"/>
      <c r="R15" s="11"/>
      <c r="S15" s="11"/>
      <c r="T15" s="11"/>
      <c r="U15" s="11"/>
    </row>
    <row r="16" spans="1:21" ht="18.899999999999999" customHeight="1">
      <c r="A16" s="3" t="s">
        <v>251</v>
      </c>
      <c r="D16" s="11">
        <v>30</v>
      </c>
      <c r="E16" s="104"/>
      <c r="F16" s="11">
        <v>-56</v>
      </c>
      <c r="H16" s="11">
        <v>-17</v>
      </c>
      <c r="I16" s="104"/>
      <c r="J16" s="11">
        <v>0</v>
      </c>
      <c r="K16" s="43"/>
      <c r="O16" s="11"/>
      <c r="Q16" s="11"/>
      <c r="R16" s="11"/>
      <c r="S16" s="11"/>
      <c r="T16" s="11"/>
      <c r="U16" s="11"/>
    </row>
    <row r="17" spans="1:21" ht="18.149999999999999" customHeight="1">
      <c r="A17" s="3" t="s">
        <v>160</v>
      </c>
      <c r="D17" s="60">
        <v>12</v>
      </c>
      <c r="E17" s="104"/>
      <c r="F17" s="60">
        <v>532</v>
      </c>
      <c r="H17" s="11">
        <v>0</v>
      </c>
      <c r="I17" s="104"/>
      <c r="J17" s="11">
        <v>0</v>
      </c>
      <c r="K17" s="43"/>
      <c r="O17" s="11"/>
      <c r="Q17" s="11"/>
      <c r="R17" s="11"/>
      <c r="S17" s="11"/>
      <c r="T17" s="11"/>
      <c r="U17" s="11"/>
    </row>
    <row r="18" spans="1:21" ht="18.149999999999999" customHeight="1">
      <c r="A18" s="3" t="s">
        <v>220</v>
      </c>
      <c r="D18" s="60">
        <v>690</v>
      </c>
      <c r="E18" s="104"/>
      <c r="F18" s="60">
        <v>1124</v>
      </c>
      <c r="H18" s="11">
        <v>0</v>
      </c>
      <c r="I18" s="104"/>
      <c r="J18" s="11">
        <v>0</v>
      </c>
      <c r="K18" s="43"/>
      <c r="O18" s="11"/>
      <c r="Q18" s="11"/>
      <c r="R18" s="11"/>
      <c r="S18" s="11"/>
      <c r="T18" s="11"/>
      <c r="U18" s="11"/>
    </row>
    <row r="19" spans="1:21" ht="18.149999999999999" customHeight="1">
      <c r="A19" s="3" t="s">
        <v>161</v>
      </c>
      <c r="D19" s="60">
        <v>2009</v>
      </c>
      <c r="E19" s="104"/>
      <c r="F19" s="60">
        <v>2301</v>
      </c>
      <c r="H19" s="60">
        <v>213</v>
      </c>
      <c r="I19" s="12"/>
      <c r="J19" s="60">
        <v>213</v>
      </c>
      <c r="K19" s="43"/>
      <c r="O19" s="11"/>
      <c r="Q19" s="11"/>
      <c r="R19" s="11"/>
      <c r="S19" s="11"/>
      <c r="T19" s="11"/>
      <c r="U19" s="11"/>
    </row>
    <row r="20" spans="1:21" ht="18.149999999999999" customHeight="1">
      <c r="A20" s="3" t="s">
        <v>203</v>
      </c>
      <c r="D20" s="11">
        <v>6290</v>
      </c>
      <c r="E20" s="104"/>
      <c r="F20" s="11">
        <v>0</v>
      </c>
      <c r="G20" s="75"/>
      <c r="H20" s="11">
        <v>0</v>
      </c>
      <c r="I20" s="60"/>
      <c r="J20" s="11">
        <v>0</v>
      </c>
      <c r="K20" s="43"/>
      <c r="O20" s="11"/>
      <c r="Q20" s="11"/>
      <c r="R20" s="11"/>
      <c r="S20" s="11"/>
      <c r="T20" s="11"/>
      <c r="U20" s="11"/>
    </row>
    <row r="21" spans="1:21" ht="18.149999999999999" customHeight="1">
      <c r="A21" s="3" t="s">
        <v>162</v>
      </c>
      <c r="D21" s="60">
        <v>-11384</v>
      </c>
      <c r="E21" s="11"/>
      <c r="F21" s="60">
        <v>-10467</v>
      </c>
      <c r="G21" s="13"/>
      <c r="H21" s="60">
        <v>-13318</v>
      </c>
      <c r="I21" s="11"/>
      <c r="J21" s="60">
        <v>-11164</v>
      </c>
      <c r="K21" s="43"/>
      <c r="O21" s="11"/>
      <c r="Q21" s="11"/>
      <c r="R21" s="11"/>
      <c r="S21" s="11"/>
      <c r="T21" s="11"/>
      <c r="U21" s="11"/>
    </row>
    <row r="22" spans="1:21" ht="18.149999999999999" customHeight="1">
      <c r="A22" s="3" t="s">
        <v>163</v>
      </c>
      <c r="D22" s="14">
        <v>51699</v>
      </c>
      <c r="E22" s="104"/>
      <c r="F22" s="14">
        <v>45884</v>
      </c>
      <c r="H22" s="14">
        <v>24530</v>
      </c>
      <c r="I22" s="104"/>
      <c r="J22" s="14">
        <v>17576</v>
      </c>
      <c r="K22" s="43"/>
      <c r="O22" s="11"/>
      <c r="Q22" s="11"/>
      <c r="R22" s="11"/>
      <c r="S22" s="11"/>
      <c r="T22" s="11"/>
      <c r="U22" s="11"/>
    </row>
    <row r="23" spans="1:21" ht="18.149999999999999" customHeight="1">
      <c r="A23" s="3" t="s">
        <v>164</v>
      </c>
      <c r="D23" s="11"/>
      <c r="E23" s="104"/>
      <c r="F23" s="11"/>
      <c r="H23" s="11"/>
      <c r="I23" s="104"/>
      <c r="J23" s="11"/>
      <c r="K23" s="43"/>
      <c r="O23" s="11"/>
      <c r="Q23" s="11"/>
      <c r="R23" s="11"/>
      <c r="S23" s="11"/>
      <c r="T23" s="11"/>
      <c r="U23" s="11"/>
    </row>
    <row r="24" spans="1:21" ht="18.149999999999999" customHeight="1">
      <c r="A24" s="3" t="s">
        <v>165</v>
      </c>
      <c r="D24" s="70">
        <f>SUM(D9:D22)</f>
        <v>249876</v>
      </c>
      <c r="E24" s="104"/>
      <c r="F24" s="70">
        <f>SUM(F9:F22)</f>
        <v>218264</v>
      </c>
      <c r="G24" s="13"/>
      <c r="H24" s="70">
        <f>SUM(H9:H22)</f>
        <v>-21172</v>
      </c>
      <c r="I24" s="104"/>
      <c r="J24" s="70">
        <f>SUM(J9:J22)</f>
        <v>-12432</v>
      </c>
      <c r="K24" s="43"/>
      <c r="O24" s="11"/>
      <c r="Q24" s="11"/>
      <c r="R24" s="11"/>
      <c r="S24" s="11"/>
      <c r="T24" s="11"/>
      <c r="U24" s="11"/>
    </row>
    <row r="25" spans="1:21" s="1" customFormat="1" ht="18.149999999999999" customHeight="1">
      <c r="A25" s="3" t="s">
        <v>166</v>
      </c>
      <c r="B25" s="3"/>
      <c r="C25" s="3"/>
      <c r="D25" s="11"/>
      <c r="E25" s="104"/>
      <c r="F25" s="11"/>
      <c r="G25" s="8"/>
      <c r="H25" s="11"/>
      <c r="I25" s="104"/>
      <c r="J25" s="11"/>
      <c r="K25" s="43"/>
      <c r="L25" s="3"/>
      <c r="M25" s="3"/>
      <c r="N25" s="3"/>
      <c r="O25" s="11"/>
      <c r="P25" s="3"/>
      <c r="Q25" s="11"/>
      <c r="R25" s="11"/>
      <c r="S25" s="11"/>
      <c r="T25" s="11"/>
      <c r="U25" s="11"/>
    </row>
    <row r="26" spans="1:21" ht="18.149999999999999" customHeight="1">
      <c r="A26" s="3" t="s">
        <v>167</v>
      </c>
      <c r="D26" s="60">
        <v>-48152</v>
      </c>
      <c r="E26" s="104"/>
      <c r="F26" s="60">
        <v>-102810</v>
      </c>
      <c r="H26" s="60">
        <v>-61237</v>
      </c>
      <c r="I26" s="104"/>
      <c r="J26" s="60">
        <v>-26628</v>
      </c>
      <c r="K26" s="43"/>
      <c r="O26" s="11"/>
      <c r="Q26" s="11"/>
      <c r="R26" s="11"/>
      <c r="S26" s="11"/>
      <c r="T26" s="11"/>
      <c r="U26" s="11"/>
    </row>
    <row r="27" spans="1:21" ht="18.149999999999999" customHeight="1">
      <c r="A27" s="3" t="s">
        <v>168</v>
      </c>
      <c r="D27" s="60">
        <v>-4396</v>
      </c>
      <c r="E27" s="104"/>
      <c r="F27" s="60">
        <v>-779</v>
      </c>
      <c r="H27" s="11">
        <v>0</v>
      </c>
      <c r="I27" s="104"/>
      <c r="J27" s="11">
        <v>0</v>
      </c>
      <c r="K27" s="43"/>
      <c r="O27" s="11"/>
      <c r="Q27" s="11"/>
      <c r="R27" s="11"/>
      <c r="S27" s="11"/>
      <c r="T27" s="11"/>
      <c r="U27" s="11"/>
    </row>
    <row r="28" spans="1:21" ht="18.149999999999999" customHeight="1">
      <c r="A28" s="3" t="s">
        <v>169</v>
      </c>
      <c r="D28" s="60">
        <v>-44729</v>
      </c>
      <c r="E28" s="104"/>
      <c r="F28" s="60">
        <v>64133</v>
      </c>
      <c r="G28" s="104"/>
      <c r="H28" s="11">
        <v>0</v>
      </c>
      <c r="I28" s="104"/>
      <c r="J28" s="11">
        <v>0</v>
      </c>
      <c r="K28" s="43"/>
      <c r="O28" s="11"/>
      <c r="Q28" s="11"/>
      <c r="R28" s="11"/>
      <c r="S28" s="11"/>
      <c r="T28" s="11"/>
      <c r="U28" s="11"/>
    </row>
    <row r="29" spans="1:21" ht="18.149999999999999" customHeight="1">
      <c r="A29" s="3" t="s">
        <v>200</v>
      </c>
      <c r="D29" s="11">
        <v>-75774</v>
      </c>
      <c r="E29" s="11"/>
      <c r="F29" s="11">
        <v>-43</v>
      </c>
      <c r="H29" s="11">
        <v>0</v>
      </c>
      <c r="I29" s="11"/>
      <c r="J29" s="11">
        <v>0</v>
      </c>
      <c r="K29" s="43"/>
      <c r="O29" s="11"/>
      <c r="Q29" s="11"/>
      <c r="R29" s="11"/>
      <c r="S29" s="11"/>
      <c r="T29" s="11"/>
      <c r="U29" s="11"/>
    </row>
    <row r="30" spans="1:21" ht="18.149999999999999" customHeight="1">
      <c r="A30" s="3" t="s">
        <v>170</v>
      </c>
      <c r="D30" s="60">
        <v>-87489</v>
      </c>
      <c r="E30" s="104"/>
      <c r="F30" s="60">
        <v>-56028</v>
      </c>
      <c r="H30" s="60">
        <v>-1768</v>
      </c>
      <c r="I30" s="104"/>
      <c r="J30" s="60">
        <v>-1094</v>
      </c>
      <c r="K30" s="43"/>
      <c r="O30" s="11"/>
      <c r="Q30" s="11"/>
      <c r="R30" s="11"/>
      <c r="S30" s="11"/>
      <c r="T30" s="11"/>
      <c r="U30" s="11"/>
    </row>
    <row r="31" spans="1:21" ht="18.149999999999999" customHeight="1">
      <c r="A31" s="3" t="s">
        <v>171</v>
      </c>
      <c r="D31" s="11">
        <v>27020</v>
      </c>
      <c r="E31" s="104"/>
      <c r="F31" s="11">
        <v>74161</v>
      </c>
      <c r="H31" s="11">
        <v>0</v>
      </c>
      <c r="I31" s="104"/>
      <c r="J31" s="11">
        <v>0</v>
      </c>
      <c r="K31" s="43"/>
      <c r="O31" s="11"/>
      <c r="Q31" s="11"/>
      <c r="R31" s="11"/>
      <c r="S31" s="11"/>
      <c r="T31" s="11"/>
      <c r="U31" s="11"/>
    </row>
    <row r="32" spans="1:21" ht="18.149999999999999" customHeight="1">
      <c r="A32" s="3" t="s">
        <v>172</v>
      </c>
      <c r="D32" s="11">
        <v>4790</v>
      </c>
      <c r="E32" s="104"/>
      <c r="F32" s="11">
        <v>-8143</v>
      </c>
      <c r="H32" s="11">
        <v>-77</v>
      </c>
      <c r="I32" s="104"/>
      <c r="J32" s="11">
        <v>-1261</v>
      </c>
      <c r="K32" s="43"/>
      <c r="O32" s="11"/>
      <c r="Q32" s="11"/>
      <c r="R32" s="11"/>
      <c r="S32" s="11"/>
      <c r="T32" s="11"/>
      <c r="U32" s="11"/>
    </row>
    <row r="33" spans="1:21" ht="18.149999999999999" customHeight="1">
      <c r="A33" s="3" t="s">
        <v>173</v>
      </c>
      <c r="D33" s="11"/>
      <c r="E33" s="104"/>
      <c r="F33" s="11"/>
      <c r="H33" s="11"/>
      <c r="I33" s="104"/>
      <c r="J33" s="11"/>
      <c r="K33" s="43"/>
      <c r="O33" s="11"/>
      <c r="Q33" s="11"/>
      <c r="R33" s="11"/>
      <c r="S33" s="11"/>
      <c r="T33" s="11"/>
      <c r="U33" s="11"/>
    </row>
    <row r="34" spans="1:21" ht="18.149999999999999" customHeight="1">
      <c r="A34" s="3" t="s">
        <v>174</v>
      </c>
      <c r="D34" s="60">
        <v>99062</v>
      </c>
      <c r="E34" s="104"/>
      <c r="F34" s="60">
        <v>-9551</v>
      </c>
      <c r="G34" s="13"/>
      <c r="H34" s="60">
        <v>-20475</v>
      </c>
      <c r="I34" s="104"/>
      <c r="J34" s="60">
        <v>2471</v>
      </c>
      <c r="K34" s="43"/>
      <c r="O34" s="11"/>
      <c r="Q34" s="11"/>
      <c r="R34" s="11"/>
      <c r="S34" s="11"/>
      <c r="T34" s="11"/>
      <c r="U34" s="11"/>
    </row>
    <row r="35" spans="1:21" ht="18.149999999999999" customHeight="1">
      <c r="A35" s="3" t="s">
        <v>175</v>
      </c>
      <c r="D35" s="11">
        <v>505732</v>
      </c>
      <c r="E35" s="104"/>
      <c r="F35" s="11">
        <v>46363</v>
      </c>
      <c r="H35" s="11">
        <v>0</v>
      </c>
      <c r="I35" s="104"/>
      <c r="J35" s="11">
        <v>0</v>
      </c>
      <c r="K35" s="43"/>
      <c r="O35" s="11"/>
      <c r="Q35" s="11"/>
      <c r="R35" s="11"/>
      <c r="S35" s="11"/>
      <c r="T35" s="11"/>
      <c r="U35" s="11"/>
    </row>
    <row r="36" spans="1:21" ht="18.149999999999999" customHeight="1">
      <c r="A36" s="3" t="s">
        <v>176</v>
      </c>
      <c r="D36" s="60">
        <v>135498</v>
      </c>
      <c r="E36" s="104"/>
      <c r="F36" s="60">
        <v>120539</v>
      </c>
      <c r="H36" s="60">
        <v>9770</v>
      </c>
      <c r="I36" s="104"/>
      <c r="J36" s="60">
        <v>7169</v>
      </c>
      <c r="K36" s="43"/>
      <c r="O36" s="11"/>
      <c r="Q36" s="11"/>
      <c r="R36" s="11"/>
      <c r="S36" s="11"/>
      <c r="T36" s="11"/>
      <c r="U36" s="11"/>
    </row>
    <row r="37" spans="1:21" ht="18.149999999999999" customHeight="1">
      <c r="A37" s="3" t="s">
        <v>177</v>
      </c>
      <c r="D37" s="60">
        <f>-121+1</f>
        <v>-120</v>
      </c>
      <c r="E37" s="104"/>
      <c r="F37" s="60">
        <v>-10</v>
      </c>
      <c r="H37" s="11">
        <v>0</v>
      </c>
      <c r="I37" s="104"/>
      <c r="J37" s="11">
        <v>0</v>
      </c>
      <c r="K37" s="43"/>
      <c r="O37" s="11"/>
      <c r="Q37" s="11"/>
      <c r="R37" s="11"/>
      <c r="S37" s="11"/>
      <c r="T37" s="11"/>
      <c r="U37" s="11"/>
    </row>
    <row r="38" spans="1:21" ht="18.149999999999999" customHeight="1">
      <c r="A38" s="3" t="s">
        <v>178</v>
      </c>
      <c r="D38" s="14">
        <v>13620</v>
      </c>
      <c r="E38" s="104"/>
      <c r="F38" s="14">
        <v>18759</v>
      </c>
      <c r="H38" s="14">
        <v>775</v>
      </c>
      <c r="I38" s="104"/>
      <c r="J38" s="14">
        <v>497</v>
      </c>
      <c r="K38" s="43"/>
      <c r="O38" s="11"/>
      <c r="Q38" s="11"/>
      <c r="R38" s="11"/>
      <c r="S38" s="11"/>
      <c r="T38" s="11"/>
      <c r="U38" s="11"/>
    </row>
    <row r="39" spans="1:21" ht="18.149999999999999" customHeight="1">
      <c r="A39" s="3" t="s">
        <v>179</v>
      </c>
      <c r="D39" s="11">
        <f>SUM(D24:D38)</f>
        <v>774938</v>
      </c>
      <c r="E39" s="104"/>
      <c r="F39" s="11">
        <f>SUM(F24:F38)</f>
        <v>364855</v>
      </c>
      <c r="H39" s="11">
        <f>SUM(H24:H38)</f>
        <v>-94184</v>
      </c>
      <c r="I39" s="104"/>
      <c r="J39" s="11">
        <f>SUM(J24:J38)</f>
        <v>-31278</v>
      </c>
      <c r="K39" s="43"/>
      <c r="O39" s="11"/>
      <c r="Q39" s="11"/>
      <c r="R39" s="11"/>
      <c r="S39" s="11"/>
      <c r="T39" s="11"/>
      <c r="U39" s="11"/>
    </row>
    <row r="40" spans="1:21" ht="18.149999999999999" customHeight="1">
      <c r="A40" s="3" t="s">
        <v>227</v>
      </c>
      <c r="D40" s="60">
        <v>11384</v>
      </c>
      <c r="E40" s="104"/>
      <c r="F40" s="60">
        <v>10467</v>
      </c>
      <c r="H40" s="11">
        <v>96720</v>
      </c>
      <c r="I40" s="104"/>
      <c r="J40" s="11">
        <v>648</v>
      </c>
      <c r="K40" s="43"/>
      <c r="O40" s="11"/>
      <c r="Q40" s="11"/>
      <c r="R40" s="11"/>
      <c r="S40" s="11"/>
      <c r="T40" s="11"/>
      <c r="U40" s="11"/>
    </row>
    <row r="41" spans="1:21" ht="18.149999999999999" customHeight="1">
      <c r="A41" s="3" t="s">
        <v>221</v>
      </c>
      <c r="D41" s="11">
        <v>0</v>
      </c>
      <c r="E41" s="104"/>
      <c r="F41" s="60">
        <v>202</v>
      </c>
      <c r="H41" s="11">
        <v>0</v>
      </c>
      <c r="I41" s="104"/>
      <c r="J41" s="11">
        <v>0</v>
      </c>
      <c r="K41" s="43"/>
      <c r="O41" s="11"/>
      <c r="Q41" s="11"/>
      <c r="R41" s="11"/>
      <c r="S41" s="11"/>
      <c r="T41" s="11"/>
      <c r="U41" s="11"/>
    </row>
    <row r="42" spans="1:21" ht="18.149999999999999" customHeight="1">
      <c r="A42" s="3" t="s">
        <v>180</v>
      </c>
      <c r="D42" s="11">
        <v>-54513</v>
      </c>
      <c r="E42" s="104"/>
      <c r="F42" s="11">
        <v>-19094</v>
      </c>
      <c r="H42" s="11">
        <v>-46915</v>
      </c>
      <c r="I42" s="104"/>
      <c r="J42" s="11">
        <v>-4602</v>
      </c>
      <c r="K42" s="43"/>
      <c r="O42" s="11"/>
      <c r="Q42" s="11"/>
      <c r="R42" s="11"/>
      <c r="S42" s="11"/>
      <c r="T42" s="11"/>
      <c r="U42" s="11"/>
    </row>
    <row r="43" spans="1:21" ht="18.149999999999999" customHeight="1">
      <c r="A43" s="3" t="s">
        <v>181</v>
      </c>
      <c r="D43" s="18">
        <v>-14482</v>
      </c>
      <c r="E43" s="104"/>
      <c r="F43" s="18">
        <v>-6787</v>
      </c>
      <c r="H43" s="18">
        <v>-2243</v>
      </c>
      <c r="I43" s="104"/>
      <c r="J43" s="18">
        <v>-313</v>
      </c>
      <c r="K43" s="43"/>
      <c r="O43" s="11"/>
      <c r="Q43" s="11"/>
      <c r="R43" s="11"/>
      <c r="S43" s="11"/>
      <c r="T43" s="11"/>
      <c r="U43" s="11"/>
    </row>
    <row r="44" spans="1:21" ht="18.149999999999999" customHeight="1">
      <c r="A44" s="1" t="s">
        <v>222</v>
      </c>
      <c r="D44" s="14">
        <f>SUM(D39:D43)</f>
        <v>717327</v>
      </c>
      <c r="E44" s="104"/>
      <c r="F44" s="14">
        <f>SUM(F39:F43)</f>
        <v>349643</v>
      </c>
      <c r="H44" s="14">
        <f>SUM(H39:H43)</f>
        <v>-46622</v>
      </c>
      <c r="I44" s="104"/>
      <c r="J44" s="14">
        <f>SUM(J39:J43)</f>
        <v>-35545</v>
      </c>
      <c r="K44" s="43"/>
      <c r="O44" s="11"/>
      <c r="Q44" s="11"/>
      <c r="R44" s="11"/>
      <c r="S44" s="11"/>
      <c r="T44" s="11"/>
      <c r="U44" s="11"/>
    </row>
    <row r="45" spans="1:21" s="1" customFormat="1" ht="19.350000000000001" customHeight="1">
      <c r="A45" s="3"/>
      <c r="D45" s="4"/>
      <c r="E45" s="104"/>
      <c r="F45" s="4"/>
      <c r="G45" s="8"/>
      <c r="H45" s="4"/>
      <c r="I45" s="104"/>
      <c r="J45" s="4"/>
      <c r="K45" s="43"/>
      <c r="L45" s="3"/>
      <c r="M45" s="3"/>
      <c r="N45" s="3"/>
      <c r="O45" s="11"/>
      <c r="P45" s="3"/>
      <c r="Q45" s="11"/>
      <c r="R45" s="11"/>
      <c r="S45" s="11"/>
      <c r="T45" s="11"/>
      <c r="U45" s="11"/>
    </row>
    <row r="46" spans="1:21" s="1" customFormat="1" ht="10.199999999999999" customHeight="1">
      <c r="A46" s="3"/>
      <c r="D46" s="4"/>
      <c r="E46" s="104"/>
      <c r="F46" s="4"/>
      <c r="G46" s="91"/>
      <c r="H46" s="4"/>
      <c r="I46" s="104"/>
      <c r="J46" s="4"/>
      <c r="K46" s="43"/>
      <c r="L46" s="3"/>
      <c r="M46" s="3"/>
      <c r="N46" s="3"/>
      <c r="O46" s="11"/>
      <c r="P46" s="3"/>
      <c r="Q46" s="11"/>
      <c r="R46" s="11"/>
      <c r="S46" s="11"/>
      <c r="T46" s="11"/>
      <c r="U46" s="11"/>
    </row>
    <row r="47" spans="1:21" s="1" customFormat="1" ht="19.350000000000001" customHeight="1">
      <c r="A47" s="3" t="s">
        <v>140</v>
      </c>
      <c r="D47" s="2"/>
      <c r="E47" s="104"/>
      <c r="F47" s="2"/>
      <c r="G47" s="91"/>
      <c r="H47" s="2"/>
      <c r="I47" s="104"/>
      <c r="J47" s="16"/>
      <c r="K47" s="43"/>
      <c r="L47" s="3"/>
      <c r="M47" s="3"/>
      <c r="N47" s="3"/>
      <c r="O47" s="11"/>
      <c r="P47" s="3"/>
      <c r="Q47" s="11"/>
      <c r="R47" s="11"/>
      <c r="S47" s="11"/>
      <c r="T47" s="11"/>
      <c r="U47" s="11"/>
    </row>
    <row r="48" spans="1:21" s="1" customFormat="1" ht="19.350000000000001" customHeight="1">
      <c r="A48" s="3"/>
      <c r="D48" s="2"/>
      <c r="E48" s="104"/>
      <c r="F48" s="2"/>
      <c r="G48" s="91"/>
      <c r="H48" s="2"/>
      <c r="I48" s="104"/>
      <c r="J48" s="16" t="s">
        <v>89</v>
      </c>
      <c r="K48" s="43"/>
      <c r="L48" s="3"/>
      <c r="M48" s="3"/>
      <c r="N48" s="3"/>
      <c r="O48" s="11"/>
      <c r="P48" s="3"/>
      <c r="Q48" s="11"/>
      <c r="R48" s="11"/>
      <c r="S48" s="11"/>
      <c r="T48" s="11"/>
      <c r="U48" s="11"/>
    </row>
    <row r="49" spans="1:21" s="1" customFormat="1" ht="20.100000000000001" customHeight="1">
      <c r="A49" s="1" t="s">
        <v>0</v>
      </c>
      <c r="D49" s="4"/>
      <c r="F49" s="2"/>
      <c r="G49" s="8"/>
      <c r="H49" s="2"/>
      <c r="J49" s="2"/>
      <c r="K49" s="105"/>
      <c r="M49" s="3"/>
      <c r="N49" s="3"/>
      <c r="O49" s="11"/>
      <c r="P49" s="3"/>
      <c r="Q49" s="11"/>
      <c r="R49" s="11"/>
      <c r="S49" s="11"/>
    </row>
    <row r="50" spans="1:21" s="1" customFormat="1" ht="20.100000000000001" customHeight="1">
      <c r="A50" s="1" t="s">
        <v>182</v>
      </c>
      <c r="D50" s="4"/>
      <c r="F50" s="2"/>
      <c r="G50" s="8"/>
      <c r="H50" s="2"/>
      <c r="J50" s="2"/>
      <c r="K50" s="105"/>
      <c r="M50" s="3"/>
      <c r="N50" s="3"/>
      <c r="O50" s="11"/>
      <c r="P50" s="3"/>
      <c r="Q50" s="11"/>
      <c r="R50" s="11"/>
      <c r="S50" s="11"/>
    </row>
    <row r="51" spans="1:21" s="1" customFormat="1" ht="20.100000000000001" customHeight="1">
      <c r="A51" s="1" t="str">
        <f>A4</f>
        <v>For the three-month period ended 31 March 2023</v>
      </c>
      <c r="D51" s="4"/>
      <c r="F51" s="2"/>
      <c r="G51" s="8"/>
      <c r="H51" s="2"/>
      <c r="J51" s="2"/>
      <c r="K51" s="105"/>
      <c r="M51" s="3"/>
      <c r="N51" s="3"/>
      <c r="O51" s="11"/>
      <c r="P51" s="3"/>
      <c r="Q51" s="11"/>
      <c r="R51" s="11"/>
      <c r="S51" s="11"/>
    </row>
    <row r="52" spans="1:21" s="8" customFormat="1" ht="20.100000000000001" customHeight="1">
      <c r="D52" s="4"/>
      <c r="E52" s="3"/>
      <c r="F52" s="4"/>
      <c r="H52" s="5"/>
      <c r="I52" s="3"/>
      <c r="J52" s="5" t="str">
        <f>J5</f>
        <v>(Unit: Thousand Baht)</v>
      </c>
      <c r="K52" s="105"/>
      <c r="M52" s="3"/>
      <c r="N52" s="3"/>
      <c r="O52" s="11"/>
      <c r="P52" s="3"/>
      <c r="Q52" s="11"/>
      <c r="R52" s="11"/>
      <c r="S52" s="11"/>
    </row>
    <row r="53" spans="1:21" s="6" customFormat="1" ht="20.100000000000001" customHeight="1">
      <c r="D53" s="7"/>
      <c r="E53" s="94" t="s">
        <v>1</v>
      </c>
      <c r="F53" s="7"/>
      <c r="G53" s="8"/>
      <c r="H53" s="7"/>
      <c r="I53" s="94" t="s">
        <v>2</v>
      </c>
      <c r="J53" s="7"/>
      <c r="K53" s="105"/>
      <c r="M53" s="3"/>
      <c r="N53" s="3"/>
      <c r="O53" s="11"/>
      <c r="P53" s="3"/>
      <c r="Q53" s="11"/>
      <c r="R53" s="11"/>
      <c r="S53" s="11"/>
    </row>
    <row r="54" spans="1:21" ht="19.350000000000001" customHeight="1">
      <c r="A54" s="8"/>
      <c r="D54" s="106" t="s">
        <v>233</v>
      </c>
      <c r="E54" s="104"/>
      <c r="F54" s="106" t="s">
        <v>214</v>
      </c>
      <c r="G54" s="91"/>
      <c r="H54" s="106" t="s">
        <v>233</v>
      </c>
      <c r="I54" s="104"/>
      <c r="J54" s="106">
        <v>2022</v>
      </c>
      <c r="K54" s="43"/>
      <c r="O54" s="11"/>
      <c r="Q54" s="11"/>
      <c r="R54" s="11"/>
      <c r="S54" s="11"/>
      <c r="T54" s="11"/>
      <c r="U54" s="11"/>
    </row>
    <row r="55" spans="1:21" ht="19.350000000000001" customHeight="1">
      <c r="A55" s="1" t="s">
        <v>183</v>
      </c>
      <c r="D55" s="11"/>
      <c r="E55" s="104"/>
      <c r="F55" s="11"/>
      <c r="G55" s="107"/>
      <c r="H55" s="11"/>
      <c r="I55" s="104"/>
      <c r="J55" s="11"/>
      <c r="K55" s="43"/>
      <c r="O55" s="11"/>
      <c r="Q55" s="11"/>
      <c r="R55" s="11"/>
      <c r="S55" s="11"/>
      <c r="T55" s="11"/>
      <c r="U55" s="11"/>
    </row>
    <row r="56" spans="1:21" ht="19.350000000000001" customHeight="1">
      <c r="A56" s="3" t="s">
        <v>184</v>
      </c>
      <c r="D56" s="11">
        <v>0</v>
      </c>
      <c r="E56" s="104"/>
      <c r="F56" s="11">
        <v>0</v>
      </c>
      <c r="G56" s="13"/>
      <c r="H56" s="11">
        <v>150000</v>
      </c>
      <c r="I56" s="11"/>
      <c r="J56" s="11">
        <v>16000</v>
      </c>
      <c r="K56" s="43"/>
      <c r="O56" s="11"/>
      <c r="Q56" s="11"/>
      <c r="R56" s="11"/>
      <c r="S56" s="11"/>
      <c r="T56" s="11"/>
      <c r="U56" s="11"/>
    </row>
    <row r="57" spans="1:21" ht="19.350000000000001" customHeight="1">
      <c r="A57" s="3" t="s">
        <v>185</v>
      </c>
      <c r="D57" s="11">
        <v>0</v>
      </c>
      <c r="E57" s="104"/>
      <c r="F57" s="11">
        <v>0</v>
      </c>
      <c r="G57" s="13"/>
      <c r="H57" s="11">
        <v>-89500</v>
      </c>
      <c r="I57" s="11"/>
      <c r="J57" s="11">
        <v>-42000</v>
      </c>
      <c r="K57" s="43"/>
      <c r="O57" s="11"/>
      <c r="Q57" s="11"/>
      <c r="R57" s="11"/>
      <c r="S57" s="11"/>
      <c r="T57" s="11"/>
      <c r="U57" s="11"/>
    </row>
    <row r="58" spans="1:21" ht="19.350000000000001" customHeight="1">
      <c r="A58" s="3" t="s">
        <v>186</v>
      </c>
      <c r="D58" s="60">
        <v>49</v>
      </c>
      <c r="E58" s="104"/>
      <c r="F58" s="60">
        <v>92</v>
      </c>
      <c r="G58" s="13"/>
      <c r="H58" s="16">
        <v>17</v>
      </c>
      <c r="I58" s="11"/>
      <c r="J58" s="16">
        <v>0</v>
      </c>
      <c r="K58" s="43"/>
      <c r="O58" s="11"/>
      <c r="Q58" s="11"/>
      <c r="R58" s="11"/>
      <c r="S58" s="11"/>
      <c r="T58" s="11"/>
      <c r="U58" s="11"/>
    </row>
    <row r="59" spans="1:21" ht="19.350000000000001" customHeight="1">
      <c r="A59" s="3" t="s">
        <v>187</v>
      </c>
      <c r="D59" s="60">
        <v>-59816</v>
      </c>
      <c r="E59" s="104"/>
      <c r="F59" s="60">
        <v>-19828</v>
      </c>
      <c r="G59" s="13"/>
      <c r="H59" s="12">
        <v>-5095</v>
      </c>
      <c r="I59" s="11"/>
      <c r="J59" s="12">
        <v>-206</v>
      </c>
      <c r="K59" s="43"/>
      <c r="O59" s="11"/>
      <c r="Q59" s="11"/>
      <c r="R59" s="11"/>
      <c r="S59" s="11"/>
      <c r="T59" s="11"/>
      <c r="U59" s="11"/>
    </row>
    <row r="60" spans="1:21" ht="19.350000000000001" customHeight="1">
      <c r="A60" s="1" t="s">
        <v>201</v>
      </c>
      <c r="D60" s="15">
        <f>SUM(D56:D59)</f>
        <v>-59767</v>
      </c>
      <c r="E60" s="104"/>
      <c r="F60" s="15">
        <f>SUM(F56:F59)</f>
        <v>-19736</v>
      </c>
      <c r="G60" s="13"/>
      <c r="H60" s="15">
        <f>SUM(H56:H59)</f>
        <v>55422</v>
      </c>
      <c r="I60" s="104"/>
      <c r="J60" s="15">
        <f>SUM(J56:J59)</f>
        <v>-26206</v>
      </c>
      <c r="K60" s="43"/>
      <c r="O60" s="11"/>
      <c r="Q60" s="11"/>
      <c r="R60" s="11"/>
      <c r="S60" s="11"/>
      <c r="T60" s="11"/>
      <c r="U60" s="11"/>
    </row>
    <row r="61" spans="1:21" ht="19.350000000000001" customHeight="1">
      <c r="A61" s="1" t="s">
        <v>188</v>
      </c>
      <c r="D61" s="11"/>
      <c r="E61" s="104"/>
      <c r="F61" s="11"/>
      <c r="H61" s="11"/>
      <c r="I61" s="104"/>
      <c r="J61" s="11"/>
      <c r="K61" s="43"/>
      <c r="O61" s="11"/>
      <c r="Q61" s="11"/>
      <c r="R61" s="11"/>
      <c r="S61" s="11"/>
      <c r="T61" s="11"/>
      <c r="U61" s="11"/>
    </row>
    <row r="62" spans="1:21" ht="19.350000000000001" customHeight="1">
      <c r="A62" s="3" t="s">
        <v>248</v>
      </c>
      <c r="D62" s="11"/>
      <c r="E62" s="104"/>
      <c r="F62" s="11"/>
      <c r="H62" s="11"/>
      <c r="I62" s="104"/>
      <c r="J62" s="11"/>
      <c r="K62" s="43"/>
      <c r="O62" s="11"/>
      <c r="Q62" s="11"/>
      <c r="R62" s="11"/>
      <c r="S62" s="11"/>
      <c r="T62" s="11"/>
      <c r="U62" s="11"/>
    </row>
    <row r="63" spans="1:21" ht="19.350000000000001" customHeight="1">
      <c r="A63" s="3" t="s">
        <v>207</v>
      </c>
      <c r="D63" s="11">
        <v>-355000</v>
      </c>
      <c r="E63" s="104"/>
      <c r="F63" s="11">
        <v>-24388</v>
      </c>
      <c r="G63" s="13"/>
      <c r="H63" s="11">
        <v>-260000</v>
      </c>
      <c r="I63" s="11"/>
      <c r="J63" s="11">
        <v>0</v>
      </c>
      <c r="K63" s="43"/>
      <c r="O63" s="11"/>
      <c r="Q63" s="11"/>
      <c r="R63" s="11"/>
      <c r="S63" s="11"/>
      <c r="T63" s="11"/>
      <c r="U63" s="11"/>
    </row>
    <row r="64" spans="1:21" ht="19.350000000000001" customHeight="1">
      <c r="A64" s="3" t="s">
        <v>189</v>
      </c>
      <c r="D64" s="16">
        <v>0</v>
      </c>
      <c r="E64" s="104"/>
      <c r="F64" s="16">
        <v>0</v>
      </c>
      <c r="G64" s="13"/>
      <c r="H64" s="16">
        <v>410000</v>
      </c>
      <c r="I64" s="11"/>
      <c r="J64" s="16">
        <v>85000</v>
      </c>
      <c r="K64" s="43"/>
      <c r="O64" s="11"/>
      <c r="Q64" s="11"/>
      <c r="R64" s="11"/>
      <c r="S64" s="11"/>
      <c r="T64" s="11"/>
      <c r="U64" s="11"/>
    </row>
    <row r="65" spans="1:21" ht="19.350000000000001" customHeight="1">
      <c r="A65" s="3" t="s">
        <v>190</v>
      </c>
      <c r="D65" s="16">
        <v>0</v>
      </c>
      <c r="E65" s="104"/>
      <c r="F65" s="16">
        <v>0</v>
      </c>
      <c r="G65" s="13"/>
      <c r="H65" s="16">
        <v>-129000</v>
      </c>
      <c r="I65" s="11"/>
      <c r="J65" s="16">
        <v>-36000</v>
      </c>
      <c r="K65" s="43"/>
      <c r="O65" s="11"/>
      <c r="Q65" s="11"/>
      <c r="R65" s="11"/>
      <c r="S65" s="11"/>
      <c r="T65" s="11"/>
      <c r="U65" s="11"/>
    </row>
    <row r="66" spans="1:21" ht="19.350000000000001" customHeight="1">
      <c r="A66" s="3" t="s">
        <v>208</v>
      </c>
      <c r="D66" s="12">
        <v>0</v>
      </c>
      <c r="E66" s="104"/>
      <c r="F66" s="12">
        <v>11647</v>
      </c>
      <c r="G66" s="13"/>
      <c r="H66" s="12">
        <v>0</v>
      </c>
      <c r="I66" s="11"/>
      <c r="J66" s="12">
        <v>0</v>
      </c>
      <c r="K66" s="43"/>
      <c r="O66" s="11"/>
      <c r="Q66" s="11"/>
      <c r="R66" s="11"/>
      <c r="S66" s="11"/>
      <c r="T66" s="11"/>
      <c r="U66" s="11"/>
    </row>
    <row r="67" spans="1:21" ht="19.350000000000001" customHeight="1">
      <c r="A67" s="3" t="s">
        <v>209</v>
      </c>
      <c r="D67" s="12">
        <v>-160544</v>
      </c>
      <c r="E67" s="104"/>
      <c r="F67" s="12">
        <v>-39322</v>
      </c>
      <c r="G67" s="13"/>
      <c r="H67" s="12">
        <v>-1500</v>
      </c>
      <c r="I67" s="11"/>
      <c r="J67" s="12">
        <v>0</v>
      </c>
      <c r="K67" s="43"/>
      <c r="O67" s="11"/>
      <c r="Q67" s="11"/>
      <c r="R67" s="11"/>
      <c r="S67" s="11"/>
      <c r="T67" s="11"/>
      <c r="U67" s="11"/>
    </row>
    <row r="68" spans="1:21" ht="19.350000000000001" customHeight="1">
      <c r="A68" s="3" t="s">
        <v>223</v>
      </c>
      <c r="D68" s="12">
        <v>-4000</v>
      </c>
      <c r="E68" s="104"/>
      <c r="F68" s="12">
        <v>-7000</v>
      </c>
      <c r="G68" s="13"/>
      <c r="H68" s="16">
        <v>0</v>
      </c>
      <c r="I68" s="11"/>
      <c r="J68" s="16">
        <v>0</v>
      </c>
      <c r="K68" s="43"/>
      <c r="O68" s="11"/>
      <c r="Q68" s="11"/>
      <c r="R68" s="11"/>
      <c r="S68" s="11"/>
      <c r="T68" s="11"/>
      <c r="U68" s="11"/>
    </row>
    <row r="69" spans="1:21" ht="19.350000000000001" customHeight="1">
      <c r="A69" s="3" t="s">
        <v>191</v>
      </c>
      <c r="D69" s="113">
        <v>-10038</v>
      </c>
      <c r="E69" s="104"/>
      <c r="F69" s="113">
        <v>-2485</v>
      </c>
      <c r="G69" s="13"/>
      <c r="H69" s="18">
        <v>-1421</v>
      </c>
      <c r="I69" s="11"/>
      <c r="J69" s="18">
        <v>-147</v>
      </c>
      <c r="K69" s="43"/>
      <c r="O69" s="11"/>
      <c r="Q69" s="11"/>
      <c r="R69" s="11"/>
      <c r="S69" s="11"/>
      <c r="T69" s="11"/>
      <c r="U69" s="11"/>
    </row>
    <row r="70" spans="1:21" ht="19.350000000000001" customHeight="1">
      <c r="A70" s="1" t="s">
        <v>192</v>
      </c>
      <c r="D70" s="14">
        <f>SUM(D63:D69)</f>
        <v>-529582</v>
      </c>
      <c r="E70" s="104"/>
      <c r="F70" s="14">
        <f>SUM(F63:F69)</f>
        <v>-61548</v>
      </c>
      <c r="H70" s="14">
        <f>SUM(H63:H69)</f>
        <v>18079</v>
      </c>
      <c r="I70" s="104"/>
      <c r="J70" s="14">
        <f>SUM(J63:J69)</f>
        <v>48853</v>
      </c>
      <c r="K70" s="43"/>
      <c r="O70" s="11"/>
      <c r="Q70" s="11"/>
      <c r="R70" s="11"/>
      <c r="S70" s="11"/>
      <c r="T70" s="11"/>
      <c r="U70" s="11"/>
    </row>
    <row r="71" spans="1:21" ht="19.350000000000001" customHeight="1">
      <c r="A71" s="3" t="s">
        <v>193</v>
      </c>
      <c r="B71" s="10"/>
      <c r="D71" s="11"/>
      <c r="E71" s="104"/>
      <c r="F71" s="11"/>
      <c r="G71" s="13"/>
      <c r="H71" s="11"/>
      <c r="I71" s="104"/>
      <c r="J71" s="11"/>
      <c r="K71" s="43"/>
      <c r="O71" s="11"/>
      <c r="Q71" s="11"/>
      <c r="R71" s="11"/>
      <c r="S71" s="11"/>
      <c r="T71" s="11"/>
      <c r="U71" s="11"/>
    </row>
    <row r="72" spans="1:21" ht="19.350000000000001" customHeight="1">
      <c r="A72" s="3" t="s">
        <v>194</v>
      </c>
      <c r="D72" s="14">
        <v>-2376</v>
      </c>
      <c r="E72" s="104"/>
      <c r="F72" s="14">
        <v>5048</v>
      </c>
      <c r="G72" s="13"/>
      <c r="H72" s="14">
        <v>0</v>
      </c>
      <c r="I72" s="11"/>
      <c r="J72" s="14">
        <v>0</v>
      </c>
      <c r="K72" s="43"/>
      <c r="O72" s="11"/>
      <c r="Q72" s="11"/>
      <c r="R72" s="11"/>
      <c r="S72" s="11"/>
      <c r="T72" s="11"/>
      <c r="U72" s="11"/>
    </row>
    <row r="73" spans="1:21" ht="19.350000000000001" customHeight="1">
      <c r="A73" s="1" t="s">
        <v>224</v>
      </c>
      <c r="D73" s="11">
        <f>SUM(D44,D60,D70,D72)</f>
        <v>125602</v>
      </c>
      <c r="E73" s="104"/>
      <c r="F73" s="11">
        <f>SUM(F44,F60,F70,F72)</f>
        <v>273407</v>
      </c>
      <c r="G73" s="13"/>
      <c r="H73" s="11">
        <f>SUM(H44,H60,H70,H72)</f>
        <v>26879</v>
      </c>
      <c r="I73" s="104"/>
      <c r="J73" s="11">
        <f>SUM(J44,J60,J70,J72)</f>
        <v>-12898</v>
      </c>
      <c r="K73" s="43"/>
      <c r="O73" s="11"/>
      <c r="Q73" s="11"/>
      <c r="R73" s="11"/>
      <c r="S73" s="11"/>
      <c r="T73" s="11"/>
      <c r="U73" s="11"/>
    </row>
    <row r="74" spans="1:21" ht="19.350000000000001" customHeight="1">
      <c r="A74" s="3" t="s">
        <v>195</v>
      </c>
      <c r="D74" s="14">
        <v>1178455</v>
      </c>
      <c r="E74" s="104"/>
      <c r="F74" s="14">
        <v>731929</v>
      </c>
      <c r="G74" s="13"/>
      <c r="H74" s="14">
        <v>45351</v>
      </c>
      <c r="I74" s="11"/>
      <c r="J74" s="14">
        <v>148701</v>
      </c>
      <c r="K74" s="43"/>
      <c r="O74" s="11"/>
      <c r="Q74" s="11"/>
      <c r="R74" s="11"/>
      <c r="S74" s="11"/>
      <c r="T74" s="11"/>
      <c r="U74" s="11"/>
    </row>
    <row r="75" spans="1:21" ht="19.350000000000001" customHeight="1" thickBot="1">
      <c r="A75" s="1" t="s">
        <v>215</v>
      </c>
      <c r="D75" s="19">
        <f>SUM(D73:D74)</f>
        <v>1304057</v>
      </c>
      <c r="E75" s="104"/>
      <c r="F75" s="19">
        <f>SUM(F73:F74)</f>
        <v>1005336</v>
      </c>
      <c r="H75" s="19">
        <f>SUM(H73:H74)</f>
        <v>72230</v>
      </c>
      <c r="I75" s="104"/>
      <c r="J75" s="19">
        <f>SUM(J73:J74)</f>
        <v>135803</v>
      </c>
      <c r="K75" s="43"/>
      <c r="O75" s="11"/>
      <c r="Q75" s="11"/>
      <c r="R75" s="11"/>
      <c r="S75" s="11"/>
      <c r="T75" s="11"/>
      <c r="U75" s="11"/>
    </row>
    <row r="76" spans="1:21" ht="19.350000000000001" customHeight="1" thickTop="1">
      <c r="D76" s="66">
        <f>D75-'bs '!D11</f>
        <v>0</v>
      </c>
      <c r="E76" s="104"/>
      <c r="F76" s="12"/>
      <c r="H76" s="11">
        <f>H75-'bs '!H11</f>
        <v>0</v>
      </c>
      <c r="I76" s="104"/>
      <c r="J76" s="11"/>
      <c r="K76" s="43"/>
      <c r="O76" s="11"/>
      <c r="Q76" s="11"/>
      <c r="R76" s="11"/>
      <c r="S76" s="11"/>
      <c r="T76" s="11"/>
      <c r="U76" s="11"/>
    </row>
    <row r="77" spans="1:21" ht="19.350000000000001" customHeight="1">
      <c r="A77" s="1" t="s">
        <v>196</v>
      </c>
      <c r="D77" s="11"/>
      <c r="E77" s="11"/>
      <c r="F77" s="11"/>
      <c r="G77" s="13"/>
      <c r="H77" s="11"/>
      <c r="I77" s="13"/>
      <c r="J77" s="11"/>
      <c r="K77" s="43"/>
      <c r="O77" s="11"/>
      <c r="Q77" s="11"/>
      <c r="R77" s="11"/>
      <c r="S77" s="11"/>
      <c r="T77" s="11"/>
      <c r="U77" s="11"/>
    </row>
    <row r="78" spans="1:21" ht="19.350000000000001" customHeight="1">
      <c r="A78" s="3" t="s">
        <v>197</v>
      </c>
      <c r="D78" s="11"/>
      <c r="E78" s="11"/>
      <c r="F78" s="11"/>
      <c r="G78" s="13"/>
      <c r="H78" s="11"/>
      <c r="I78" s="13"/>
      <c r="J78" s="11"/>
      <c r="K78" s="43"/>
      <c r="O78" s="11"/>
      <c r="Q78" s="11"/>
      <c r="R78" s="11"/>
      <c r="S78" s="11"/>
      <c r="T78" s="11"/>
      <c r="U78" s="11"/>
    </row>
    <row r="79" spans="1:21" ht="19.350000000000001" customHeight="1">
      <c r="A79" s="3" t="s">
        <v>225</v>
      </c>
      <c r="D79" s="11">
        <v>5024</v>
      </c>
      <c r="E79" s="11"/>
      <c r="F79" s="11">
        <v>-1631</v>
      </c>
      <c r="G79" s="13"/>
      <c r="H79" s="11">
        <v>0</v>
      </c>
      <c r="I79" s="13"/>
      <c r="J79" s="11">
        <v>0</v>
      </c>
      <c r="K79" s="43"/>
      <c r="O79" s="11"/>
      <c r="Q79" s="11"/>
      <c r="R79" s="11"/>
      <c r="S79" s="11"/>
      <c r="T79" s="11"/>
      <c r="U79" s="11"/>
    </row>
    <row r="80" spans="1:21" ht="19.350000000000001" customHeight="1">
      <c r="A80" s="3" t="s">
        <v>198</v>
      </c>
      <c r="D80" s="11">
        <f>1408+2</f>
        <v>1410</v>
      </c>
      <c r="E80" s="11"/>
      <c r="F80" s="11">
        <v>20448</v>
      </c>
      <c r="G80" s="13"/>
      <c r="H80" s="11">
        <v>0</v>
      </c>
      <c r="I80" s="13"/>
      <c r="J80" s="11">
        <v>0</v>
      </c>
      <c r="K80" s="43"/>
      <c r="O80" s="11"/>
      <c r="Q80" s="11"/>
      <c r="R80" s="11"/>
      <c r="S80" s="11"/>
      <c r="T80" s="11"/>
      <c r="U80" s="11"/>
    </row>
    <row r="81" spans="1:21" ht="19.350000000000001" customHeight="1">
      <c r="A81" s="3" t="s">
        <v>199</v>
      </c>
      <c r="D81" s="11">
        <v>1323</v>
      </c>
      <c r="E81" s="11"/>
      <c r="F81" s="11">
        <v>4214</v>
      </c>
      <c r="G81" s="13"/>
      <c r="H81" s="11">
        <v>0</v>
      </c>
      <c r="I81" s="13"/>
      <c r="J81" s="11">
        <v>0</v>
      </c>
      <c r="K81" s="43"/>
      <c r="O81" s="11"/>
      <c r="Q81" s="11"/>
      <c r="R81" s="11"/>
      <c r="S81" s="11"/>
      <c r="T81" s="11"/>
      <c r="U81" s="11"/>
    </row>
    <row r="82" spans="1:21" ht="19.350000000000001" customHeight="1">
      <c r="A82" s="3" t="s">
        <v>204</v>
      </c>
      <c r="D82" s="11">
        <v>3503</v>
      </c>
      <c r="E82" s="11"/>
      <c r="F82" s="11">
        <v>2365</v>
      </c>
      <c r="G82" s="13"/>
      <c r="H82" s="11">
        <v>1029</v>
      </c>
      <c r="I82" s="13"/>
      <c r="J82" s="11">
        <v>0</v>
      </c>
      <c r="K82" s="43"/>
      <c r="O82" s="11"/>
      <c r="Q82" s="11"/>
      <c r="R82" s="11"/>
      <c r="S82" s="11"/>
      <c r="T82" s="11"/>
      <c r="U82" s="11"/>
    </row>
    <row r="83" spans="1:21" ht="21" customHeight="1">
      <c r="D83" s="11"/>
      <c r="E83" s="11"/>
      <c r="F83" s="11"/>
      <c r="G83" s="13"/>
      <c r="H83" s="11"/>
      <c r="I83" s="13"/>
      <c r="J83" s="11"/>
    </row>
    <row r="84" spans="1:21" ht="21" customHeight="1">
      <c r="A84" s="3" t="s">
        <v>140</v>
      </c>
    </row>
    <row r="85" spans="1:21" ht="21" customHeight="1">
      <c r="E85" s="4"/>
      <c r="G85" s="91"/>
      <c r="I85" s="4"/>
    </row>
    <row r="86" spans="1:21" ht="21" customHeight="1">
      <c r="E86" s="4"/>
      <c r="G86" s="91"/>
      <c r="I86" s="4"/>
    </row>
    <row r="87" spans="1:21" ht="21" customHeight="1">
      <c r="E87" s="4"/>
      <c r="G87" s="91"/>
      <c r="I87" s="4"/>
    </row>
    <row r="88" spans="1:21" ht="21" customHeight="1">
      <c r="E88" s="4"/>
      <c r="G88" s="91"/>
      <c r="I88" s="4"/>
    </row>
    <row r="89" spans="1:21" ht="21" customHeight="1">
      <c r="A89" s="1"/>
      <c r="E89" s="4"/>
      <c r="G89" s="91"/>
      <c r="I89" s="4"/>
    </row>
    <row r="90" spans="1:21" ht="21" customHeight="1">
      <c r="E90" s="4"/>
      <c r="G90" s="91"/>
      <c r="I90" s="4"/>
    </row>
    <row r="91" spans="1:21" ht="21" customHeight="1">
      <c r="E91" s="4"/>
      <c r="G91" s="91"/>
      <c r="I91" s="4"/>
    </row>
    <row r="92" spans="1:21" ht="20.100000000000001" customHeight="1"/>
    <row r="96" spans="1:21" ht="20.100000000000001" customHeight="1"/>
    <row r="97" spans="2:2" ht="21" customHeight="1">
      <c r="B97" s="23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7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3" ma:contentTypeDescription="สร้างเอกสารใหม่" ma:contentTypeScope="" ma:versionID="ee78f5768d7e2025995d497468212a36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80ad2090e7bd1f31d5b367d350c93d69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9F7B5C-73D2-463E-8F5E-8C659DED8B09}">
  <ds:schemaRefs>
    <ds:schemaRef ds:uri="http://schemas.microsoft.com/office/2006/documentManagement/types"/>
    <ds:schemaRef ds:uri="http://purl.org/dc/elements/1.1/"/>
    <ds:schemaRef ds:uri="http://www.w3.org/XML/1998/namespace"/>
    <ds:schemaRef ds:uri="0025b2a6-f8d9-4a47-85ad-10799d383e76"/>
    <ds:schemaRef ds:uri="http://purl.org/dc/dcmitype/"/>
    <ds:schemaRef ds:uri="http://purl.org/dc/terms/"/>
    <ds:schemaRef ds:uri="035936da-f762-4330-9b9a-976de9613cd5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67888E6-36FE-4761-BB15-A54212026D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Usanee Sahapatsombat</cp:lastModifiedBy>
  <cp:lastPrinted>2023-05-09T10:33:13Z</cp:lastPrinted>
  <dcterms:created xsi:type="dcterms:W3CDTF">2011-11-24T09:12:20Z</dcterms:created>
  <dcterms:modified xsi:type="dcterms:W3CDTF">2023-05-09T10:33:35Z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