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\L_Laguna Resorts &amp; Hotels\2023\Q1'23\"/>
    </mc:Choice>
  </mc:AlternateContent>
  <xr:revisionPtr revIDLastSave="0" documentId="13_ncr:1_{92191CFC-67C7-4872-9A37-7049225B6392}" xr6:coauthVersionLast="47" xr6:coauthVersionMax="47" xr10:uidLastSave="{00000000-0000-0000-0000-000000000000}"/>
  <bookViews>
    <workbookView xWindow="-120" yWindow="-120" windowWidth="29040" windowHeight="15840" activeTab="4" xr2:uid="{00000000-000D-0000-FFFF-FFFF00000000}"/>
  </bookViews>
  <sheets>
    <sheet name="BS" sheetId="13" r:id="rId1"/>
    <sheet name="PL&amp;OCI" sheetId="1" r:id="rId2"/>
    <sheet name="ce-conso" sheetId="5" r:id="rId3"/>
    <sheet name="ce-company" sheetId="3" r:id="rId4"/>
    <sheet name="Cash Flow" sheetId="9" r:id="rId5"/>
  </sheets>
  <definedNames>
    <definedName name="_xlnm.Print_Area" localSheetId="0">BS!$A$1:$K$101</definedName>
    <definedName name="_xlnm.Print_Area" localSheetId="4">'Cash Flow'!$A$1:$K$81</definedName>
    <definedName name="_xlnm.Print_Area" localSheetId="2">'ce-conso'!$A$1:$AD$30</definedName>
    <definedName name="_xlnm.Print_Area" localSheetId="1">'PL&amp;OCI'!$A$1:$K$70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7" i="5" l="1"/>
  <c r="I29" i="5"/>
  <c r="I28" i="5"/>
  <c r="G29" i="5"/>
  <c r="G28" i="5"/>
  <c r="D59" i="9"/>
  <c r="F59" i="9"/>
  <c r="H59" i="9"/>
  <c r="D68" i="9"/>
  <c r="F68" i="9"/>
  <c r="H68" i="9"/>
  <c r="D37" i="9"/>
  <c r="M23" i="3"/>
  <c r="I23" i="3"/>
  <c r="G23" i="3"/>
  <c r="AA28" i="5"/>
  <c r="W29" i="5"/>
  <c r="W28" i="5"/>
  <c r="M29" i="5"/>
  <c r="K29" i="5"/>
  <c r="M28" i="5"/>
  <c r="K28" i="5"/>
  <c r="D67" i="1"/>
  <c r="D51" i="1"/>
  <c r="D31" i="1"/>
  <c r="D22" i="1"/>
  <c r="D21" i="1"/>
  <c r="D25" i="1" s="1"/>
  <c r="D27" i="1" s="1"/>
  <c r="H20" i="1"/>
  <c r="H21" i="1" s="1"/>
  <c r="H25" i="1" s="1"/>
  <c r="H27" i="1" s="1"/>
  <c r="F20" i="1"/>
  <c r="F21" i="1" s="1"/>
  <c r="F25" i="1" s="1"/>
  <c r="F27" i="1" s="1"/>
  <c r="D20" i="1"/>
  <c r="H13" i="1"/>
  <c r="F13" i="1"/>
  <c r="D13" i="1"/>
  <c r="D91" i="13"/>
  <c r="Y29" i="5" s="1"/>
  <c r="F91" i="13"/>
  <c r="F93" i="13" s="1"/>
  <c r="H91" i="13"/>
  <c r="H93" i="13" s="1"/>
  <c r="D92" i="13"/>
  <c r="AA29" i="5" s="1"/>
  <c r="H81" i="13"/>
  <c r="D81" i="13"/>
  <c r="H66" i="13"/>
  <c r="F66" i="13"/>
  <c r="D66" i="13"/>
  <c r="H53" i="13"/>
  <c r="F53" i="13"/>
  <c r="D53" i="13"/>
  <c r="D67" i="13" s="1"/>
  <c r="F31" i="13"/>
  <c r="H30" i="13"/>
  <c r="H31" i="13" s="1"/>
  <c r="D23" i="13"/>
  <c r="D31" i="13" s="1"/>
  <c r="H18" i="13"/>
  <c r="F18" i="13"/>
  <c r="D17" i="13"/>
  <c r="D18" i="13" s="1"/>
  <c r="Y28" i="5" l="1"/>
  <c r="H32" i="13"/>
  <c r="F67" i="13"/>
  <c r="H67" i="13"/>
  <c r="F94" i="13"/>
  <c r="H94" i="13"/>
  <c r="H95" i="13" s="1"/>
  <c r="D32" i="13"/>
  <c r="AC28" i="5"/>
  <c r="O23" i="3"/>
  <c r="F32" i="13"/>
  <c r="D93" i="13"/>
  <c r="D94" i="13" l="1"/>
  <c r="D95" i="13" s="1"/>
  <c r="AC29" i="5"/>
  <c r="F95" i="13"/>
  <c r="G27" i="5"/>
  <c r="G25" i="5"/>
  <c r="O18" i="5" l="1"/>
  <c r="O20" i="5"/>
  <c r="O17" i="3"/>
  <c r="M17" i="3"/>
  <c r="AC22" i="5"/>
  <c r="J68" i="9"/>
  <c r="J59" i="9"/>
  <c r="J9" i="9"/>
  <c r="J24" i="9" s="1"/>
  <c r="J39" i="9" s="1"/>
  <c r="J44" i="9" s="1"/>
  <c r="J70" i="9" s="1"/>
  <c r="J72" i="9" s="1"/>
  <c r="F9" i="9"/>
  <c r="F24" i="9" s="1"/>
  <c r="F39" i="9" s="1"/>
  <c r="F44" i="9" s="1"/>
  <c r="F70" i="9" s="1"/>
  <c r="F72" i="9" s="1"/>
  <c r="J60" i="1"/>
  <c r="J54" i="1"/>
  <c r="J61" i="1" s="1"/>
  <c r="J46" i="1"/>
  <c r="J63" i="1" s="1"/>
  <c r="J66" i="1" s="1"/>
  <c r="F60" i="1"/>
  <c r="F54" i="1"/>
  <c r="F61" i="1" s="1"/>
  <c r="J20" i="1"/>
  <c r="J13" i="1"/>
  <c r="J21" i="1" s="1"/>
  <c r="J25" i="1" s="1"/>
  <c r="J27" i="1" s="1"/>
  <c r="J30" i="1" s="1"/>
  <c r="J35" i="1" s="1"/>
  <c r="F30" i="1"/>
  <c r="J66" i="13"/>
  <c r="J53" i="13"/>
  <c r="J67" i="13" s="1"/>
  <c r="J91" i="13"/>
  <c r="J93" i="13" s="1"/>
  <c r="J31" i="13"/>
  <c r="J18" i="13"/>
  <c r="J32" i="13" s="1"/>
  <c r="F35" i="1" l="1"/>
  <c r="F32" i="1"/>
  <c r="F46" i="1" s="1"/>
  <c r="F63" i="1" s="1"/>
  <c r="F66" i="1" s="1"/>
  <c r="F68" i="1" s="1"/>
  <c r="J94" i="13"/>
  <c r="W26" i="5" l="1"/>
  <c r="Y26" i="5" s="1"/>
  <c r="AC26" i="5" s="1"/>
  <c r="AA16" i="5"/>
  <c r="M16" i="5" l="1"/>
  <c r="J95" i="13"/>
  <c r="E28" i="5" l="1"/>
  <c r="C28" i="5"/>
  <c r="I12" i="3" l="1"/>
  <c r="H60" i="1"/>
  <c r="D60" i="1"/>
  <c r="D30" i="1" l="1"/>
  <c r="D35" i="1" s="1"/>
  <c r="AA23" i="5" l="1"/>
  <c r="M23" i="5"/>
  <c r="W15" i="5"/>
  <c r="Y15" i="5" s="1"/>
  <c r="AC15" i="5" s="1"/>
  <c r="M11" i="3" l="1"/>
  <c r="O11" i="3" s="1"/>
  <c r="I22" i="3"/>
  <c r="G22" i="3"/>
  <c r="E22" i="3"/>
  <c r="C22" i="3"/>
  <c r="M22" i="3" l="1"/>
  <c r="H54" i="1" l="1"/>
  <c r="D54" i="1"/>
  <c r="H61" i="1" l="1"/>
  <c r="K19" i="3" s="1"/>
  <c r="D61" i="1"/>
  <c r="S25" i="5"/>
  <c r="S27" i="5" s="1"/>
  <c r="S18" i="5"/>
  <c r="S20" i="5" s="1"/>
  <c r="O22" i="3" l="1"/>
  <c r="D32" i="1" l="1"/>
  <c r="D46" i="1" s="1"/>
  <c r="D63" i="1" l="1"/>
  <c r="D66" i="1" s="1"/>
  <c r="D68" i="1" s="1"/>
  <c r="H30" i="1" l="1"/>
  <c r="I18" i="3" l="1"/>
  <c r="H35" i="1"/>
  <c r="H46" i="1"/>
  <c r="H63" i="1" s="1"/>
  <c r="H66" i="1" s="1"/>
  <c r="AA25" i="5"/>
  <c r="AA27" i="5" s="1"/>
  <c r="AA18" i="5"/>
  <c r="AA20" i="5" s="1"/>
  <c r="W24" i="5"/>
  <c r="Y24" i="5" s="1"/>
  <c r="AC24" i="5" s="1"/>
  <c r="W23" i="5"/>
  <c r="Y23" i="5" s="1"/>
  <c r="W19" i="5"/>
  <c r="W17" i="5"/>
  <c r="Y17" i="5" s="1"/>
  <c r="AC17" i="5" s="1"/>
  <c r="W16" i="5"/>
  <c r="C25" i="5"/>
  <c r="C27" i="5" s="1"/>
  <c r="C29" i="5" s="1"/>
  <c r="W18" i="5" l="1"/>
  <c r="W20" i="5" s="1"/>
  <c r="AC23" i="5"/>
  <c r="AC25" i="5" s="1"/>
  <c r="Y25" i="5"/>
  <c r="Y27" i="5" s="1"/>
  <c r="Y16" i="5"/>
  <c r="AC16" i="5" s="1"/>
  <c r="W25" i="5"/>
  <c r="W27" i="5" s="1"/>
  <c r="U18" i="5"/>
  <c r="U20" i="5" s="1"/>
  <c r="Q18" i="5"/>
  <c r="Q20" i="5" s="1"/>
  <c r="M18" i="5"/>
  <c r="M20" i="5" s="1"/>
  <c r="K18" i="5"/>
  <c r="K20" i="5" s="1"/>
  <c r="I18" i="5"/>
  <c r="I20" i="5" s="1"/>
  <c r="E18" i="5"/>
  <c r="E20" i="5" s="1"/>
  <c r="C18" i="5"/>
  <c r="C20" i="5" s="1"/>
  <c r="AC27" i="5" l="1"/>
  <c r="AC18" i="5"/>
  <c r="AC20" i="5" s="1"/>
  <c r="Y18" i="5"/>
  <c r="Y20" i="5" s="1"/>
  <c r="E25" i="5" l="1"/>
  <c r="E27" i="5" s="1"/>
  <c r="E29" i="5" s="1"/>
  <c r="I25" i="5"/>
  <c r="I27" i="5" s="1"/>
  <c r="K25" i="5"/>
  <c r="K27" i="5" s="1"/>
  <c r="M25" i="5"/>
  <c r="M27" i="5" s="1"/>
  <c r="O25" i="5"/>
  <c r="Q25" i="5"/>
  <c r="Q27" i="5" s="1"/>
  <c r="K20" i="3" l="1"/>
  <c r="K21" i="3" s="1"/>
  <c r="I20" i="3"/>
  <c r="I21" i="3" s="1"/>
  <c r="G20" i="3"/>
  <c r="E20" i="3"/>
  <c r="C20" i="3"/>
  <c r="M19" i="3"/>
  <c r="O19" i="3" s="1"/>
  <c r="M18" i="3"/>
  <c r="O18" i="3" s="1"/>
  <c r="U25" i="5"/>
  <c r="U27" i="5" s="1"/>
  <c r="O20" i="3" l="1"/>
  <c r="M20" i="3"/>
  <c r="M13" i="3" l="1"/>
  <c r="D9" i="9" l="1"/>
  <c r="D24" i="9" s="1"/>
  <c r="D39" i="9" s="1"/>
  <c r="D44" i="9" s="1"/>
  <c r="D70" i="9" s="1"/>
  <c r="D72" i="9" s="1"/>
  <c r="D73" i="9" s="1"/>
  <c r="K14" i="3" l="1"/>
  <c r="K15" i="3" s="1"/>
  <c r="I14" i="3"/>
  <c r="I15" i="3" s="1"/>
  <c r="G14" i="3"/>
  <c r="G15" i="3" s="1"/>
  <c r="E14" i="3"/>
  <c r="E15" i="3" s="1"/>
  <c r="C14" i="3"/>
  <c r="C15" i="3" s="1"/>
  <c r="O13" i="3"/>
  <c r="M12" i="3"/>
  <c r="M14" i="3" s="1"/>
  <c r="M15" i="3" s="1"/>
  <c r="E21" i="3" l="1"/>
  <c r="E23" i="3" s="1"/>
  <c r="G21" i="3"/>
  <c r="C21" i="3"/>
  <c r="C23" i="3" s="1"/>
  <c r="O12" i="3"/>
  <c r="O14" i="3" s="1"/>
  <c r="O15" i="3" s="1"/>
  <c r="M21" i="3" l="1"/>
  <c r="H9" i="9"/>
  <c r="H24" i="9" s="1"/>
  <c r="H39" i="9" s="1"/>
  <c r="H44" i="9" s="1"/>
  <c r="H70" i="9" s="1"/>
  <c r="H72" i="9" s="1"/>
  <c r="H73" i="9" s="1"/>
  <c r="O21" i="3" l="1"/>
</calcChain>
</file>

<file path=xl/sharedStrings.xml><?xml version="1.0" encoding="utf-8"?>
<sst xmlns="http://schemas.openxmlformats.org/spreadsheetml/2006/main" count="358" uniqueCount="240">
  <si>
    <t>บริษัท ลากูน่า รีสอร์ท แอนด์ โฮเท็ล จำกัด (มหาชน) และบริษัทย่อย</t>
  </si>
  <si>
    <t>งบการเงินรวม</t>
  </si>
  <si>
    <t>งบการเงินเฉพาะกิจการ</t>
  </si>
  <si>
    <t>หมายเหตุ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</si>
  <si>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</si>
  <si>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</si>
  <si>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</si>
  <si>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</si>
  <si>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</si>
  <si>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</si>
  <si>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ลูกหนี้การค้าระยะยาว</t>
  </si>
  <si>
    <t>เงินลงทุนในบริษัทย่อย</t>
  </si>
  <si>
    <t>เงินให้กู้ยืมระยะยาวแก่บริษัทย่อย</t>
  </si>
  <si>
    <t>ค่าความนิยม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</si>
  <si>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</si>
  <si>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</si>
  <si>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</si>
  <si>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</si>
  <si>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</si>
  <si>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เงินกู้ยืมระยะยาวจากสถาบันการเงินที่ถึงกำหนด</t>
  </si>
  <si>
    <t xml:space="preserve">   ชำระภายในหนึ่งปี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</si>
  <si>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</si>
  <si>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</si>
  <si>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</si>
  <si>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เงินกู้ยืมระยะยาวจากบริษัทย่อย</t>
  </si>
  <si>
    <t>หนี้สินไม่หมุนเวียนอื่น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</si>
  <si>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</si>
  <si>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</si>
  <si>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</si>
  <si>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</si>
  <si>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 xml:space="preserve">   ทุนจดทะเบียน </t>
  </si>
  <si>
    <t xml:space="preserve">      หุ้นสามัญ 211,675,358 หุ้น มูลค่าหุ้นละ 10 บาท</t>
  </si>
  <si>
    <t xml:space="preserve">   ทุนที่ออกและชำระเต็มมูลค่าแล้ว</t>
  </si>
  <si>
    <t xml:space="preserve">      หุ้นสามัญ 166,682,701 หุ้น มูลค่าหุ้นละ 10 บาท</t>
  </si>
  <si>
    <t>ส่วนเกินมูลค่าหุ้นสามัญ</t>
  </si>
  <si>
    <t>ทุนสำรอง</t>
  </si>
  <si>
    <t>กำไรสะสม</t>
  </si>
  <si>
    <t xml:space="preserve">   จัดสรรแล้ว - สำรองตามกฎหมาย</t>
  </si>
  <si>
    <t xml:space="preserve">   ยังไม่ได้จัดสรร</t>
  </si>
  <si>
    <t>ส่วนของผู้ถือหุ้นของบริษัทฯ</t>
  </si>
  <si>
    <t>รวมส่วนของผู้ถือหุ้น</t>
  </si>
  <si>
    <t>รวมหนี้สินและส่วนของผู้ถือหุ้น</t>
  </si>
  <si>
    <t>กรรมการ</t>
  </si>
  <si>
    <t>งบกำไรขาดทุน</t>
  </si>
  <si>
    <t>รายได้</t>
  </si>
  <si>
    <t>รายได้จากกิจการโรงแรม</t>
  </si>
  <si>
    <t>รายได้จากกิจการพัฒนาอสังหาริมทรัพย์</t>
  </si>
  <si>
    <t>รายได้จากกิจการให้เช่าพื้นที่อาคารสำนักงาน</t>
  </si>
  <si>
    <t>รายได้อื่น</t>
  </si>
  <si>
    <t>รวมรายได้</t>
  </si>
  <si>
    <t>ค่าใช้จ่าย</t>
  </si>
  <si>
    <t>ต้นทุนของกิจการโรงแรม</t>
  </si>
  <si>
    <t>ต้นทุนของกิจการพัฒนาอสังหาริมทรัพย์</t>
  </si>
  <si>
    <t>ต้นทุนของกิจการให้เช่าพื้นที่อาคารสำนักงาน</t>
  </si>
  <si>
    <t>ค่าใช้จ่ายในการขาย</t>
  </si>
  <si>
    <t>ค่าใช้จ่ายในการบริหาร</t>
  </si>
  <si>
    <t>รวมค่าใช้จ่าย</t>
  </si>
  <si>
    <t>กำไรต่อหุ้นขั้นพื้นฐาน</t>
  </si>
  <si>
    <t>งบกระแสเงินสด</t>
  </si>
  <si>
    <t>กระแสเงินสดจากกิจกรรมดำเนินงาน</t>
  </si>
  <si>
    <t xml:space="preserve">   ค่าเสื่อมราคา</t>
  </si>
  <si>
    <t>กำไร (ขาดทุน) จากการดำเนินงานก่อนการเปลี่ยนแปลงในสินทรัพย์</t>
  </si>
  <si>
    <t xml:space="preserve">   และหนี้สินดำเนินงาน</t>
  </si>
  <si>
    <t>สินทรัพย์ดำเนินงาน (เพิ่มขึ้น) ลดลง</t>
  </si>
  <si>
    <t xml:space="preserve">   สินค้าคงเหลือ</t>
  </si>
  <si>
    <t xml:space="preserve">   ต้นทุนการพัฒนาอสังหาริมทรัพย์</t>
  </si>
  <si>
    <t xml:space="preserve">   สินทรัพย์หมุนเวียนอื่น</t>
  </si>
  <si>
    <t xml:space="preserve">   ลูกหนี้การค้าระยะยาว</t>
  </si>
  <si>
    <t xml:space="preserve">   สินทรัพย์ไม่หมุนเวียนอื่น</t>
  </si>
  <si>
    <t>งบกระแสเงินสด (ต่อ)</t>
  </si>
  <si>
    <t>หนี้สินดำเนินงานเพิ่มขึ้น (ลดลง)</t>
  </si>
  <si>
    <t xml:space="preserve">   หนี้สินหมุนเวียนอื่น</t>
  </si>
  <si>
    <t xml:space="preserve">   หนี้สินไม่หมุนเวียนอื่น</t>
  </si>
  <si>
    <t xml:space="preserve">   รับดอกเบี้ย</t>
  </si>
  <si>
    <t xml:space="preserve">   จ่ายดอกเบี้ย</t>
  </si>
  <si>
    <t>กระแสเงินสดจากกิจกรรมลงทุน</t>
  </si>
  <si>
    <t>เงินสดจ่ายซื้อที่ดิน อาคารและอุปกรณ์</t>
  </si>
  <si>
    <t>เงินสดรับจากการขายที่ดิน อาคารและอุปกรณ์</t>
  </si>
  <si>
    <t>กระแสเงินสดจากกิจกรรมจัดหาเงิน</t>
  </si>
  <si>
    <t>รับเงินกู้ยืมระยะยาวจากบริษัทย่อย</t>
  </si>
  <si>
    <t>ชำระคืนเงินกู้ยืมระยะยาวจากบริษัทย่อย</t>
  </si>
  <si>
    <t>รับเงินกู้ยืมระยะยาวจากสถาบันการเงิน</t>
  </si>
  <si>
    <t>ชำระคืนเงินกู้ยืมระยะยาวจากสถาบันการเงิน</t>
  </si>
  <si>
    <t>ข้อมูลกระแสเงินสดเปิดเผยเพิ่มเติม</t>
  </si>
  <si>
    <t>งบแสดงการเปลี่ยนแปลงส่วนของผู้ถือหุ้น</t>
  </si>
  <si>
    <t>ส่วนเกินทุน</t>
  </si>
  <si>
    <t>ทุนเรือนหุ้นที่ออก</t>
  </si>
  <si>
    <t>ส่วนเกิน</t>
  </si>
  <si>
    <t>จากการ</t>
  </si>
  <si>
    <t>จัดสรรแล้ว -</t>
  </si>
  <si>
    <t>มูลค่าหุ้นสามัญ</t>
  </si>
  <si>
    <t>ตีราคาสินทรัพย์</t>
  </si>
  <si>
    <t>สำรองตามกฎหมาย</t>
  </si>
  <si>
    <t>ยังไม่ได้จัดสรร</t>
  </si>
  <si>
    <t>รวม</t>
  </si>
  <si>
    <t>แปลงค่างบการเงิน</t>
  </si>
  <si>
    <t>ที่เป็นเงินตรา</t>
  </si>
  <si>
    <t>รวมส่วนของ</t>
  </si>
  <si>
    <t>ต่างประเทศ</t>
  </si>
  <si>
    <t>งบแสดงฐานะการเงิน</t>
  </si>
  <si>
    <t>ลูกหนี้การค้าและลูกหนี้อื่น</t>
  </si>
  <si>
    <t xml:space="preserve">สินค้าคงเหลือ </t>
  </si>
  <si>
    <t xml:space="preserve">ต้นทุนการพัฒนาอสังหาริมทรัพย์ </t>
  </si>
  <si>
    <t xml:space="preserve">เงินลงทุนในบริษัทร่วม </t>
  </si>
  <si>
    <t xml:space="preserve">ที่ดิน อาคารและอุปกรณ์ </t>
  </si>
  <si>
    <t>อสังหาริมทรัพย์เพื่อการลงทุน</t>
  </si>
  <si>
    <t>งบแสดงฐานะการเงิน (ต่อ)</t>
  </si>
  <si>
    <t>เจ้าหนี้การค้าและเจ้าหนี้อื่น</t>
  </si>
  <si>
    <t>สำรองผลประโยชน์ระยะยาวของพนักงาน</t>
  </si>
  <si>
    <t>องค์ประกอบอื่นของส่วนของผู้ถือหุ้น</t>
  </si>
  <si>
    <t>ส่วนของผู้มีส่วนได้เสียที่ไม่มีอำนาจควบคุมของบริษัทย่อย</t>
  </si>
  <si>
    <t>งบกำไรขาดทุนเบ็ดเสร็จ</t>
  </si>
  <si>
    <t xml:space="preserve">กำไรขาดทุนเบ็ดเสร็จอื่น </t>
  </si>
  <si>
    <t>ผลต่างของอัตราแลกเปลี่ยนจากการแปลงค่างบการเงิน</t>
  </si>
  <si>
    <t>ส่วนที่เป็นของผู้ถือหุ้นของบริษัทฯ</t>
  </si>
  <si>
    <t>ส่วนที่เป็นของผู้มีส่วนได้เสียที่ไม่มีอำนาจควบคุมของบริษัทย่อย</t>
  </si>
  <si>
    <t xml:space="preserve">   ลูกหนี้การค้าและลูกหนี้อื่น</t>
  </si>
  <si>
    <t xml:space="preserve">   เจ้าหนี้การค้าและเจ้าหนี้อื่น</t>
  </si>
  <si>
    <t>กำไรขาดทุนเบ็ดเสร็จอื่น</t>
  </si>
  <si>
    <t>ส่วนของผู้มี</t>
  </si>
  <si>
    <t>ส่วนได้เสียที่</t>
  </si>
  <si>
    <t>ไม่มีอำนาจ</t>
  </si>
  <si>
    <t>องค์ประกอบอื่น</t>
  </si>
  <si>
    <t>ควบคุม</t>
  </si>
  <si>
    <t>ส่วนของ</t>
  </si>
  <si>
    <t>ของส่วนของผู้ถือหุ้น</t>
  </si>
  <si>
    <t>ของบริษัทฯ</t>
  </si>
  <si>
    <t>ของบริษัทย่อย</t>
  </si>
  <si>
    <t>ผู้ถือหุ้น</t>
  </si>
  <si>
    <t>ส่วนเกินทุนจากการ</t>
  </si>
  <si>
    <t>และชำระเต็มมูลค่าแล้ว</t>
  </si>
  <si>
    <t>เงินกู้ยืมระยะยาวจากสถาบันการเงิน - สุทธิจาก</t>
  </si>
  <si>
    <t xml:space="preserve">   ส่วนที่ถึงกำหนดชำระภายในหนึ่งปี</t>
  </si>
  <si>
    <t>งบแสดงการเปลี่ยนแปลงส่วนของผู้ถือหุ้น (ต่อ)</t>
  </si>
  <si>
    <t>เงินสดจาก (ใช้ไปใน) กิจกรรมดำเนินงาน</t>
  </si>
  <si>
    <t>ผลต่างจากการ</t>
  </si>
  <si>
    <t>(ยังไม่ได้ตรวจสอบ แต่สอบทานแล้ว)</t>
  </si>
  <si>
    <t>(หน่วย: พันบาท)</t>
  </si>
  <si>
    <t>กำไรขาดทุนเบ็ดเสร็จรวมสำหรับงวด</t>
  </si>
  <si>
    <t>เงินรับล่วงหน้าจากลูกค้า</t>
  </si>
  <si>
    <t>เงินสดสุทธิจาก (ใช้ไปใน) กิจกรรมลงทุน</t>
  </si>
  <si>
    <t>เงินสดสุทธิจาก (ใช้ไปใน) กิจกรรมจัดหาเงิน</t>
  </si>
  <si>
    <t>เงินสดและรายการเทียบเท่าเงินสด ณ วันต้นงวด</t>
  </si>
  <si>
    <t>ภาษีเงินได้ค้างจ่าย</t>
  </si>
  <si>
    <t>สินทรัพย์ภาษีเงินได้รอการตัดบัญชี</t>
  </si>
  <si>
    <t>หนี้สินภาษีเงินได้รอการตัดบัญชี</t>
  </si>
  <si>
    <t>ผลต่างจากการแปลงค่างบการเงินที่เป็นเงินตราต่างประเทศสุทธิ</t>
  </si>
  <si>
    <t xml:space="preserve">    ที่เป็นเงินตราต่างประเทศ</t>
  </si>
  <si>
    <t>กำไรขาดทุนเบ็ดเสร็จอื่นสำหรับงวด</t>
  </si>
  <si>
    <t>การแบ่งปันกำไรขาดทุนเบ็ดเสร็จรวม</t>
  </si>
  <si>
    <t xml:space="preserve">   เงินรับล่วงหน้าจากลูกค้า</t>
  </si>
  <si>
    <t xml:space="preserve">   จ่ายภาษีเงินได้</t>
  </si>
  <si>
    <t>เงินสดรับจากเงินให้กู้ยืมระยะยาวแก่บริษัทย่อย</t>
  </si>
  <si>
    <t xml:space="preserve">   เงินสดรับ (จ่าย) จากกิจกรรมดำเนินงาน</t>
  </si>
  <si>
    <t>เงินสดจ่ายสำหรับเงินให้กู้ยืมระยะยาวแก่บริษัทย่อย</t>
  </si>
  <si>
    <t>รายการที่ไม่ใช่เงินสด</t>
  </si>
  <si>
    <t xml:space="preserve">กำไรขาดทุนเบ็ดเสร็จรวมสำหรับงวด </t>
  </si>
  <si>
    <t>รวมองค์ประกอบอื่น</t>
  </si>
  <si>
    <t xml:space="preserve">   ตัดจำหน่ายที่ดิน อาคารและอุปกรณ์</t>
  </si>
  <si>
    <t>รายการที่จะถูกบันทึกในส่วนของกำไรหรือขาดทุนในภายหลัง</t>
  </si>
  <si>
    <t>(หน่วย: พันบาท ยกเว้นกำไรต่อหุ้นแสดงเป็นบาท)</t>
  </si>
  <si>
    <t>(ยังไม่ได้ตรวจสอบ</t>
  </si>
  <si>
    <t>แต่สอบทานแล้ว)</t>
  </si>
  <si>
    <t>(ตรวจสอบแล้ว)</t>
  </si>
  <si>
    <t xml:space="preserve">   โอนกลับส่วนเกินทุนจากการตีราคาสำหรับการขายสินทรัพย์</t>
  </si>
  <si>
    <t xml:space="preserve">   ดอกเบี้ยจ่ายที่บันทึกเป็นต้นทุนการพัฒนาอสังหาริมทรัพย์</t>
  </si>
  <si>
    <t>ส่วนแบ่งกำไรขาดทุนเบ็ดเสร็จอื่นจากบริษัทร่วม</t>
  </si>
  <si>
    <t>ส่วนแบ่งกำไร</t>
  </si>
  <si>
    <t>ขาดทุนเบ็ดเสร็จอื่น</t>
  </si>
  <si>
    <t>โอนกลับส่วนเกินทุนจากการตีราคาสำหรับการขายสินทรัพย์</t>
  </si>
  <si>
    <t xml:space="preserve">   ส่วนแบ่งกำไรจากเงินลงทุนในบริษัทร่วม</t>
  </si>
  <si>
    <t>ส่วนแบ่งกำไรจากเงินลงทุนในบริษัทร่วม</t>
  </si>
  <si>
    <t xml:space="preserve">   ต้นทุนในการได้มาซึ่งสัญญาที่ทำกับลูกค้า </t>
  </si>
  <si>
    <t xml:space="preserve">ต้นทุนในการได้มาซึ่งสัญญาที่ทำกับลูกค้า </t>
  </si>
  <si>
    <t>สินทรัพย์ทางการเงินไม่หมุนเวียนอื่น</t>
  </si>
  <si>
    <t>สินทรัพย์สิทธิการใช้</t>
  </si>
  <si>
    <t>หนี้สินตามสัญญาเช่า - สุทธิจากส่วนที่</t>
  </si>
  <si>
    <t xml:space="preserve">   ถึงกำหนดชำระภายในหนึ่งปี</t>
  </si>
  <si>
    <t>รายการที่จะไม่ถูกบันทึกในส่วนของกำไรหรือขาดทุนในภายหลัง</t>
  </si>
  <si>
    <t xml:space="preserve">   จ่ายผลประโยชน์ระยะยาวของพนักงาน</t>
  </si>
  <si>
    <t>ผ่านกำไรขาดทุน</t>
  </si>
  <si>
    <t>เบ็ดเสร็จอื่น</t>
  </si>
  <si>
    <t>หมายเหตุประกอบงบการเงินรวมระหว่างกาลเป็นส่วนหนึ่งของงบการเงินนี้</t>
  </si>
  <si>
    <t xml:space="preserve">   - สุทธิจากภาษีเงินได้</t>
  </si>
  <si>
    <t>สินทรัพย์ทางการเงินหมุนเวียนอื่น</t>
  </si>
  <si>
    <t>รายได้ทางการเงิน</t>
  </si>
  <si>
    <t>กำไร (ขาดทุน) ส่วนที่เป็นของผู้ถือหุ้นของบริษัทฯ</t>
  </si>
  <si>
    <t>การแบ่งปันกำไร (ขาดทุน)</t>
  </si>
  <si>
    <t>กำไร (ขาดทุน) สำหรับงวด</t>
  </si>
  <si>
    <t>กำไร (ขาดทุน) ก่อนค่าใช้จ่ายภาษีเงินได้</t>
  </si>
  <si>
    <t>กำไร (ขาดทุน) จากกิจกรรมดำเนินงาน</t>
  </si>
  <si>
    <t>รายการปรับกระทบยอดกำไร (ขาดทุน) ก่อนค่าใช้จ่ายภาษีเงินได้เป็น</t>
  </si>
  <si>
    <t xml:space="preserve">   รายได้ทางการเงิน</t>
  </si>
  <si>
    <t xml:space="preserve">   ต้นทุนทางการเงิน</t>
  </si>
  <si>
    <t xml:space="preserve">   ให้วัดมูลค่าด้วยมูลค่ายุติธรรมผ่านกำไรขาดทุนเบ็ดเสร็จอื่น</t>
  </si>
  <si>
    <t>ขาดทุนสำหรับงวด</t>
  </si>
  <si>
    <t xml:space="preserve">   สินทรัพย์สิทธิการใช้และหนี้สินตามสัญญาเช่าเพิ่มขึ้น</t>
  </si>
  <si>
    <t>รายได้ (ค่าใช้จ่าย) ภาษีเงินได้</t>
  </si>
  <si>
    <t>กำไรต่อหุ้น</t>
  </si>
  <si>
    <t>จากบริษัทร่วม</t>
  </si>
  <si>
    <t>หนี้สินตามสัญญาเช่าที่ถึงกำหนดชำระภายในหนึ่งปี</t>
  </si>
  <si>
    <t>เงินกู้ยืมระยะยาวจากบริษัทที่เกี่ยวข้องกัน</t>
  </si>
  <si>
    <t>ยอดคงเหลือ ณ วันที่ 1 มกราคม 2565</t>
  </si>
  <si>
    <t>ยอดคงเหลือ ณ วันที่ 31 มีนาคม 2565</t>
  </si>
  <si>
    <t xml:space="preserve">เงินสดและรายการเทียบเท่าเงินสด ณ วันสิ้นงวด </t>
  </si>
  <si>
    <t>กำไร (ขาดทุน) จากการเปลี่ยนแปลงมูลค่าของเงินลงทุนในตราสารทุนที่กำหนด</t>
  </si>
  <si>
    <t xml:space="preserve">   กำไรรอการรับรู้จากสินทรัพย์สิทธิการใช้</t>
  </si>
  <si>
    <t xml:space="preserve">   รับคืนภาษีเงินได้</t>
  </si>
  <si>
    <t>ชำระคืนเงินกู้ยืมระยะยาวจากกิจการที่เกี่ยวข้องกัน</t>
  </si>
  <si>
    <t>จ่ายชำระหนี้สินตามสัญญาเช่า</t>
  </si>
  <si>
    <t xml:space="preserve">   การปรับลดสินค้าคงเหลือให้เป็นมูลค่าสุทธิที่จะได้รับ</t>
  </si>
  <si>
    <t>เงินสดสุทธิจาก (ใช้ไปใน) กิจกรรมดำเนินงาน</t>
  </si>
  <si>
    <t>เงินสดและรายการเทียบเท่าเงินสดเพิ่มขึ้น (ลดลง) สุทธิ</t>
  </si>
  <si>
    <t xml:space="preserve">   ส่วนแบ่งกำไรขาดทุนเบ็ดเสร็จอื่นในบริษัทร่วม</t>
  </si>
  <si>
    <t>กำไร (ขาดทุน) จาก</t>
  </si>
  <si>
    <t>การวัดมูลค่าเงิน</t>
  </si>
  <si>
    <t>ลงทุนในตราสารทุน</t>
  </si>
  <si>
    <t>ต้นทุนทางการเงิน</t>
  </si>
  <si>
    <t>ณ วันที่ 31 มีนาคม 2566</t>
  </si>
  <si>
    <t>31 มีนาคม 2566</t>
  </si>
  <si>
    <t>31 ธันวาคม 2565</t>
  </si>
  <si>
    <t>ส่วนต่ำกว่าทุนจากการเปลี่ยนแปลงสัดส่วนการลงทุนในบริษัทย่อย</t>
  </si>
  <si>
    <t>สำหรับงวดสามเดือนสิ้นสุดวันที่ 31 มีนาคม 2566</t>
  </si>
  <si>
    <t>ยอดคงเหลือ ณ วันที่ 1 มกราคม 2566</t>
  </si>
  <si>
    <t>ยอดคงเหลือ ณ วันที่ 31 มีนาคม 2566</t>
  </si>
  <si>
    <t xml:space="preserve">ยอดคงเหลือ ณ วันที่ 31 มีนาคม 2565 </t>
  </si>
  <si>
    <t xml:space="preserve">กำไร (ขาดทุน) สำหรับงวด </t>
  </si>
  <si>
    <t>ส่วนต่ำกว่าทุนจาก</t>
  </si>
  <si>
    <t>การเปลี่ยนแปลง</t>
  </si>
  <si>
    <t>สัดส่วนเงินลงทุน</t>
  </si>
  <si>
    <t>ในบริษัทย่อย</t>
  </si>
  <si>
    <t>ประมาณการหนี้สินระยะยาว - ประมาณการหนี้สิน</t>
  </si>
  <si>
    <t xml:space="preserve">   เกี่ยวกับคดีฟ้องร้อง</t>
  </si>
  <si>
    <t>เงินกู้ยืมระยะสั้นจากสถาบันการเงิน</t>
  </si>
  <si>
    <t>กำไรสำหรับงวด</t>
  </si>
  <si>
    <t xml:space="preserve">   ค่าเผื่อผลขาดทุนด้านเครดิตที่คาดว่าจะเกิดขึ้น</t>
  </si>
  <si>
    <t xml:space="preserve">   สำรองผลประโยชน์ระยะยาวของพนักงาน</t>
  </si>
  <si>
    <t xml:space="preserve">   ประมาณการหนี้สินเกี่ยวกับคดีฟ้องร้อง</t>
  </si>
  <si>
    <t>เงินเบิกเกินบัญชีและเงินกู้ยืมระยะสั้นจากสถาบันการเงินลดลง</t>
  </si>
  <si>
    <t xml:space="preserve">   (กำไร) ขาดทุนจากการขายที่ดิน อาคารและอุปกรณ์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</si>
</sst>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21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13.5"/>
      <name val="Angsana New"/>
      <family val="1"/>
    </font>
    <font>
      <sz val="13.5"/>
      <name val="Angsana New"/>
      <family val="1"/>
    </font>
    <font>
      <u/>
      <sz val="13.5"/>
      <name val="Angsana New"/>
      <family val="1"/>
    </font>
    <font>
      <i/>
      <sz val="13.5"/>
      <name val="Angsana New"/>
      <family val="1"/>
    </font>
    <font>
      <b/>
      <sz val="12"/>
      <name val="Angsana New"/>
      <family val="1"/>
    </font>
    <font>
      <sz val="12"/>
      <name val="Angsana New"/>
      <family val="1"/>
    </font>
    <font>
      <sz val="14"/>
      <name val="CordiaUPC"/>
      <family val="2"/>
      <charset val="222"/>
    </font>
    <font>
      <sz val="8"/>
      <name val="Arial"/>
      <family val="2"/>
    </font>
    <font>
      <sz val="14"/>
      <name val="Angsana New"/>
      <family val="1"/>
    </font>
    <font>
      <b/>
      <sz val="14"/>
      <name val="Angsana New"/>
      <family val="1"/>
    </font>
    <font>
      <u/>
      <sz val="14"/>
      <name val="Angsana New"/>
      <family val="1"/>
    </font>
    <font>
      <b/>
      <sz val="13.5"/>
      <color theme="9"/>
      <name val="Angsana New"/>
      <family val="1"/>
    </font>
    <font>
      <sz val="13.5"/>
      <color theme="9"/>
      <name val="Angsana New"/>
      <family val="1"/>
    </font>
    <font>
      <u/>
      <sz val="13.5"/>
      <color theme="9"/>
      <name val="Angsana New"/>
      <family val="1"/>
    </font>
    <font>
      <b/>
      <sz val="12"/>
      <color theme="9"/>
      <name val="Angsana New"/>
      <family val="1"/>
    </font>
    <font>
      <sz val="12"/>
      <color theme="9"/>
      <name val="Angsana New"/>
      <family val="1"/>
    </font>
    <font>
      <b/>
      <sz val="14"/>
      <color theme="9"/>
      <name val="Angsana New"/>
      <family val="1"/>
    </font>
    <font>
      <sz val="14"/>
      <color theme="9"/>
      <name val="Angsana New"/>
      <family val="1"/>
    </font>
    <font>
      <i/>
      <sz val="13.5"/>
      <color theme="9"/>
      <name val="Angsana New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199">
    <xf numFmtId="0" fontId="0" fillId="0" borderId="0" xfId="0"/>
    <xf numFmtId="0" fontId="3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Continuous" vertical="center"/>
    </xf>
    <xf numFmtId="0" fontId="2" fillId="0" borderId="1" xfId="0" applyFont="1" applyFill="1" applyBorder="1" applyAlignment="1">
      <alignment horizontal="centerContinuous"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3" xfId="0" applyNumberFormat="1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vertical="center"/>
    </xf>
    <xf numFmtId="41" fontId="3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0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left"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3" fillId="0" borderId="0" xfId="0" applyNumberFormat="1" applyFont="1" applyFill="1" applyAlignment="1">
      <alignment horizontal="left" vertical="top"/>
    </xf>
    <xf numFmtId="0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right" vertical="center"/>
    </xf>
    <xf numFmtId="164" fontId="3" fillId="0" borderId="0" xfId="0" applyNumberFormat="1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NumberFormat="1" applyFont="1" applyFill="1" applyAlignment="1">
      <alignment horizontal="centerContinuous" vertical="center"/>
    </xf>
    <xf numFmtId="37" fontId="3" fillId="0" borderId="0" xfId="0" applyNumberFormat="1" applyFont="1" applyFill="1" applyAlignment="1">
      <alignment horizontal="centerContinuous" vertical="center"/>
    </xf>
    <xf numFmtId="37" fontId="2" fillId="0" borderId="1" xfId="0" applyNumberFormat="1" applyFont="1" applyFill="1" applyBorder="1" applyAlignment="1">
      <alignment horizontal="centerContinuous" vertical="center"/>
    </xf>
    <xf numFmtId="0" fontId="2" fillId="0" borderId="1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41" fontId="3" fillId="0" borderId="0" xfId="0" applyNumberFormat="1" applyFont="1" applyFill="1" applyAlignment="1">
      <alignment horizontal="left" vertical="center"/>
    </xf>
    <xf numFmtId="49" fontId="4" fillId="0" borderId="0" xfId="0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37" fontId="3" fillId="0" borderId="3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43" fontId="3" fillId="0" borderId="0" xfId="0" applyNumberFormat="1" applyFont="1" applyFill="1" applyBorder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164" fontId="3" fillId="0" borderId="3" xfId="2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14" fontId="3" fillId="0" borderId="0" xfId="0" applyNumberFormat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4" xfId="0" applyFont="1" applyFill="1" applyBorder="1" applyAlignment="1">
      <alignment vertical="center"/>
    </xf>
    <xf numFmtId="41" fontId="3" fillId="0" borderId="0" xfId="2" applyNumberFormat="1" applyFont="1" applyFill="1" applyBorder="1" applyAlignment="1">
      <alignment vertical="center"/>
    </xf>
    <xf numFmtId="37" fontId="2" fillId="0" borderId="1" xfId="0" applyNumberFormat="1" applyFont="1" applyFill="1" applyBorder="1" applyAlignment="1">
      <alignment horizontal="center" vertical="center"/>
    </xf>
    <xf numFmtId="164" fontId="3" fillId="0" borderId="0" xfId="2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Border="1" applyAlignment="1">
      <alignment vertical="center"/>
    </xf>
    <xf numFmtId="41" fontId="7" fillId="0" borderId="1" xfId="0" applyNumberFormat="1" applyFont="1" applyFill="1" applyBorder="1" applyAlignment="1">
      <alignment horizontal="right" vertical="center"/>
    </xf>
    <xf numFmtId="41" fontId="7" fillId="0" borderId="0" xfId="0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center" vertical="center"/>
    </xf>
    <xf numFmtId="41" fontId="7" fillId="0" borderId="1" xfId="0" applyNumberFormat="1" applyFont="1" applyFill="1" applyBorder="1" applyAlignment="1">
      <alignment vertical="center"/>
    </xf>
    <xf numFmtId="41" fontId="7" fillId="0" borderId="0" xfId="0" applyNumberFormat="1" applyFont="1" applyFill="1" applyBorder="1" applyAlignment="1">
      <alignment horizontal="left" vertical="center"/>
    </xf>
    <xf numFmtId="41" fontId="7" fillId="0" borderId="5" xfId="0" applyNumberFormat="1" applyFont="1" applyFill="1" applyBorder="1" applyAlignment="1">
      <alignment horizontal="right" vertical="center"/>
    </xf>
    <xf numFmtId="41" fontId="7" fillId="0" borderId="6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horizontal="left" vertical="center"/>
    </xf>
    <xf numFmtId="41" fontId="3" fillId="0" borderId="0" xfId="2" applyNumberFormat="1" applyFont="1" applyFill="1" applyAlignment="1">
      <alignment vertical="center"/>
    </xf>
    <xf numFmtId="41" fontId="3" fillId="2" borderId="0" xfId="0" applyNumberFormat="1" applyFont="1" applyFill="1" applyAlignment="1">
      <alignment vertical="center"/>
    </xf>
    <xf numFmtId="0" fontId="3" fillId="3" borderId="0" xfId="0" applyNumberFormat="1" applyFont="1" applyFill="1" applyAlignment="1">
      <alignment vertical="center"/>
    </xf>
    <xf numFmtId="0" fontId="3" fillId="0" borderId="0" xfId="0" applyNumberFormat="1" applyFont="1" applyFill="1" applyBorder="1" applyAlignment="1">
      <alignment horizontal="left" vertical="center"/>
    </xf>
    <xf numFmtId="164" fontId="3" fillId="0" borderId="1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41" fontId="3" fillId="0" borderId="0" xfId="0" applyNumberFormat="1" applyFont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37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1" fontId="3" fillId="0" borderId="0" xfId="0" quotePrefix="1" applyNumberFormat="1" applyFont="1" applyAlignment="1">
      <alignment horizontal="right" vertical="center"/>
    </xf>
    <xf numFmtId="37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vertical="center"/>
    </xf>
    <xf numFmtId="37" fontId="3" fillId="0" borderId="1" xfId="0" applyNumberFormat="1" applyFont="1" applyBorder="1" applyAlignment="1">
      <alignment horizontal="right" vertical="center"/>
    </xf>
    <xf numFmtId="37" fontId="3" fillId="0" borderId="1" xfId="0" applyNumberFormat="1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37" fontId="3" fillId="0" borderId="2" xfId="0" applyNumberFormat="1" applyFont="1" applyBorder="1" applyAlignment="1">
      <alignment vertical="center"/>
    </xf>
    <xf numFmtId="41" fontId="3" fillId="0" borderId="5" xfId="0" applyNumberFormat="1" applyFont="1" applyBorder="1" applyAlignment="1">
      <alignment vertical="center"/>
    </xf>
    <xf numFmtId="43" fontId="3" fillId="0" borderId="0" xfId="0" applyNumberFormat="1" applyFont="1" applyAlignment="1">
      <alignment vertical="center"/>
    </xf>
    <xf numFmtId="41" fontId="3" fillId="0" borderId="0" xfId="0" applyNumberFormat="1" applyFont="1" applyAlignment="1">
      <alignment horizontal="right" vertical="center"/>
    </xf>
    <xf numFmtId="41" fontId="3" fillId="0" borderId="1" xfId="0" applyNumberFormat="1" applyFont="1" applyBorder="1" applyAlignment="1">
      <alignment horizontal="right" vertical="center"/>
    </xf>
    <xf numFmtId="164" fontId="3" fillId="0" borderId="1" xfId="2" applyNumberFormat="1" applyFont="1" applyBorder="1" applyAlignment="1">
      <alignment vertical="center"/>
    </xf>
    <xf numFmtId="43" fontId="3" fillId="0" borderId="3" xfId="2" applyNumberFormat="1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10" fillId="0" borderId="0" xfId="0" applyFont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41" fontId="10" fillId="0" borderId="0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41" fontId="10" fillId="0" borderId="1" xfId="0" applyNumberFormat="1" applyFont="1" applyFill="1" applyBorder="1" applyAlignment="1">
      <alignment horizontal="left" vertical="center"/>
    </xf>
    <xf numFmtId="41" fontId="10" fillId="0" borderId="1" xfId="0" applyNumberFormat="1" applyFont="1" applyFill="1" applyBorder="1" applyAlignment="1">
      <alignment horizontal="right" vertical="center"/>
    </xf>
    <xf numFmtId="41" fontId="10" fillId="0" borderId="5" xfId="0" applyNumberFormat="1" applyFont="1" applyFill="1" applyBorder="1" applyAlignment="1">
      <alignment horizontal="right" vertical="center"/>
    </xf>
    <xf numFmtId="0" fontId="10" fillId="0" borderId="0" xfId="3" applyFont="1" applyFill="1" applyAlignment="1">
      <alignment vertical="center"/>
    </xf>
    <xf numFmtId="41" fontId="10" fillId="2" borderId="0" xfId="0" applyNumberFormat="1" applyFont="1" applyFill="1" applyBorder="1" applyAlignment="1">
      <alignment horizontal="right" vertical="center"/>
    </xf>
    <xf numFmtId="41" fontId="10" fillId="2" borderId="0" xfId="0" applyNumberFormat="1" applyFont="1" applyFill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41" fontId="3" fillId="0" borderId="1" xfId="2" applyNumberFormat="1" applyFont="1" applyFill="1" applyBorder="1" applyAlignment="1">
      <alignment vertical="center"/>
    </xf>
    <xf numFmtId="41" fontId="3" fillId="0" borderId="3" xfId="0" applyNumberFormat="1" applyFont="1" applyBorder="1" applyAlignment="1">
      <alignment vertical="center"/>
    </xf>
    <xf numFmtId="41" fontId="3" fillId="0" borderId="0" xfId="0" applyNumberFormat="1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3" fillId="0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41" fontId="14" fillId="0" borderId="0" xfId="0" applyNumberFormat="1" applyFont="1" applyAlignment="1">
      <alignment horizontal="center" vertical="center"/>
    </xf>
    <xf numFmtId="41" fontId="14" fillId="0" borderId="0" xfId="2" applyNumberFormat="1" applyFont="1" applyFill="1" applyAlignment="1">
      <alignment horizontal="center" vertical="center"/>
    </xf>
    <xf numFmtId="37" fontId="14" fillId="0" borderId="0" xfId="0" applyNumberFormat="1" applyFont="1" applyFill="1" applyAlignment="1">
      <alignment horizontal="center" vertical="center"/>
    </xf>
    <xf numFmtId="0" fontId="14" fillId="0" borderId="0" xfId="0" applyFont="1" applyAlignment="1">
      <alignment horizontal="center" vertical="center"/>
    </xf>
    <xf numFmtId="41" fontId="14" fillId="2" borderId="0" xfId="0" applyNumberFormat="1" applyFont="1" applyFill="1" applyAlignment="1">
      <alignment horizontal="center" vertical="center"/>
    </xf>
    <xf numFmtId="41" fontId="14" fillId="0" borderId="0" xfId="0" applyNumberFormat="1" applyFont="1" applyFill="1" applyAlignment="1">
      <alignment horizontal="center" vertical="center"/>
    </xf>
    <xf numFmtId="41" fontId="14" fillId="0" borderId="0" xfId="0" quotePrefix="1" applyNumberFormat="1" applyFont="1" applyFill="1" applyAlignment="1">
      <alignment horizontal="center" vertical="center"/>
    </xf>
    <xf numFmtId="41" fontId="14" fillId="0" borderId="0" xfId="1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41" fontId="14" fillId="0" borderId="0" xfId="1" applyNumberFormat="1" applyFont="1" applyFill="1" applyAlignment="1">
      <alignment horizontal="center" vertical="center"/>
    </xf>
    <xf numFmtId="37" fontId="14" fillId="0" borderId="0" xfId="0" applyNumberFormat="1" applyFont="1" applyFill="1" applyBorder="1" applyAlignment="1">
      <alignment horizontal="center" vertical="center"/>
    </xf>
    <xf numFmtId="43" fontId="14" fillId="0" borderId="0" xfId="2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13" fillId="0" borderId="0" xfId="0" applyNumberFormat="1" applyFont="1" applyFill="1" applyAlignment="1">
      <alignment horizontal="center" vertical="center"/>
    </xf>
    <xf numFmtId="0" fontId="14" fillId="0" borderId="0" xfId="0" applyNumberFormat="1" applyFont="1" applyFill="1" applyAlignment="1">
      <alignment horizontal="center" vertical="center"/>
    </xf>
    <xf numFmtId="39" fontId="14" fillId="0" borderId="0" xfId="0" applyNumberFormat="1" applyFont="1" applyFill="1" applyAlignment="1">
      <alignment horizontal="center" vertical="center"/>
    </xf>
    <xf numFmtId="43" fontId="14" fillId="0" borderId="0" xfId="0" applyNumberFormat="1" applyFont="1" applyFill="1" applyBorder="1" applyAlignment="1">
      <alignment horizontal="center" vertical="center"/>
    </xf>
    <xf numFmtId="41" fontId="14" fillId="0" borderId="0" xfId="0" applyNumberFormat="1" applyFont="1" applyFill="1" applyBorder="1" applyAlignment="1">
      <alignment horizontal="center" vertical="center"/>
    </xf>
    <xf numFmtId="39" fontId="14" fillId="0" borderId="0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center" vertical="center"/>
    </xf>
    <xf numFmtId="49" fontId="14" fillId="0" borderId="0" xfId="0" applyNumberFormat="1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41" fontId="17" fillId="0" borderId="0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41" fontId="19" fillId="0" borderId="0" xfId="0" applyNumberFormat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19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1" fontId="19" fillId="2" borderId="0" xfId="0" applyNumberFormat="1" applyFont="1" applyFill="1" applyBorder="1" applyAlignment="1">
      <alignment vertical="center"/>
    </xf>
    <xf numFmtId="0" fontId="18" fillId="0" borderId="0" xfId="0" applyFont="1" applyAlignment="1">
      <alignment horizontal="center" vertical="center"/>
    </xf>
    <xf numFmtId="41" fontId="19" fillId="0" borderId="0" xfId="0" applyNumberFormat="1" applyFont="1" applyFill="1" applyBorder="1" applyAlignment="1">
      <alignment horizontal="center" vertical="center"/>
    </xf>
    <xf numFmtId="0" fontId="19" fillId="0" borderId="0" xfId="3" applyFont="1" applyFill="1" applyBorder="1" applyAlignment="1">
      <alignment horizontal="center" vertical="center"/>
    </xf>
    <xf numFmtId="41" fontId="19" fillId="2" borderId="0" xfId="0" applyNumberFormat="1" applyFont="1" applyFill="1" applyBorder="1" applyAlignment="1">
      <alignment horizontal="center" vertical="center"/>
    </xf>
    <xf numFmtId="0" fontId="19" fillId="2" borderId="0" xfId="0" applyFont="1" applyFill="1" applyBorder="1" applyAlignment="1">
      <alignment horizontal="center" vertical="center"/>
    </xf>
    <xf numFmtId="0" fontId="19" fillId="0" borderId="0" xfId="3" applyFont="1" applyFill="1" applyAlignment="1">
      <alignment vertical="center"/>
    </xf>
    <xf numFmtId="0" fontId="19" fillId="2" borderId="0" xfId="0" applyFont="1" applyFill="1" applyAlignment="1">
      <alignment vertical="center"/>
    </xf>
    <xf numFmtId="0" fontId="19" fillId="0" borderId="0" xfId="3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3" fillId="0" borderId="2" xfId="2" applyNumberFormat="1" applyFont="1" applyFill="1" applyBorder="1" applyAlignment="1">
      <alignment vertical="center"/>
    </xf>
    <xf numFmtId="41" fontId="3" fillId="0" borderId="3" xfId="2" applyNumberFormat="1" applyFont="1" applyFill="1" applyBorder="1" applyAlignment="1">
      <alignment vertical="center"/>
    </xf>
    <xf numFmtId="41" fontId="3" fillId="0" borderId="0" xfId="2" applyNumberFormat="1" applyFont="1" applyFill="1" applyAlignment="1">
      <alignment horizontal="right" vertical="center"/>
    </xf>
    <xf numFmtId="37" fontId="14" fillId="0" borderId="0" xfId="0" applyNumberFormat="1" applyFont="1" applyAlignment="1">
      <alignment horizontal="center" vertical="center"/>
    </xf>
    <xf numFmtId="41" fontId="3" fillId="0" borderId="0" xfId="2" quotePrefix="1" applyNumberFormat="1" applyFont="1" applyFill="1" applyAlignment="1">
      <alignment horizontal="right" vertical="center"/>
    </xf>
    <xf numFmtId="164" fontId="3" fillId="0" borderId="0" xfId="0" applyNumberFormat="1" applyFont="1" applyAlignment="1">
      <alignment vertical="center"/>
    </xf>
    <xf numFmtId="43" fontId="3" fillId="0" borderId="0" xfId="0" applyNumberFormat="1" applyFont="1" applyAlignment="1">
      <alignment horizontal="center" vertical="center"/>
    </xf>
    <xf numFmtId="164" fontId="3" fillId="0" borderId="1" xfId="2" applyNumberFormat="1" applyFont="1" applyFill="1" applyBorder="1" applyAlignment="1">
      <alignment vertical="center"/>
    </xf>
    <xf numFmtId="164" fontId="3" fillId="0" borderId="0" xfId="2" applyNumberFormat="1" applyFont="1" applyFill="1" applyAlignment="1">
      <alignment vertical="center"/>
    </xf>
    <xf numFmtId="41" fontId="3" fillId="0" borderId="0" xfId="4" applyNumberFormat="1" applyFont="1" applyAlignment="1">
      <alignment horizontal="center" vertical="center"/>
    </xf>
    <xf numFmtId="41" fontId="3" fillId="0" borderId="1" xfId="0" quotePrefix="1" applyNumberFormat="1" applyFont="1" applyBorder="1" applyAlignment="1">
      <alignment horizontal="right" vertical="center"/>
    </xf>
    <xf numFmtId="49" fontId="3" fillId="0" borderId="0" xfId="3" applyNumberFormat="1" applyFont="1" applyFill="1" applyAlignment="1">
      <alignment vertical="top"/>
    </xf>
    <xf numFmtId="0" fontId="7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1" fontId="7" fillId="0" borderId="0" xfId="0" applyNumberFormat="1" applyFont="1" applyFill="1" applyAlignment="1">
      <alignment horizontal="right" vertical="center"/>
    </xf>
    <xf numFmtId="41" fontId="7" fillId="0" borderId="1" xfId="0" applyNumberFormat="1" applyFont="1" applyBorder="1" applyAlignment="1">
      <alignment horizontal="right" vertical="center"/>
    </xf>
    <xf numFmtId="41" fontId="7" fillId="0" borderId="1" xfId="0" applyNumberFormat="1" applyFont="1" applyBorder="1" applyAlignment="1">
      <alignment vertical="center"/>
    </xf>
    <xf numFmtId="41" fontId="10" fillId="0" borderId="0" xfId="0" applyNumberFormat="1" applyFont="1" applyFill="1" applyAlignment="1">
      <alignment horizontal="left" vertical="center"/>
    </xf>
    <xf numFmtId="41" fontId="19" fillId="0" borderId="0" xfId="0" applyNumberFormat="1" applyFont="1" applyFill="1" applyAlignment="1">
      <alignment horizontal="center" vertical="center"/>
    </xf>
    <xf numFmtId="41" fontId="10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</cellXfs>
  <cellStyles count="5">
    <cellStyle name="Comma 2" xfId="2" xr:uid="{00000000-0005-0000-0000-000000000000}"/>
    <cellStyle name="Normal" xfId="0" builtinId="0"/>
    <cellStyle name="Normal 2" xfId="3" xr:uid="{00000000-0005-0000-0000-000002000000}"/>
    <cellStyle name="Normal 3" xfId="4" xr:uid="{751C81F1-ABFE-4C07-95D0-530A07962500}"/>
    <cellStyle name="Percent" xfId="1" builtinId="5"/>
  </cellStyles>
  <dxfs count="0"/>
  <tableStyles count="0" defaultTableStyle="TableStyleMedium9" defaultPivotStyle="PivotStyleLight16"/>
  <colors>
    <mruColors>
      <color rgb="FF7BEBBE"/>
      <color rgb="FF80BF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5147EB-E09D-43BD-9838-D26C449FF16A}">
  <dimension ref="A1:O132"/>
  <sheetViews>
    <sheetView showGridLines="0" view="pageBreakPreview" topLeftCell="A79" zoomScale="115" zoomScaleNormal="100" zoomScaleSheetLayoutView="115" workbookViewId="0">
      <selection activeCell="D87" sqref="D87:J87"/>
    </sheetView>
  </sheetViews>
  <sheetFormatPr defaultColWidth="9.140625" defaultRowHeight="21.75" customHeight="1" x14ac:dyDescent="0.2"/>
  <cols>
    <col min="1" max="1" width="46.5703125" style="3" customWidth="1"/>
    <col min="2" max="2" width="6.85546875" style="3" customWidth="1"/>
    <col min="3" max="3" width="1.28515625" style="119" customWidth="1"/>
    <col min="4" max="4" width="13.7109375" style="3" customWidth="1"/>
    <col min="5" max="5" width="0.85546875" style="3" customWidth="1"/>
    <col min="6" max="6" width="13.7109375" style="3" customWidth="1"/>
    <col min="7" max="7" width="1.140625" style="122" customWidth="1"/>
    <col min="8" max="8" width="13.7109375" style="3" customWidth="1"/>
    <col min="9" max="9" width="0.85546875" style="122" customWidth="1"/>
    <col min="10" max="10" width="13.7109375" style="3" customWidth="1"/>
    <col min="11" max="11" width="2" style="122" customWidth="1"/>
    <col min="12" max="12" width="13.28515625" style="3" customWidth="1"/>
    <col min="13" max="16384" width="9.140625" style="3"/>
  </cols>
  <sheetData>
    <row r="1" spans="1:11" s="113" customFormat="1" ht="21.75" customHeight="1" x14ac:dyDescent="0.2">
      <c r="A1" s="113" t="s">
        <v>0</v>
      </c>
      <c r="C1" s="119"/>
      <c r="G1" s="122"/>
      <c r="I1" s="121"/>
      <c r="K1" s="122"/>
    </row>
    <row r="2" spans="1:11" s="113" customFormat="1" ht="21.75" customHeight="1" x14ac:dyDescent="0.2">
      <c r="A2" s="113" t="s">
        <v>99</v>
      </c>
      <c r="C2" s="119"/>
      <c r="G2" s="122"/>
      <c r="I2" s="121"/>
      <c r="K2" s="122"/>
    </row>
    <row r="3" spans="1:11" s="113" customFormat="1" ht="21.75" customHeight="1" x14ac:dyDescent="0.2">
      <c r="A3" s="113" t="s">
        <v>218</v>
      </c>
      <c r="C3" s="119"/>
      <c r="G3" s="122"/>
      <c r="I3" s="121"/>
      <c r="K3" s="122"/>
    </row>
    <row r="4" spans="1:11" ht="21.75" customHeight="1" x14ac:dyDescent="0.2">
      <c r="A4" s="1"/>
      <c r="B4" s="1"/>
      <c r="C4" s="117"/>
      <c r="D4" s="1"/>
      <c r="E4" s="1"/>
      <c r="F4" s="1"/>
      <c r="H4" s="1"/>
      <c r="J4" s="2" t="s">
        <v>137</v>
      </c>
    </row>
    <row r="5" spans="1:11" s="113" customFormat="1" ht="21.75" customHeight="1" x14ac:dyDescent="0.2">
      <c r="A5" s="4"/>
      <c r="B5" s="4"/>
      <c r="C5" s="118"/>
      <c r="D5" s="192" t="s">
        <v>1</v>
      </c>
      <c r="E5" s="192"/>
      <c r="F5" s="192"/>
      <c r="G5" s="122"/>
      <c r="H5" s="192" t="s">
        <v>2</v>
      </c>
      <c r="I5" s="192"/>
      <c r="J5" s="192"/>
      <c r="K5" s="122"/>
    </row>
    <row r="6" spans="1:11" ht="21.75" customHeight="1" x14ac:dyDescent="0.2">
      <c r="B6" s="72" t="s">
        <v>3</v>
      </c>
      <c r="D6" s="72" t="s">
        <v>219</v>
      </c>
      <c r="F6" s="72" t="s">
        <v>220</v>
      </c>
      <c r="H6" s="72" t="s">
        <v>219</v>
      </c>
      <c r="J6" s="72" t="s">
        <v>220</v>
      </c>
    </row>
    <row r="7" spans="1:11" ht="21.75" customHeight="1" x14ac:dyDescent="0.2">
      <c r="B7" s="6"/>
      <c r="D7" s="15" t="s">
        <v>161</v>
      </c>
      <c r="F7" s="15" t="s">
        <v>163</v>
      </c>
      <c r="H7" s="15" t="s">
        <v>161</v>
      </c>
      <c r="J7" s="15" t="s">
        <v>163</v>
      </c>
    </row>
    <row r="8" spans="1:11" ht="21.75" customHeight="1" x14ac:dyDescent="0.2">
      <c r="B8" s="6"/>
      <c r="D8" s="15" t="s">
        <v>162</v>
      </c>
      <c r="F8" s="15"/>
      <c r="H8" s="15" t="s">
        <v>162</v>
      </c>
      <c r="J8" s="15"/>
    </row>
    <row r="9" spans="1:11" ht="21.75" customHeight="1" x14ac:dyDescent="0.2">
      <c r="A9" s="113" t="s">
        <v>4</v>
      </c>
    </row>
    <row r="10" spans="1:11" ht="21.75" customHeight="1" x14ac:dyDescent="0.2">
      <c r="A10" s="113" t="s">
        <v>5</v>
      </c>
    </row>
    <row r="11" spans="1:11" ht="21.75" customHeight="1" x14ac:dyDescent="0.2">
      <c r="A11" s="3" t="s">
        <v>6</v>
      </c>
      <c r="B11" s="75"/>
      <c r="C11" s="120"/>
      <c r="D11" s="66">
        <v>1304057</v>
      </c>
      <c r="E11" s="74"/>
      <c r="F11" s="66">
        <v>1178455</v>
      </c>
      <c r="G11" s="123"/>
      <c r="H11" s="66">
        <v>72230</v>
      </c>
      <c r="I11" s="123"/>
      <c r="J11" s="74">
        <v>45351</v>
      </c>
      <c r="K11" s="128"/>
    </row>
    <row r="12" spans="1:11" ht="21.75" customHeight="1" x14ac:dyDescent="0.2">
      <c r="A12" s="3" t="s">
        <v>100</v>
      </c>
      <c r="B12" s="75">
        <v>2</v>
      </c>
      <c r="C12" s="120"/>
      <c r="D12" s="66">
        <v>920744</v>
      </c>
      <c r="E12" s="74"/>
      <c r="F12" s="66">
        <v>901674</v>
      </c>
      <c r="G12" s="123"/>
      <c r="H12" s="66">
        <v>265853</v>
      </c>
      <c r="I12" s="123"/>
      <c r="J12" s="74">
        <v>281071</v>
      </c>
      <c r="K12" s="128"/>
    </row>
    <row r="13" spans="1:11" ht="21.75" customHeight="1" x14ac:dyDescent="0.2">
      <c r="A13" s="3" t="s">
        <v>101</v>
      </c>
      <c r="B13" s="75"/>
      <c r="C13" s="120"/>
      <c r="D13" s="66">
        <v>74280</v>
      </c>
      <c r="E13" s="74"/>
      <c r="F13" s="66">
        <v>69884</v>
      </c>
      <c r="G13" s="123"/>
      <c r="H13" s="66">
        <v>0</v>
      </c>
      <c r="I13" s="123"/>
      <c r="J13" s="74">
        <v>0</v>
      </c>
      <c r="K13" s="128"/>
    </row>
    <row r="14" spans="1:11" ht="21.75" customHeight="1" x14ac:dyDescent="0.2">
      <c r="A14" s="3" t="s">
        <v>102</v>
      </c>
      <c r="B14" s="75">
        <v>4</v>
      </c>
      <c r="C14" s="120"/>
      <c r="D14" s="66">
        <v>3704049</v>
      </c>
      <c r="E14" s="74"/>
      <c r="F14" s="66">
        <v>3657997</v>
      </c>
      <c r="G14" s="123"/>
      <c r="H14" s="66">
        <v>111429</v>
      </c>
      <c r="I14" s="123"/>
      <c r="J14" s="74">
        <v>111429</v>
      </c>
      <c r="K14" s="128"/>
    </row>
    <row r="15" spans="1:11" ht="21.75" customHeight="1" x14ac:dyDescent="0.2">
      <c r="A15" s="3" t="s">
        <v>173</v>
      </c>
      <c r="B15" s="75"/>
      <c r="C15" s="120"/>
      <c r="D15" s="66">
        <v>261441</v>
      </c>
      <c r="E15" s="74"/>
      <c r="F15" s="66">
        <v>185667</v>
      </c>
      <c r="G15" s="123"/>
      <c r="H15" s="66">
        <v>0</v>
      </c>
      <c r="I15" s="126"/>
      <c r="J15" s="74">
        <v>0</v>
      </c>
    </row>
    <row r="16" spans="1:11" ht="21.75" customHeight="1" x14ac:dyDescent="0.2">
      <c r="A16" s="3" t="s">
        <v>184</v>
      </c>
      <c r="B16" s="75"/>
      <c r="C16" s="120"/>
      <c r="D16" s="66">
        <v>16685</v>
      </c>
      <c r="E16" s="74"/>
      <c r="F16" s="66">
        <v>16685</v>
      </c>
      <c r="G16" s="123"/>
      <c r="H16" s="66">
        <v>2374</v>
      </c>
      <c r="I16" s="123"/>
      <c r="J16" s="74">
        <v>2374</v>
      </c>
    </row>
    <row r="17" spans="1:11" ht="21.75" customHeight="1" x14ac:dyDescent="0.2">
      <c r="A17" s="3" t="s">
        <v>7</v>
      </c>
      <c r="B17" s="75"/>
      <c r="C17" s="120"/>
      <c r="D17" s="66">
        <f>241205-1</f>
        <v>241204</v>
      </c>
      <c r="E17" s="74"/>
      <c r="F17" s="66">
        <v>158962</v>
      </c>
      <c r="G17" s="123"/>
      <c r="H17" s="66">
        <v>10663</v>
      </c>
      <c r="I17" s="123"/>
      <c r="J17" s="74">
        <v>10511</v>
      </c>
      <c r="K17" s="128"/>
    </row>
    <row r="18" spans="1:11" ht="21.75" customHeight="1" x14ac:dyDescent="0.2">
      <c r="A18" s="113" t="s">
        <v>8</v>
      </c>
      <c r="B18" s="75"/>
      <c r="C18" s="120"/>
      <c r="D18" s="171">
        <f>SUM(D11:D17)</f>
        <v>6522460</v>
      </c>
      <c r="E18" s="74"/>
      <c r="F18" s="171">
        <f>SUM(F11:F17)</f>
        <v>6169324</v>
      </c>
      <c r="G18" s="123"/>
      <c r="H18" s="171">
        <f>SUM(H11:H17)</f>
        <v>462549</v>
      </c>
      <c r="I18" s="123"/>
      <c r="J18" s="85">
        <f>SUM(J11:J17)</f>
        <v>450736</v>
      </c>
      <c r="K18" s="128"/>
    </row>
    <row r="19" spans="1:11" ht="21.75" customHeight="1" x14ac:dyDescent="0.2">
      <c r="A19" s="113" t="s">
        <v>9</v>
      </c>
      <c r="B19" s="75"/>
      <c r="C19" s="120"/>
      <c r="D19" s="66"/>
      <c r="E19" s="74"/>
      <c r="F19" s="66"/>
      <c r="G19" s="123"/>
      <c r="H19" s="66"/>
      <c r="I19" s="123"/>
      <c r="J19" s="74"/>
    </row>
    <row r="20" spans="1:11" ht="21.75" customHeight="1" x14ac:dyDescent="0.2">
      <c r="A20" s="3" t="s">
        <v>174</v>
      </c>
      <c r="B20" s="75"/>
      <c r="C20" s="120"/>
      <c r="D20" s="66">
        <v>930382</v>
      </c>
      <c r="E20" s="74"/>
      <c r="F20" s="66">
        <v>865168</v>
      </c>
      <c r="G20" s="123"/>
      <c r="H20" s="66">
        <v>0</v>
      </c>
      <c r="I20" s="123"/>
      <c r="J20" s="80">
        <v>0</v>
      </c>
    </row>
    <row r="21" spans="1:11" ht="21.75" customHeight="1" x14ac:dyDescent="0.2">
      <c r="A21" s="3" t="s">
        <v>10</v>
      </c>
      <c r="B21" s="75">
        <v>5</v>
      </c>
      <c r="C21" s="120"/>
      <c r="D21" s="66">
        <v>393702</v>
      </c>
      <c r="E21" s="74"/>
      <c r="F21" s="66">
        <v>420722</v>
      </c>
      <c r="G21" s="123"/>
      <c r="H21" s="66">
        <v>0</v>
      </c>
      <c r="I21" s="123"/>
      <c r="J21" s="74">
        <v>0</v>
      </c>
    </row>
    <row r="22" spans="1:11" ht="21.75" customHeight="1" x14ac:dyDescent="0.2">
      <c r="A22" s="3" t="s">
        <v>11</v>
      </c>
      <c r="B22" s="75"/>
      <c r="C22" s="120"/>
      <c r="D22" s="66">
        <v>0</v>
      </c>
      <c r="E22" s="74"/>
      <c r="F22" s="66">
        <v>0</v>
      </c>
      <c r="G22" s="123"/>
      <c r="H22" s="66">
        <v>4242655</v>
      </c>
      <c r="I22" s="123"/>
      <c r="J22" s="80">
        <v>4242655</v>
      </c>
    </row>
    <row r="23" spans="1:11" ht="21.75" customHeight="1" x14ac:dyDescent="0.2">
      <c r="A23" s="3" t="s">
        <v>103</v>
      </c>
      <c r="B23" s="75">
        <v>6</v>
      </c>
      <c r="C23" s="120"/>
      <c r="D23" s="66">
        <f>1005703</f>
        <v>1005703</v>
      </c>
      <c r="E23" s="74"/>
      <c r="F23" s="66">
        <v>991141</v>
      </c>
      <c r="G23" s="123"/>
      <c r="H23" s="66">
        <v>777454</v>
      </c>
      <c r="I23" s="123"/>
      <c r="J23" s="80">
        <v>777454</v>
      </c>
    </row>
    <row r="24" spans="1:11" ht="21.75" customHeight="1" x14ac:dyDescent="0.2">
      <c r="A24" s="3" t="s">
        <v>12</v>
      </c>
      <c r="B24" s="75">
        <v>3</v>
      </c>
      <c r="C24" s="120"/>
      <c r="D24" s="66">
        <v>0</v>
      </c>
      <c r="E24" s="74"/>
      <c r="F24" s="66">
        <v>0</v>
      </c>
      <c r="G24" s="123"/>
      <c r="H24" s="66">
        <v>1407050</v>
      </c>
      <c r="I24" s="123"/>
      <c r="J24" s="80">
        <v>1467550</v>
      </c>
    </row>
    <row r="25" spans="1:11" ht="21.75" customHeight="1" x14ac:dyDescent="0.2">
      <c r="A25" s="3" t="s">
        <v>105</v>
      </c>
      <c r="B25" s="75">
        <v>7</v>
      </c>
      <c r="C25" s="120"/>
      <c r="D25" s="66">
        <v>1416981</v>
      </c>
      <c r="E25" s="74"/>
      <c r="F25" s="66">
        <v>1416981</v>
      </c>
      <c r="G25" s="123"/>
      <c r="H25" s="66">
        <v>194498</v>
      </c>
      <c r="I25" s="123"/>
      <c r="J25" s="80">
        <v>194498</v>
      </c>
      <c r="K25" s="129"/>
    </row>
    <row r="26" spans="1:11" ht="21.75" customHeight="1" x14ac:dyDescent="0.2">
      <c r="A26" s="3" t="s">
        <v>104</v>
      </c>
      <c r="B26" s="75">
        <v>8</v>
      </c>
      <c r="C26" s="120"/>
      <c r="D26" s="66">
        <v>12216716</v>
      </c>
      <c r="E26" s="74"/>
      <c r="F26" s="66">
        <v>12250506</v>
      </c>
      <c r="G26" s="123"/>
      <c r="H26" s="66">
        <v>30280</v>
      </c>
      <c r="I26" s="123"/>
      <c r="J26" s="74">
        <v>33224</v>
      </c>
    </row>
    <row r="27" spans="1:11" ht="21.75" customHeight="1" x14ac:dyDescent="0.2">
      <c r="A27" s="3" t="s">
        <v>175</v>
      </c>
      <c r="B27" s="75"/>
      <c r="C27" s="120"/>
      <c r="D27" s="66">
        <v>41495</v>
      </c>
      <c r="E27" s="74"/>
      <c r="F27" s="66">
        <v>44680</v>
      </c>
      <c r="G27" s="123"/>
      <c r="H27" s="66">
        <v>4514</v>
      </c>
      <c r="I27" s="123"/>
      <c r="J27" s="74">
        <v>4025</v>
      </c>
    </row>
    <row r="28" spans="1:11" ht="21.75" customHeight="1" x14ac:dyDescent="0.2">
      <c r="A28" s="3" t="s">
        <v>144</v>
      </c>
      <c r="B28" s="75"/>
      <c r="C28" s="120"/>
      <c r="D28" s="66">
        <v>63425</v>
      </c>
      <c r="E28" s="74"/>
      <c r="F28" s="66">
        <v>69285</v>
      </c>
      <c r="G28" s="123"/>
      <c r="H28" s="66">
        <v>0</v>
      </c>
      <c r="I28" s="123"/>
      <c r="J28" s="74">
        <v>0</v>
      </c>
      <c r="K28" s="130"/>
    </row>
    <row r="29" spans="1:11" ht="21.75" customHeight="1" x14ac:dyDescent="0.2">
      <c r="A29" s="3" t="s">
        <v>13</v>
      </c>
      <c r="B29" s="75"/>
      <c r="C29" s="120"/>
      <c r="D29" s="66">
        <v>407904</v>
      </c>
      <c r="E29" s="74"/>
      <c r="F29" s="66">
        <v>407904</v>
      </c>
      <c r="G29" s="123"/>
      <c r="H29" s="66">
        <v>0</v>
      </c>
      <c r="I29" s="123"/>
      <c r="J29" s="74">
        <v>0</v>
      </c>
      <c r="K29" s="130"/>
    </row>
    <row r="30" spans="1:11" ht="21.75" customHeight="1" x14ac:dyDescent="0.2">
      <c r="A30" s="3" t="s">
        <v>14</v>
      </c>
      <c r="B30" s="75"/>
      <c r="C30" s="120"/>
      <c r="D30" s="110">
        <v>62027</v>
      </c>
      <c r="E30" s="74"/>
      <c r="F30" s="110">
        <v>47602</v>
      </c>
      <c r="G30" s="123"/>
      <c r="H30" s="110">
        <f>14815+1</f>
        <v>14816</v>
      </c>
      <c r="I30" s="123"/>
      <c r="J30" s="82">
        <v>10880</v>
      </c>
      <c r="K30" s="131"/>
    </row>
    <row r="31" spans="1:11" ht="21.75" customHeight="1" x14ac:dyDescent="0.2">
      <c r="A31" s="113" t="s">
        <v>15</v>
      </c>
      <c r="B31" s="75"/>
      <c r="C31" s="120"/>
      <c r="D31" s="110">
        <f>SUM(D20:D30)</f>
        <v>16538335</v>
      </c>
      <c r="E31" s="74"/>
      <c r="F31" s="110">
        <f>SUM(F20:F30)</f>
        <v>16513989</v>
      </c>
      <c r="G31" s="123"/>
      <c r="H31" s="110">
        <f>SUM(H20:H30)</f>
        <v>6671267</v>
      </c>
      <c r="I31" s="123"/>
      <c r="J31" s="82">
        <f>SUM(J20:J30)</f>
        <v>6730286</v>
      </c>
      <c r="K31" s="132"/>
    </row>
    <row r="32" spans="1:11" ht="21.75" customHeight="1" thickBot="1" x14ac:dyDescent="0.25">
      <c r="A32" s="113" t="s">
        <v>16</v>
      </c>
      <c r="B32" s="76"/>
      <c r="C32" s="120"/>
      <c r="D32" s="172">
        <f>SUM(D18,D31)</f>
        <v>23060795</v>
      </c>
      <c r="E32" s="74"/>
      <c r="F32" s="172">
        <f>F18+F31</f>
        <v>22683313</v>
      </c>
      <c r="G32" s="123"/>
      <c r="H32" s="172">
        <f>H18+H31</f>
        <v>7133816</v>
      </c>
      <c r="I32" s="123"/>
      <c r="J32" s="111">
        <f>SUM(J18,J31)</f>
        <v>7181022</v>
      </c>
    </row>
    <row r="33" spans="1:11" ht="21.75" customHeight="1" thickTop="1" x14ac:dyDescent="0.2"/>
    <row r="34" spans="1:11" ht="21.75" customHeight="1" x14ac:dyDescent="0.2">
      <c r="A34" s="3" t="s">
        <v>182</v>
      </c>
      <c r="D34" s="119"/>
    </row>
    <row r="35" spans="1:11" s="113" customFormat="1" ht="21.75" customHeight="1" x14ac:dyDescent="0.2">
      <c r="A35" s="135" t="s">
        <v>0</v>
      </c>
      <c r="D35" s="119"/>
      <c r="G35" s="119"/>
    </row>
    <row r="36" spans="1:11" s="113" customFormat="1" ht="21.75" customHeight="1" x14ac:dyDescent="0.2">
      <c r="A36" s="135" t="s">
        <v>106</v>
      </c>
      <c r="D36" s="119"/>
      <c r="G36" s="119"/>
    </row>
    <row r="37" spans="1:11" s="113" customFormat="1" ht="21.75" customHeight="1" x14ac:dyDescent="0.2">
      <c r="A37" s="135" t="s">
        <v>218</v>
      </c>
      <c r="C37" s="116"/>
      <c r="D37" s="119"/>
      <c r="G37" s="122"/>
      <c r="I37" s="121"/>
      <c r="K37" s="122"/>
    </row>
    <row r="38" spans="1:11" ht="21.75" customHeight="1" x14ac:dyDescent="0.2">
      <c r="A38" s="1"/>
      <c r="B38" s="1"/>
      <c r="C38" s="117"/>
      <c r="D38" s="1"/>
      <c r="E38" s="1"/>
      <c r="F38" s="1"/>
      <c r="H38" s="1"/>
      <c r="J38" s="2" t="s">
        <v>137</v>
      </c>
    </row>
    <row r="39" spans="1:11" s="113" customFormat="1" ht="21.75" customHeight="1" x14ac:dyDescent="0.2">
      <c r="A39" s="4"/>
      <c r="B39" s="4"/>
      <c r="C39" s="118"/>
      <c r="D39" s="192" t="s">
        <v>1</v>
      </c>
      <c r="E39" s="192"/>
      <c r="F39" s="192"/>
      <c r="G39" s="122"/>
      <c r="H39" s="192" t="s">
        <v>2</v>
      </c>
      <c r="I39" s="192"/>
      <c r="J39" s="192"/>
      <c r="K39" s="122"/>
    </row>
    <row r="40" spans="1:11" ht="21.75" customHeight="1" x14ac:dyDescent="0.2">
      <c r="B40" s="72" t="s">
        <v>3</v>
      </c>
      <c r="D40" s="72" t="s">
        <v>219</v>
      </c>
      <c r="F40" s="72" t="s">
        <v>220</v>
      </c>
      <c r="H40" s="72" t="s">
        <v>219</v>
      </c>
      <c r="J40" s="72" t="s">
        <v>220</v>
      </c>
    </row>
    <row r="41" spans="1:11" ht="21.75" customHeight="1" x14ac:dyDescent="0.2">
      <c r="B41" s="6"/>
      <c r="D41" s="15" t="s">
        <v>161</v>
      </c>
      <c r="F41" s="15" t="s">
        <v>163</v>
      </c>
      <c r="H41" s="15" t="s">
        <v>161</v>
      </c>
      <c r="J41" s="15" t="s">
        <v>163</v>
      </c>
    </row>
    <row r="42" spans="1:11" ht="21.75" customHeight="1" x14ac:dyDescent="0.2">
      <c r="B42" s="6"/>
      <c r="D42" s="15" t="s">
        <v>162</v>
      </c>
      <c r="F42" s="15"/>
      <c r="H42" s="15" t="s">
        <v>162</v>
      </c>
      <c r="J42" s="15"/>
    </row>
    <row r="43" spans="1:11" ht="21.75" customHeight="1" x14ac:dyDescent="0.2">
      <c r="A43" s="113" t="s">
        <v>17</v>
      </c>
    </row>
    <row r="44" spans="1:11" ht="21.75" customHeight="1" x14ac:dyDescent="0.2">
      <c r="A44" s="113" t="s">
        <v>18</v>
      </c>
      <c r="B44" s="65"/>
    </row>
    <row r="45" spans="1:11" ht="21.75" customHeight="1" x14ac:dyDescent="0.2">
      <c r="A45" s="3" t="s">
        <v>233</v>
      </c>
      <c r="B45" s="75">
        <v>9</v>
      </c>
      <c r="C45" s="120"/>
      <c r="D45" s="66">
        <v>725000</v>
      </c>
      <c r="E45" s="74"/>
      <c r="F45" s="66">
        <v>1080000</v>
      </c>
      <c r="G45" s="123"/>
      <c r="H45" s="66">
        <v>390000</v>
      </c>
      <c r="I45" s="123"/>
      <c r="J45" s="74">
        <v>650000</v>
      </c>
      <c r="K45" s="125"/>
    </row>
    <row r="46" spans="1:11" ht="21.75" customHeight="1" x14ac:dyDescent="0.2">
      <c r="A46" s="3" t="s">
        <v>107</v>
      </c>
      <c r="B46" s="75"/>
      <c r="C46" s="120"/>
      <c r="D46" s="66">
        <v>1422466</v>
      </c>
      <c r="E46" s="74"/>
      <c r="F46" s="66">
        <v>1321270</v>
      </c>
      <c r="G46" s="123"/>
      <c r="H46" s="66">
        <v>72757</v>
      </c>
      <c r="I46" s="123"/>
      <c r="J46" s="74">
        <v>120750</v>
      </c>
      <c r="K46" s="125"/>
    </row>
    <row r="47" spans="1:11" ht="21.75" customHeight="1" x14ac:dyDescent="0.2">
      <c r="A47" s="3" t="s">
        <v>19</v>
      </c>
      <c r="B47" s="75"/>
      <c r="C47" s="120"/>
      <c r="D47" s="66"/>
      <c r="E47" s="74"/>
      <c r="F47" s="66"/>
      <c r="G47" s="123"/>
      <c r="H47" s="66"/>
      <c r="I47" s="123"/>
      <c r="J47" s="74"/>
      <c r="K47" s="125"/>
    </row>
    <row r="48" spans="1:11" ht="21.75" customHeight="1" x14ac:dyDescent="0.2">
      <c r="A48" s="3" t="s">
        <v>20</v>
      </c>
      <c r="B48" s="75">
        <v>10</v>
      </c>
      <c r="C48" s="120"/>
      <c r="D48" s="66">
        <v>193474</v>
      </c>
      <c r="E48" s="74"/>
      <c r="F48" s="66">
        <v>296629</v>
      </c>
      <c r="G48" s="123"/>
      <c r="H48" s="66">
        <v>17375</v>
      </c>
      <c r="I48" s="123"/>
      <c r="J48" s="74">
        <v>1500</v>
      </c>
      <c r="K48" s="125"/>
    </row>
    <row r="49" spans="1:11" ht="21.75" customHeight="1" x14ac:dyDescent="0.2">
      <c r="A49" s="3" t="s">
        <v>200</v>
      </c>
      <c r="B49" s="75"/>
      <c r="C49" s="120"/>
      <c r="D49" s="66">
        <v>34038</v>
      </c>
      <c r="E49" s="74"/>
      <c r="F49" s="66">
        <v>59317</v>
      </c>
      <c r="G49" s="123"/>
      <c r="H49" s="66">
        <v>2318</v>
      </c>
      <c r="I49" s="123"/>
      <c r="J49" s="74">
        <v>5390</v>
      </c>
      <c r="K49" s="125"/>
    </row>
    <row r="50" spans="1:11" ht="21.75" customHeight="1" x14ac:dyDescent="0.2">
      <c r="A50" s="3" t="s">
        <v>143</v>
      </c>
      <c r="B50" s="75"/>
      <c r="C50" s="120"/>
      <c r="D50" s="66">
        <v>18725</v>
      </c>
      <c r="E50" s="74"/>
      <c r="F50" s="66">
        <v>16471</v>
      </c>
      <c r="G50" s="123"/>
      <c r="H50" s="74">
        <v>0</v>
      </c>
      <c r="I50" s="123"/>
      <c r="J50" s="74">
        <v>0</v>
      </c>
      <c r="K50" s="125"/>
    </row>
    <row r="51" spans="1:11" ht="21.75" customHeight="1" x14ac:dyDescent="0.2">
      <c r="A51" s="3" t="s">
        <v>139</v>
      </c>
      <c r="B51" s="75"/>
      <c r="C51" s="120"/>
      <c r="D51" s="66">
        <v>2154029</v>
      </c>
      <c r="E51" s="74"/>
      <c r="F51" s="66">
        <v>1648297</v>
      </c>
      <c r="G51" s="123"/>
      <c r="H51" s="112">
        <v>0</v>
      </c>
      <c r="I51" s="123"/>
      <c r="J51" s="112">
        <v>0</v>
      </c>
      <c r="K51" s="125"/>
    </row>
    <row r="52" spans="1:11" ht="21.75" customHeight="1" x14ac:dyDescent="0.2">
      <c r="A52" s="3" t="s">
        <v>21</v>
      </c>
      <c r="B52" s="75"/>
      <c r="C52" s="120"/>
      <c r="D52" s="66">
        <v>431545</v>
      </c>
      <c r="E52" s="74"/>
      <c r="F52" s="66">
        <v>296419</v>
      </c>
      <c r="G52" s="123"/>
      <c r="H52" s="82">
        <v>32640</v>
      </c>
      <c r="I52" s="123"/>
      <c r="J52" s="82">
        <v>22976</v>
      </c>
      <c r="K52" s="125"/>
    </row>
    <row r="53" spans="1:11" ht="21.75" customHeight="1" x14ac:dyDescent="0.2">
      <c r="A53" s="113" t="s">
        <v>22</v>
      </c>
      <c r="B53" s="75"/>
      <c r="C53" s="120"/>
      <c r="D53" s="85">
        <f>SUM(D45:D52)</f>
        <v>4979277</v>
      </c>
      <c r="E53" s="74"/>
      <c r="F53" s="85">
        <f>SUM(F45:F52)</f>
        <v>4718403</v>
      </c>
      <c r="G53" s="123"/>
      <c r="H53" s="85">
        <f>SUM(H45:H52)</f>
        <v>515090</v>
      </c>
      <c r="I53" s="123"/>
      <c r="J53" s="85">
        <f>SUM(J45:J52)</f>
        <v>800616</v>
      </c>
      <c r="K53" s="125"/>
    </row>
    <row r="54" spans="1:11" ht="21.75" customHeight="1" x14ac:dyDescent="0.2">
      <c r="A54" s="113" t="s">
        <v>23</v>
      </c>
      <c r="B54" s="75"/>
      <c r="C54" s="120"/>
      <c r="D54" s="74"/>
      <c r="E54" s="74"/>
      <c r="F54" s="74"/>
      <c r="G54" s="123"/>
      <c r="H54" s="74"/>
      <c r="I54" s="123"/>
      <c r="J54" s="74"/>
      <c r="K54" s="125"/>
    </row>
    <row r="55" spans="1:11" ht="21.75" customHeight="1" x14ac:dyDescent="0.2">
      <c r="A55" s="3" t="s">
        <v>24</v>
      </c>
      <c r="B55" s="75">
        <v>3</v>
      </c>
      <c r="C55" s="120"/>
      <c r="D55" s="173">
        <v>0</v>
      </c>
      <c r="E55" s="74"/>
      <c r="F55" s="173">
        <v>0</v>
      </c>
      <c r="G55" s="174"/>
      <c r="H55" s="173">
        <v>759500</v>
      </c>
      <c r="I55" s="123"/>
      <c r="J55" s="89">
        <v>478500</v>
      </c>
      <c r="K55" s="125"/>
    </row>
    <row r="56" spans="1:11" ht="21.75" customHeight="1" x14ac:dyDescent="0.2">
      <c r="A56" s="3" t="s">
        <v>201</v>
      </c>
      <c r="B56" s="75">
        <v>3</v>
      </c>
      <c r="C56" s="120"/>
      <c r="D56" s="66">
        <v>2000</v>
      </c>
      <c r="E56" s="74"/>
      <c r="F56" s="66">
        <v>6000</v>
      </c>
      <c r="G56" s="174"/>
      <c r="H56" s="66">
        <v>0</v>
      </c>
      <c r="I56" s="123"/>
      <c r="J56" s="74">
        <v>0</v>
      </c>
      <c r="K56" s="125"/>
    </row>
    <row r="57" spans="1:11" ht="21.75" customHeight="1" x14ac:dyDescent="0.2">
      <c r="A57" s="3" t="s">
        <v>131</v>
      </c>
      <c r="B57" s="75"/>
      <c r="C57" s="120"/>
      <c r="D57" s="175"/>
      <c r="E57" s="74"/>
      <c r="F57" s="175"/>
      <c r="G57" s="123"/>
      <c r="H57" s="175"/>
      <c r="I57" s="123"/>
      <c r="J57" s="80"/>
      <c r="K57" s="125"/>
    </row>
    <row r="58" spans="1:11" ht="21.75" customHeight="1" x14ac:dyDescent="0.2">
      <c r="A58" s="3" t="s">
        <v>132</v>
      </c>
      <c r="B58" s="75">
        <v>10</v>
      </c>
      <c r="C58" s="120"/>
      <c r="D58" s="66">
        <v>4465798</v>
      </c>
      <c r="E58" s="74"/>
      <c r="F58" s="66">
        <v>4521996</v>
      </c>
      <c r="G58" s="174"/>
      <c r="H58" s="66">
        <v>1357105</v>
      </c>
      <c r="I58" s="123"/>
      <c r="J58" s="74">
        <v>1373838</v>
      </c>
      <c r="K58" s="125"/>
    </row>
    <row r="59" spans="1:11" ht="21.75" customHeight="1" x14ac:dyDescent="0.2">
      <c r="A59" s="68" t="s">
        <v>108</v>
      </c>
      <c r="B59" s="75"/>
      <c r="C59" s="120"/>
      <c r="D59" s="66">
        <v>108603</v>
      </c>
      <c r="E59" s="74"/>
      <c r="F59" s="66">
        <v>106714</v>
      </c>
      <c r="G59" s="174"/>
      <c r="H59" s="66">
        <v>12649</v>
      </c>
      <c r="I59" s="123"/>
      <c r="J59" s="74">
        <v>12436</v>
      </c>
      <c r="K59" s="125"/>
    </row>
    <row r="60" spans="1:11" ht="21.75" customHeight="1" x14ac:dyDescent="0.2">
      <c r="A60" s="68" t="s">
        <v>231</v>
      </c>
      <c r="B60" s="75"/>
      <c r="C60" s="120"/>
      <c r="D60" s="66"/>
      <c r="E60" s="74"/>
      <c r="F60" s="66"/>
      <c r="G60" s="174"/>
      <c r="H60" s="66"/>
      <c r="I60" s="123"/>
      <c r="J60" s="74"/>
      <c r="K60" s="125"/>
    </row>
    <row r="61" spans="1:11" ht="21.75" customHeight="1" x14ac:dyDescent="0.2">
      <c r="A61" s="22" t="s">
        <v>232</v>
      </c>
      <c r="B61" s="75">
        <v>15</v>
      </c>
      <c r="C61" s="120"/>
      <c r="D61" s="66">
        <v>6290</v>
      </c>
      <c r="E61" s="74"/>
      <c r="F61" s="66">
        <v>0</v>
      </c>
      <c r="G61" s="174"/>
      <c r="H61" s="66">
        <v>0</v>
      </c>
      <c r="I61" s="123"/>
      <c r="J61" s="74">
        <v>0</v>
      </c>
      <c r="K61" s="125"/>
    </row>
    <row r="62" spans="1:11" ht="21.75" customHeight="1" x14ac:dyDescent="0.2">
      <c r="A62" s="22" t="s">
        <v>145</v>
      </c>
      <c r="D62" s="66">
        <v>2883284</v>
      </c>
      <c r="E62" s="74"/>
      <c r="F62" s="66">
        <v>2862276</v>
      </c>
      <c r="G62" s="174"/>
      <c r="H62" s="66">
        <v>113954</v>
      </c>
      <c r="I62" s="123"/>
      <c r="J62" s="74">
        <v>115549</v>
      </c>
      <c r="K62" s="125"/>
    </row>
    <row r="63" spans="1:11" ht="21.75" customHeight="1" x14ac:dyDescent="0.2">
      <c r="A63" s="22" t="s">
        <v>176</v>
      </c>
      <c r="D63" s="66"/>
      <c r="E63" s="74"/>
      <c r="F63" s="66"/>
      <c r="G63" s="174"/>
      <c r="H63" s="66"/>
      <c r="I63" s="123"/>
      <c r="J63" s="74"/>
      <c r="K63" s="125"/>
    </row>
    <row r="64" spans="1:11" ht="21.75" customHeight="1" x14ac:dyDescent="0.2">
      <c r="A64" s="22" t="s">
        <v>177</v>
      </c>
      <c r="B64" s="75"/>
      <c r="C64" s="120"/>
      <c r="D64" s="66">
        <v>30055</v>
      </c>
      <c r="E64" s="74"/>
      <c r="F64" s="66">
        <v>35293</v>
      </c>
      <c r="G64" s="174"/>
      <c r="H64" s="66">
        <v>2247</v>
      </c>
      <c r="I64" s="123"/>
      <c r="J64" s="74">
        <v>2265</v>
      </c>
      <c r="K64" s="125"/>
    </row>
    <row r="65" spans="1:11" ht="21.75" customHeight="1" x14ac:dyDescent="0.2">
      <c r="A65" s="3" t="s">
        <v>25</v>
      </c>
      <c r="B65" s="75"/>
      <c r="C65" s="120"/>
      <c r="D65" s="110">
        <v>615805</v>
      </c>
      <c r="E65" s="74"/>
      <c r="F65" s="110">
        <v>584153</v>
      </c>
      <c r="G65" s="174"/>
      <c r="H65" s="110">
        <v>121772</v>
      </c>
      <c r="I65" s="123"/>
      <c r="J65" s="82">
        <v>113808</v>
      </c>
      <c r="K65" s="125"/>
    </row>
    <row r="66" spans="1:11" ht="21.75" customHeight="1" x14ac:dyDescent="0.2">
      <c r="A66" s="113" t="s">
        <v>26</v>
      </c>
      <c r="B66" s="75"/>
      <c r="C66" s="120"/>
      <c r="D66" s="82">
        <f>SUM(D55:D65)</f>
        <v>8111835</v>
      </c>
      <c r="E66" s="74"/>
      <c r="F66" s="82">
        <f>SUM(F55:F65)</f>
        <v>8116432</v>
      </c>
      <c r="G66" s="174"/>
      <c r="H66" s="82">
        <f>SUM(H55:H65)</f>
        <v>2367227</v>
      </c>
      <c r="I66" s="123"/>
      <c r="J66" s="82">
        <f>SUM(J55:J65)</f>
        <v>2096396</v>
      </c>
      <c r="K66" s="125"/>
    </row>
    <row r="67" spans="1:11" ht="21.75" customHeight="1" x14ac:dyDescent="0.2">
      <c r="A67" s="113" t="s">
        <v>27</v>
      </c>
      <c r="B67" s="75"/>
      <c r="C67" s="120"/>
      <c r="D67" s="82">
        <f>SUM(D53:D65)</f>
        <v>13091112</v>
      </c>
      <c r="E67" s="74"/>
      <c r="F67" s="82">
        <f>F53+F66</f>
        <v>12834835</v>
      </c>
      <c r="G67" s="174"/>
      <c r="H67" s="82">
        <f>H53+H66</f>
        <v>2882317</v>
      </c>
      <c r="I67" s="123"/>
      <c r="J67" s="82">
        <f>SUM(J53:J65)</f>
        <v>2897012</v>
      </c>
      <c r="K67" s="125"/>
    </row>
    <row r="69" spans="1:11" ht="21.75" customHeight="1" x14ac:dyDescent="0.2">
      <c r="A69" s="3" t="s">
        <v>182</v>
      </c>
      <c r="D69" s="119"/>
    </row>
    <row r="70" spans="1:11" s="113" customFormat="1" ht="21.75" customHeight="1" x14ac:dyDescent="0.2">
      <c r="A70" s="135" t="s">
        <v>0</v>
      </c>
      <c r="D70" s="119"/>
      <c r="G70" s="119"/>
    </row>
    <row r="71" spans="1:11" s="113" customFormat="1" ht="21.75" customHeight="1" x14ac:dyDescent="0.2">
      <c r="A71" s="135" t="s">
        <v>106</v>
      </c>
      <c r="D71" s="119"/>
      <c r="G71" s="119"/>
    </row>
    <row r="72" spans="1:11" s="113" customFormat="1" ht="21.75" customHeight="1" x14ac:dyDescent="0.2">
      <c r="A72" s="135" t="s">
        <v>218</v>
      </c>
      <c r="C72" s="116"/>
      <c r="D72" s="119"/>
      <c r="G72" s="122"/>
      <c r="I72" s="121"/>
      <c r="K72" s="122"/>
    </row>
    <row r="73" spans="1:11" ht="21.75" customHeight="1" x14ac:dyDescent="0.2">
      <c r="A73" s="1"/>
      <c r="B73" s="1"/>
      <c r="C73" s="117"/>
      <c r="D73" s="1"/>
      <c r="E73" s="1"/>
      <c r="F73" s="1"/>
      <c r="H73" s="1"/>
      <c r="J73" s="2" t="s">
        <v>137</v>
      </c>
    </row>
    <row r="74" spans="1:11" s="113" customFormat="1" ht="21.75" customHeight="1" x14ac:dyDescent="0.2">
      <c r="A74" s="4"/>
      <c r="B74" s="4"/>
      <c r="C74" s="118"/>
      <c r="D74" s="192" t="s">
        <v>1</v>
      </c>
      <c r="E74" s="192"/>
      <c r="F74" s="192"/>
      <c r="G74" s="122"/>
      <c r="H74" s="192" t="s">
        <v>2</v>
      </c>
      <c r="I74" s="192"/>
      <c r="J74" s="192"/>
      <c r="K74" s="122"/>
    </row>
    <row r="75" spans="1:11" ht="21.75" customHeight="1" x14ac:dyDescent="0.2">
      <c r="B75" s="185"/>
      <c r="D75" s="72" t="s">
        <v>219</v>
      </c>
      <c r="F75" s="72" t="s">
        <v>220</v>
      </c>
      <c r="H75" s="72" t="s">
        <v>219</v>
      </c>
      <c r="J75" s="72" t="s">
        <v>220</v>
      </c>
    </row>
    <row r="76" spans="1:11" ht="21.75" customHeight="1" x14ac:dyDescent="0.2">
      <c r="B76" s="6"/>
      <c r="D76" s="15" t="s">
        <v>161</v>
      </c>
      <c r="F76" s="15" t="s">
        <v>163</v>
      </c>
      <c r="H76" s="15" t="s">
        <v>161</v>
      </c>
      <c r="J76" s="15" t="s">
        <v>163</v>
      </c>
    </row>
    <row r="77" spans="1:11" ht="21.75" customHeight="1" x14ac:dyDescent="0.2">
      <c r="B77" s="6"/>
      <c r="D77" s="15" t="s">
        <v>162</v>
      </c>
      <c r="F77" s="15"/>
      <c r="H77" s="15" t="s">
        <v>162</v>
      </c>
      <c r="J77" s="15"/>
    </row>
    <row r="78" spans="1:11" ht="21.75" customHeight="1" x14ac:dyDescent="0.2">
      <c r="A78" s="113" t="s">
        <v>28</v>
      </c>
      <c r="B78" s="75"/>
      <c r="C78" s="120"/>
      <c r="D78" s="66"/>
      <c r="E78" s="74"/>
      <c r="F78" s="66"/>
      <c r="G78" s="123"/>
      <c r="H78" s="66"/>
      <c r="I78" s="127"/>
      <c r="J78" s="67"/>
      <c r="K78" s="125"/>
    </row>
    <row r="79" spans="1:11" ht="21.75" customHeight="1" x14ac:dyDescent="0.2">
      <c r="A79" s="3" t="s">
        <v>29</v>
      </c>
      <c r="B79" s="75"/>
      <c r="C79" s="120"/>
      <c r="D79" s="66"/>
      <c r="E79" s="74"/>
      <c r="F79" s="66"/>
      <c r="G79" s="123"/>
      <c r="H79" s="66"/>
      <c r="I79" s="127"/>
      <c r="J79" s="67"/>
      <c r="K79" s="125"/>
    </row>
    <row r="80" spans="1:11" ht="21.75" customHeight="1" x14ac:dyDescent="0.2">
      <c r="A80" s="3" t="s">
        <v>30</v>
      </c>
      <c r="B80" s="75"/>
      <c r="C80" s="120"/>
      <c r="D80" s="66"/>
      <c r="E80" s="74"/>
      <c r="F80" s="66"/>
      <c r="G80" s="123"/>
      <c r="H80" s="66"/>
      <c r="I80" s="127"/>
      <c r="J80" s="67"/>
      <c r="K80" s="125"/>
    </row>
    <row r="81" spans="1:15" ht="21.75" customHeight="1" thickBot="1" x14ac:dyDescent="0.25">
      <c r="A81" s="3" t="s">
        <v>31</v>
      </c>
      <c r="B81" s="75"/>
      <c r="C81" s="120"/>
      <c r="D81" s="172">
        <f>2116753580/1000</f>
        <v>2116753.58</v>
      </c>
      <c r="E81" s="74"/>
      <c r="F81" s="172">
        <v>2116754</v>
      </c>
      <c r="G81" s="123"/>
      <c r="H81" s="172">
        <f>2116753580/1000</f>
        <v>2116753.58</v>
      </c>
      <c r="I81" s="123"/>
      <c r="J81" s="111">
        <v>2116754</v>
      </c>
      <c r="K81" s="125"/>
    </row>
    <row r="82" spans="1:15" ht="21.75" customHeight="1" thickTop="1" x14ac:dyDescent="0.2">
      <c r="A82" s="3" t="s">
        <v>32</v>
      </c>
      <c r="B82" s="75"/>
      <c r="C82" s="120"/>
      <c r="D82" s="66"/>
      <c r="E82" s="74"/>
      <c r="F82" s="66"/>
      <c r="G82" s="123"/>
      <c r="H82" s="66"/>
      <c r="I82" s="123"/>
      <c r="J82" s="74"/>
    </row>
    <row r="83" spans="1:15" ht="21.75" customHeight="1" x14ac:dyDescent="0.2">
      <c r="A83" s="3" t="s">
        <v>33</v>
      </c>
      <c r="B83" s="75"/>
      <c r="C83" s="120"/>
      <c r="D83" s="66">
        <v>1666827</v>
      </c>
      <c r="E83" s="74"/>
      <c r="F83" s="66">
        <v>1666827</v>
      </c>
      <c r="G83" s="123"/>
      <c r="H83" s="66">
        <v>1666827</v>
      </c>
      <c r="I83" s="123"/>
      <c r="J83" s="74">
        <v>1666827</v>
      </c>
      <c r="K83" s="125"/>
      <c r="N83" s="50"/>
      <c r="O83" s="51"/>
    </row>
    <row r="84" spans="1:15" ht="21.75" customHeight="1" x14ac:dyDescent="0.2">
      <c r="A84" s="3" t="s">
        <v>34</v>
      </c>
      <c r="B84" s="75"/>
      <c r="C84" s="120"/>
      <c r="D84" s="66">
        <v>2062461</v>
      </c>
      <c r="E84" s="74"/>
      <c r="F84" s="66">
        <v>2062461</v>
      </c>
      <c r="G84" s="123"/>
      <c r="H84" s="66">
        <v>2062461</v>
      </c>
      <c r="I84" s="123"/>
      <c r="J84" s="74">
        <v>2062461</v>
      </c>
      <c r="K84" s="125"/>
      <c r="N84" s="50"/>
      <c r="O84" s="51"/>
    </row>
    <row r="85" spans="1:15" ht="21.75" customHeight="1" x14ac:dyDescent="0.2">
      <c r="A85" s="71" t="s">
        <v>221</v>
      </c>
      <c r="B85" s="75"/>
      <c r="C85" s="120"/>
      <c r="D85" s="66">
        <v>-7373</v>
      </c>
      <c r="E85" s="74"/>
      <c r="F85" s="66">
        <v>-7373</v>
      </c>
      <c r="G85" s="123"/>
      <c r="H85" s="66">
        <v>0</v>
      </c>
      <c r="I85" s="123"/>
      <c r="J85" s="74">
        <v>0</v>
      </c>
      <c r="K85" s="125"/>
      <c r="N85" s="50"/>
      <c r="O85" s="51"/>
    </row>
    <row r="86" spans="1:15" ht="21.75" customHeight="1" x14ac:dyDescent="0.2">
      <c r="A86" s="3" t="s">
        <v>35</v>
      </c>
      <c r="B86" s="75"/>
      <c r="C86" s="120"/>
      <c r="D86" s="66">
        <v>568131</v>
      </c>
      <c r="E86" s="74"/>
      <c r="F86" s="66">
        <v>568131</v>
      </c>
      <c r="G86" s="123"/>
      <c r="H86" s="66">
        <v>0</v>
      </c>
      <c r="I86" s="123"/>
      <c r="J86" s="74">
        <v>0</v>
      </c>
      <c r="K86" s="125"/>
    </row>
    <row r="87" spans="1:15" ht="21.75" customHeight="1" x14ac:dyDescent="0.2">
      <c r="A87" s="3" t="s">
        <v>36</v>
      </c>
      <c r="B87" s="75"/>
      <c r="C87" s="120"/>
      <c r="D87" s="66"/>
      <c r="E87" s="74"/>
      <c r="F87" s="66"/>
      <c r="G87" s="123"/>
      <c r="H87" s="66"/>
      <c r="I87" s="123"/>
      <c r="J87" s="74"/>
      <c r="K87" s="125"/>
    </row>
    <row r="88" spans="1:15" ht="21.75" customHeight="1" x14ac:dyDescent="0.2">
      <c r="A88" s="3" t="s">
        <v>37</v>
      </c>
      <c r="B88" s="75"/>
      <c r="C88" s="120"/>
      <c r="D88" s="66">
        <v>211675</v>
      </c>
      <c r="E88" s="74"/>
      <c r="F88" s="66">
        <v>211675</v>
      </c>
      <c r="G88" s="123"/>
      <c r="H88" s="66">
        <v>211675</v>
      </c>
      <c r="I88" s="123"/>
      <c r="J88" s="74">
        <v>211675</v>
      </c>
      <c r="K88" s="133"/>
    </row>
    <row r="89" spans="1:15" ht="21.75" customHeight="1" x14ac:dyDescent="0.2">
      <c r="A89" s="3" t="s">
        <v>38</v>
      </c>
      <c r="B89" s="75"/>
      <c r="C89" s="120"/>
      <c r="D89" s="66">
        <v>-428682</v>
      </c>
      <c r="E89" s="74"/>
      <c r="F89" s="66">
        <v>-493903</v>
      </c>
      <c r="G89" s="123"/>
      <c r="H89" s="66">
        <v>169223</v>
      </c>
      <c r="I89" s="123"/>
      <c r="J89" s="74">
        <v>201734</v>
      </c>
      <c r="K89" s="133"/>
    </row>
    <row r="90" spans="1:15" ht="21.75" customHeight="1" x14ac:dyDescent="0.2">
      <c r="A90" s="69" t="s">
        <v>109</v>
      </c>
      <c r="B90" s="75"/>
      <c r="C90" s="120"/>
      <c r="D90" s="110">
        <v>5770304</v>
      </c>
      <c r="E90" s="74"/>
      <c r="F90" s="110">
        <v>5715776</v>
      </c>
      <c r="G90" s="123"/>
      <c r="H90" s="110">
        <v>141313</v>
      </c>
      <c r="I90" s="123"/>
      <c r="J90" s="82">
        <v>141313</v>
      </c>
      <c r="K90" s="133"/>
    </row>
    <row r="91" spans="1:15" ht="21.75" customHeight="1" x14ac:dyDescent="0.2">
      <c r="A91" s="3" t="s">
        <v>39</v>
      </c>
      <c r="B91" s="75"/>
      <c r="C91" s="120"/>
      <c r="D91" s="74">
        <f>SUM(D83:D90)</f>
        <v>9843343</v>
      </c>
      <c r="E91" s="74"/>
      <c r="F91" s="74">
        <f>SUM(F83:F90)</f>
        <v>9723594</v>
      </c>
      <c r="G91" s="123"/>
      <c r="H91" s="74">
        <f>SUM(H83:H90)</f>
        <v>4251499</v>
      </c>
      <c r="I91" s="123"/>
      <c r="J91" s="74">
        <f>SUM(J83:J90)</f>
        <v>4284010</v>
      </c>
      <c r="K91" s="125"/>
    </row>
    <row r="92" spans="1:15" ht="21.75" customHeight="1" x14ac:dyDescent="0.2">
      <c r="A92" s="23" t="s">
        <v>110</v>
      </c>
      <c r="B92" s="75"/>
      <c r="C92" s="120"/>
      <c r="D92" s="110">
        <f>126340</f>
        <v>126340</v>
      </c>
      <c r="E92" s="74"/>
      <c r="F92" s="110">
        <v>124884</v>
      </c>
      <c r="G92" s="123"/>
      <c r="H92" s="110">
        <v>0</v>
      </c>
      <c r="I92" s="123"/>
      <c r="J92" s="82">
        <v>0</v>
      </c>
      <c r="K92" s="129"/>
    </row>
    <row r="93" spans="1:15" ht="21.75" customHeight="1" x14ac:dyDescent="0.2">
      <c r="A93" s="113" t="s">
        <v>40</v>
      </c>
      <c r="B93" s="75"/>
      <c r="C93" s="120"/>
      <c r="D93" s="82">
        <f>SUM(D91:D92)</f>
        <v>9969683</v>
      </c>
      <c r="E93" s="74"/>
      <c r="F93" s="82">
        <f>SUM(F91:F92)</f>
        <v>9848478</v>
      </c>
      <c r="G93" s="123"/>
      <c r="H93" s="82">
        <f>SUM(H91:H92)</f>
        <v>4251499</v>
      </c>
      <c r="I93" s="123"/>
      <c r="J93" s="110">
        <f>SUM(J91:J92)</f>
        <v>4284010</v>
      </c>
      <c r="K93" s="125"/>
    </row>
    <row r="94" spans="1:15" ht="21.75" customHeight="1" thickBot="1" x14ac:dyDescent="0.25">
      <c r="A94" s="113" t="s">
        <v>41</v>
      </c>
      <c r="B94" s="75"/>
      <c r="C94" s="120"/>
      <c r="D94" s="172">
        <f>SUM(D67,D93)</f>
        <v>23060795</v>
      </c>
      <c r="E94" s="74"/>
      <c r="F94" s="172">
        <f>SUM(F67,F93)</f>
        <v>22683313</v>
      </c>
      <c r="G94" s="123"/>
      <c r="H94" s="172">
        <f>SUM(H67,H93)</f>
        <v>7133816</v>
      </c>
      <c r="I94" s="123"/>
      <c r="J94" s="14">
        <f>SUM(J67,J93)</f>
        <v>7181022</v>
      </c>
      <c r="K94" s="125"/>
    </row>
    <row r="95" spans="1:15" ht="21.75" customHeight="1" thickTop="1" x14ac:dyDescent="0.2">
      <c r="D95" s="66">
        <f>D94-D32</f>
        <v>0</v>
      </c>
      <c r="F95" s="66">
        <f>F94-F32</f>
        <v>0</v>
      </c>
      <c r="H95" s="66">
        <f>H94-H32</f>
        <v>0</v>
      </c>
      <c r="I95" s="124"/>
      <c r="J95" s="66">
        <f>J94-J32</f>
        <v>0</v>
      </c>
      <c r="K95" s="134"/>
    </row>
    <row r="96" spans="1:15" ht="21.75" customHeight="1" x14ac:dyDescent="0.2">
      <c r="A96" s="3" t="s">
        <v>182</v>
      </c>
    </row>
    <row r="98" spans="1:11" ht="21.75" customHeight="1" x14ac:dyDescent="0.2">
      <c r="A98" s="52"/>
    </row>
    <row r="99" spans="1:11" ht="21.75" customHeight="1" x14ac:dyDescent="0.2">
      <c r="A99" s="20"/>
    </row>
    <row r="100" spans="1:11" ht="21.75" customHeight="1" x14ac:dyDescent="0.2">
      <c r="B100" s="3" t="s">
        <v>42</v>
      </c>
    </row>
    <row r="101" spans="1:11" ht="21.75" customHeight="1" x14ac:dyDescent="0.2">
      <c r="A101" s="52"/>
    </row>
    <row r="105" spans="1:11" ht="21.75" customHeight="1" x14ac:dyDescent="0.2">
      <c r="F105" s="18"/>
      <c r="G105" s="125"/>
      <c r="H105" s="18"/>
      <c r="I105" s="125"/>
      <c r="J105" s="18"/>
      <c r="K105" s="125"/>
    </row>
    <row r="106" spans="1:11" ht="21.75" customHeight="1" x14ac:dyDescent="0.2">
      <c r="F106" s="18"/>
      <c r="G106" s="125"/>
      <c r="H106" s="18"/>
      <c r="I106" s="125"/>
      <c r="J106" s="18"/>
      <c r="K106" s="125"/>
    </row>
    <row r="107" spans="1:11" ht="21.75" customHeight="1" x14ac:dyDescent="0.2">
      <c r="F107" s="18"/>
      <c r="G107" s="125"/>
      <c r="H107" s="18"/>
      <c r="I107" s="125"/>
      <c r="J107" s="18"/>
      <c r="K107" s="125"/>
    </row>
    <row r="108" spans="1:11" ht="21.75" customHeight="1" x14ac:dyDescent="0.2">
      <c r="F108" s="18"/>
      <c r="G108" s="125"/>
      <c r="H108" s="18"/>
      <c r="I108" s="125"/>
      <c r="J108" s="18"/>
      <c r="K108" s="125"/>
    </row>
    <row r="109" spans="1:11" ht="21.75" customHeight="1" x14ac:dyDescent="0.2">
      <c r="F109" s="18"/>
      <c r="G109" s="125"/>
      <c r="H109" s="18"/>
      <c r="I109" s="125"/>
      <c r="J109" s="18"/>
      <c r="K109" s="125"/>
    </row>
    <row r="110" spans="1:11" ht="21.75" customHeight="1" x14ac:dyDescent="0.2">
      <c r="F110" s="18"/>
      <c r="G110" s="125"/>
      <c r="H110" s="18"/>
      <c r="I110" s="125"/>
      <c r="J110" s="18"/>
      <c r="K110" s="125"/>
    </row>
    <row r="111" spans="1:11" ht="21.75" customHeight="1" x14ac:dyDescent="0.2">
      <c r="F111" s="18"/>
      <c r="G111" s="125"/>
      <c r="H111" s="18"/>
      <c r="I111" s="125"/>
      <c r="J111" s="18"/>
      <c r="K111" s="125"/>
    </row>
    <row r="112" spans="1:11" ht="21.75" customHeight="1" x14ac:dyDescent="0.2">
      <c r="F112" s="18"/>
      <c r="G112" s="125"/>
      <c r="H112" s="18"/>
      <c r="I112" s="125"/>
      <c r="J112" s="18"/>
      <c r="K112" s="125"/>
    </row>
    <row r="113" spans="6:11" ht="21.75" customHeight="1" x14ac:dyDescent="0.2">
      <c r="F113" s="18"/>
      <c r="G113" s="125"/>
      <c r="H113" s="18"/>
      <c r="I113" s="125"/>
      <c r="J113" s="18"/>
      <c r="K113" s="125"/>
    </row>
    <row r="114" spans="6:11" ht="21.75" customHeight="1" x14ac:dyDescent="0.2">
      <c r="F114" s="18"/>
      <c r="G114" s="125"/>
      <c r="H114" s="18"/>
      <c r="I114" s="125"/>
      <c r="J114" s="18"/>
      <c r="K114" s="125"/>
    </row>
    <row r="115" spans="6:11" ht="21.75" customHeight="1" x14ac:dyDescent="0.2">
      <c r="F115" s="18"/>
      <c r="G115" s="125"/>
      <c r="H115" s="18"/>
      <c r="I115" s="125"/>
      <c r="J115" s="18"/>
      <c r="K115" s="125"/>
    </row>
    <row r="116" spans="6:11" ht="21.75" customHeight="1" x14ac:dyDescent="0.2">
      <c r="F116" s="18"/>
      <c r="G116" s="125"/>
      <c r="H116" s="18"/>
      <c r="I116" s="125"/>
      <c r="J116" s="18"/>
      <c r="K116" s="125"/>
    </row>
    <row r="117" spans="6:11" ht="21.75" customHeight="1" x14ac:dyDescent="0.2">
      <c r="F117" s="18"/>
      <c r="G117" s="125"/>
      <c r="H117" s="18"/>
      <c r="I117" s="125"/>
      <c r="J117" s="18"/>
      <c r="K117" s="125"/>
    </row>
    <row r="118" spans="6:11" ht="21.75" customHeight="1" x14ac:dyDescent="0.2">
      <c r="F118" s="18"/>
      <c r="G118" s="125"/>
      <c r="H118" s="18"/>
      <c r="I118" s="125"/>
      <c r="J118" s="18"/>
      <c r="K118" s="125"/>
    </row>
    <row r="119" spans="6:11" ht="21.75" customHeight="1" x14ac:dyDescent="0.2">
      <c r="F119" s="18"/>
      <c r="G119" s="125"/>
      <c r="H119" s="18"/>
      <c r="I119" s="125"/>
      <c r="J119" s="18"/>
      <c r="K119" s="125"/>
    </row>
    <row r="120" spans="6:11" ht="21.75" customHeight="1" x14ac:dyDescent="0.2">
      <c r="F120" s="18"/>
      <c r="G120" s="125"/>
      <c r="H120" s="18"/>
      <c r="I120" s="125"/>
      <c r="J120" s="18"/>
      <c r="K120" s="125"/>
    </row>
    <row r="121" spans="6:11" ht="21.75" customHeight="1" x14ac:dyDescent="0.2">
      <c r="F121" s="18"/>
      <c r="G121" s="125"/>
      <c r="H121" s="18"/>
      <c r="I121" s="125"/>
      <c r="J121" s="18"/>
      <c r="K121" s="125"/>
    </row>
    <row r="122" spans="6:11" ht="21.75" customHeight="1" x14ac:dyDescent="0.2">
      <c r="F122" s="18"/>
      <c r="G122" s="125"/>
      <c r="H122" s="18"/>
      <c r="I122" s="125"/>
      <c r="J122" s="18"/>
      <c r="K122" s="125"/>
    </row>
    <row r="123" spans="6:11" ht="21.75" customHeight="1" x14ac:dyDescent="0.2">
      <c r="F123" s="18"/>
      <c r="G123" s="125"/>
      <c r="H123" s="18"/>
      <c r="I123" s="125"/>
      <c r="J123" s="18"/>
      <c r="K123" s="125"/>
    </row>
    <row r="124" spans="6:11" ht="21.75" customHeight="1" x14ac:dyDescent="0.2">
      <c r="F124" s="18"/>
      <c r="G124" s="125"/>
      <c r="H124" s="18"/>
      <c r="I124" s="125"/>
      <c r="J124" s="18"/>
      <c r="K124" s="125"/>
    </row>
    <row r="125" spans="6:11" ht="21.75" customHeight="1" x14ac:dyDescent="0.2">
      <c r="F125" s="18"/>
      <c r="G125" s="125"/>
      <c r="H125" s="18"/>
      <c r="I125" s="125"/>
      <c r="J125" s="18"/>
      <c r="K125" s="125"/>
    </row>
    <row r="126" spans="6:11" ht="21.75" customHeight="1" x14ac:dyDescent="0.2">
      <c r="F126" s="18"/>
      <c r="G126" s="125"/>
      <c r="H126" s="18"/>
      <c r="I126" s="125"/>
      <c r="J126" s="18"/>
      <c r="K126" s="125"/>
    </row>
    <row r="127" spans="6:11" ht="21.75" customHeight="1" x14ac:dyDescent="0.2">
      <c r="F127" s="18"/>
      <c r="G127" s="125"/>
      <c r="H127" s="18"/>
      <c r="I127" s="125"/>
      <c r="J127" s="18"/>
      <c r="K127" s="125"/>
    </row>
    <row r="128" spans="6:11" ht="21.75" customHeight="1" x14ac:dyDescent="0.2">
      <c r="F128" s="18"/>
      <c r="G128" s="125"/>
      <c r="H128" s="18"/>
      <c r="I128" s="125"/>
      <c r="J128" s="18"/>
      <c r="K128" s="125"/>
    </row>
    <row r="129" spans="6:11" ht="21.75" customHeight="1" x14ac:dyDescent="0.2">
      <c r="F129" s="18"/>
      <c r="G129" s="125"/>
      <c r="H129" s="18"/>
      <c r="I129" s="125"/>
      <c r="J129" s="18"/>
      <c r="K129" s="125"/>
    </row>
    <row r="130" spans="6:11" ht="21.75" customHeight="1" x14ac:dyDescent="0.2">
      <c r="F130" s="18"/>
      <c r="G130" s="125"/>
      <c r="H130" s="18"/>
      <c r="I130" s="125"/>
      <c r="J130" s="18"/>
      <c r="K130" s="125"/>
    </row>
    <row r="131" spans="6:11" ht="21.75" customHeight="1" x14ac:dyDescent="0.2">
      <c r="F131" s="18"/>
      <c r="G131" s="125"/>
      <c r="H131" s="18"/>
      <c r="I131" s="125"/>
      <c r="J131" s="18"/>
      <c r="K131" s="125"/>
    </row>
    <row r="132" spans="6:11" ht="21.75" customHeight="1" x14ac:dyDescent="0.2">
      <c r="F132" s="18"/>
      <c r="G132" s="125"/>
      <c r="H132" s="18"/>
      <c r="I132" s="125"/>
      <c r="J132" s="18"/>
      <c r="K132" s="125"/>
    </row>
  </sheetData>
  <mergeCells count="6">
    <mergeCell ref="H5:J5"/>
    <mergeCell ref="H39:J39"/>
    <mergeCell ref="D5:F5"/>
    <mergeCell ref="D39:F39"/>
    <mergeCell ref="D74:F74"/>
    <mergeCell ref="H74:J74"/>
  </mergeCells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2" manualBreakCount="2">
    <brk id="34" max="16383" man="1"/>
    <brk id="6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03"/>
  <sheetViews>
    <sheetView showGridLines="0" view="pageBreakPreview" topLeftCell="A49" zoomScaleNormal="85" zoomScaleSheetLayoutView="100" workbookViewId="0">
      <selection activeCell="B63" sqref="B63"/>
    </sheetView>
  </sheetViews>
  <sheetFormatPr defaultColWidth="9.140625" defaultRowHeight="22.5" customHeight="1" x14ac:dyDescent="0.2"/>
  <cols>
    <col min="1" max="1" width="46.7109375" style="3" customWidth="1"/>
    <col min="2" max="2" width="5.7109375" style="3" customWidth="1"/>
    <col min="3" max="3" width="1.28515625" style="122" customWidth="1"/>
    <col min="4" max="4" width="14.7109375" style="3" bestFit="1" customWidth="1"/>
    <col min="5" max="5" width="1.28515625" style="3" customWidth="1"/>
    <col min="6" max="6" width="14.5703125" style="3" bestFit="1" customWidth="1"/>
    <col min="7" max="7" width="1.28515625" style="122" customWidth="1"/>
    <col min="8" max="8" width="12.7109375" style="3" customWidth="1"/>
    <col min="9" max="9" width="1.28515625" style="3" customWidth="1"/>
    <col min="10" max="10" width="12.7109375" style="3" customWidth="1"/>
    <col min="11" max="11" width="2" style="122" customWidth="1"/>
    <col min="12" max="16384" width="9.140625" style="3"/>
  </cols>
  <sheetData>
    <row r="1" spans="1:12" s="113" customFormat="1" ht="20.25" x14ac:dyDescent="0.2">
      <c r="C1" s="121"/>
      <c r="G1" s="121"/>
      <c r="J1" s="2" t="s">
        <v>136</v>
      </c>
      <c r="K1" s="122"/>
    </row>
    <row r="2" spans="1:12" s="113" customFormat="1" ht="20.25" x14ac:dyDescent="0.2">
      <c r="A2" s="113" t="s">
        <v>0</v>
      </c>
      <c r="C2" s="121"/>
      <c r="G2" s="121"/>
      <c r="K2" s="122"/>
    </row>
    <row r="3" spans="1:12" s="113" customFormat="1" ht="20.25" x14ac:dyDescent="0.2">
      <c r="A3" s="113" t="s">
        <v>43</v>
      </c>
      <c r="C3" s="121"/>
      <c r="G3" s="121"/>
      <c r="K3" s="122"/>
    </row>
    <row r="4" spans="1:12" s="113" customFormat="1" ht="20.25" x14ac:dyDescent="0.2">
      <c r="A4" s="113" t="s">
        <v>222</v>
      </c>
      <c r="C4" s="121"/>
      <c r="G4" s="121"/>
      <c r="K4" s="122"/>
    </row>
    <row r="5" spans="1:12" ht="19.5" x14ac:dyDescent="0.2">
      <c r="A5" s="1"/>
      <c r="B5" s="1"/>
      <c r="D5" s="1"/>
      <c r="E5" s="1"/>
      <c r="F5" s="1"/>
      <c r="H5" s="2"/>
      <c r="I5" s="1"/>
      <c r="J5" s="2" t="s">
        <v>160</v>
      </c>
    </row>
    <row r="6" spans="1:12" s="113" customFormat="1" ht="20.25" x14ac:dyDescent="0.2">
      <c r="A6" s="4"/>
      <c r="B6" s="4"/>
      <c r="C6" s="121"/>
      <c r="D6" s="5"/>
      <c r="E6" s="170" t="s">
        <v>1</v>
      </c>
      <c r="F6" s="5"/>
      <c r="G6" s="121"/>
      <c r="H6" s="5"/>
      <c r="I6" s="170" t="s">
        <v>2</v>
      </c>
      <c r="J6" s="5"/>
      <c r="K6" s="122"/>
      <c r="L6" s="3"/>
    </row>
    <row r="7" spans="1:12" ht="19.5" x14ac:dyDescent="0.2">
      <c r="B7" s="72" t="s">
        <v>3</v>
      </c>
      <c r="D7" s="72">
        <v>2566</v>
      </c>
      <c r="F7" s="72">
        <v>2565</v>
      </c>
      <c r="H7" s="72">
        <v>2566</v>
      </c>
      <c r="J7" s="72">
        <v>2565</v>
      </c>
    </row>
    <row r="8" spans="1:12" ht="20.25" x14ac:dyDescent="0.2">
      <c r="A8" s="113" t="s">
        <v>44</v>
      </c>
      <c r="B8" s="77"/>
      <c r="C8" s="126"/>
      <c r="D8" s="78"/>
      <c r="E8" s="71"/>
      <c r="F8" s="78"/>
      <c r="G8" s="126"/>
      <c r="H8" s="78"/>
    </row>
    <row r="9" spans="1:12" ht="19.5" x14ac:dyDescent="0.2">
      <c r="A9" s="3" t="s">
        <v>45</v>
      </c>
      <c r="B9" s="79"/>
      <c r="C9" s="126"/>
      <c r="D9" s="74">
        <v>1130693</v>
      </c>
      <c r="E9" s="74"/>
      <c r="F9" s="74">
        <v>543225</v>
      </c>
      <c r="G9" s="112"/>
      <c r="H9" s="80">
        <v>18382</v>
      </c>
      <c r="I9" s="8"/>
      <c r="J9" s="80">
        <v>9532</v>
      </c>
    </row>
    <row r="10" spans="1:12" ht="19.5" x14ac:dyDescent="0.2">
      <c r="A10" s="3" t="s">
        <v>46</v>
      </c>
      <c r="B10" s="77"/>
      <c r="C10" s="126"/>
      <c r="D10" s="74">
        <v>225353</v>
      </c>
      <c r="E10" s="74"/>
      <c r="F10" s="74">
        <v>501812</v>
      </c>
      <c r="G10" s="112"/>
      <c r="H10" s="80">
        <v>0</v>
      </c>
      <c r="I10" s="8"/>
      <c r="J10" s="80">
        <v>0</v>
      </c>
    </row>
    <row r="11" spans="1:12" ht="19.5" x14ac:dyDescent="0.2">
      <c r="A11" s="3" t="s">
        <v>47</v>
      </c>
      <c r="B11" s="77"/>
      <c r="C11" s="126"/>
      <c r="D11" s="74">
        <v>8629</v>
      </c>
      <c r="E11" s="74"/>
      <c r="F11" s="74">
        <v>8409</v>
      </c>
      <c r="G11" s="112"/>
      <c r="H11" s="81">
        <v>3112</v>
      </c>
      <c r="I11" s="8"/>
      <c r="J11" s="81">
        <v>2905</v>
      </c>
    </row>
    <row r="12" spans="1:12" ht="19.5" x14ac:dyDescent="0.2">
      <c r="A12" s="3" t="s">
        <v>48</v>
      </c>
      <c r="B12" s="77"/>
      <c r="C12" s="126"/>
      <c r="D12" s="82">
        <v>1077</v>
      </c>
      <c r="E12" s="74"/>
      <c r="F12" s="82">
        <v>4685</v>
      </c>
      <c r="G12" s="112"/>
      <c r="H12" s="83">
        <v>21742</v>
      </c>
      <c r="I12" s="13"/>
      <c r="J12" s="83">
        <v>16299</v>
      </c>
      <c r="L12" s="18"/>
    </row>
    <row r="13" spans="1:12" ht="20.25" x14ac:dyDescent="0.2">
      <c r="A13" s="113" t="s">
        <v>49</v>
      </c>
      <c r="B13" s="79"/>
      <c r="C13" s="126"/>
      <c r="D13" s="82">
        <f>SUM(D9:D12)</f>
        <v>1365752</v>
      </c>
      <c r="E13" s="74"/>
      <c r="F13" s="82">
        <f>SUM(F9:F12)</f>
        <v>1058131</v>
      </c>
      <c r="G13" s="112"/>
      <c r="H13" s="82">
        <f>SUM(H9:H12)</f>
        <v>43236</v>
      </c>
      <c r="I13" s="8"/>
      <c r="J13" s="84">
        <f>SUM(J9:J12)</f>
        <v>28736</v>
      </c>
      <c r="L13" s="18"/>
    </row>
    <row r="14" spans="1:12" ht="20.25" x14ac:dyDescent="0.2">
      <c r="A14" s="113" t="s">
        <v>50</v>
      </c>
      <c r="B14" s="79"/>
      <c r="C14" s="126"/>
      <c r="D14" s="74"/>
      <c r="E14" s="74"/>
      <c r="F14" s="74"/>
      <c r="G14" s="112"/>
      <c r="H14" s="78"/>
      <c r="I14" s="8"/>
      <c r="J14" s="78"/>
    </row>
    <row r="15" spans="1:12" ht="19.5" x14ac:dyDescent="0.2">
      <c r="A15" s="3" t="s">
        <v>51</v>
      </c>
      <c r="B15" s="79"/>
      <c r="C15" s="126"/>
      <c r="D15" s="74">
        <v>521848</v>
      </c>
      <c r="E15" s="74"/>
      <c r="F15" s="74">
        <v>345385</v>
      </c>
      <c r="G15" s="112"/>
      <c r="H15" s="80">
        <v>9438</v>
      </c>
      <c r="I15" s="8"/>
      <c r="J15" s="80">
        <v>5089</v>
      </c>
    </row>
    <row r="16" spans="1:12" ht="19.5" x14ac:dyDescent="0.2">
      <c r="A16" s="3" t="s">
        <v>52</v>
      </c>
      <c r="B16" s="77"/>
      <c r="C16" s="126"/>
      <c r="D16" s="74">
        <v>110762</v>
      </c>
      <c r="E16" s="74"/>
      <c r="F16" s="74">
        <v>274488</v>
      </c>
      <c r="G16" s="112"/>
      <c r="H16" s="80">
        <v>0</v>
      </c>
      <c r="I16" s="8"/>
      <c r="J16" s="80">
        <v>0</v>
      </c>
    </row>
    <row r="17" spans="1:12" ht="19.5" x14ac:dyDescent="0.2">
      <c r="A17" s="3" t="s">
        <v>53</v>
      </c>
      <c r="B17" s="77"/>
      <c r="C17" s="126"/>
      <c r="D17" s="74">
        <v>6784</v>
      </c>
      <c r="E17" s="74"/>
      <c r="F17" s="74">
        <v>6509</v>
      </c>
      <c r="G17" s="112"/>
      <c r="H17" s="78">
        <v>1377</v>
      </c>
      <c r="I17" s="8"/>
      <c r="J17" s="78">
        <v>1217</v>
      </c>
    </row>
    <row r="18" spans="1:12" ht="19.5" x14ac:dyDescent="0.2">
      <c r="A18" s="3" t="s">
        <v>54</v>
      </c>
      <c r="B18" s="77"/>
      <c r="C18" s="126"/>
      <c r="D18" s="74">
        <v>154105</v>
      </c>
      <c r="E18" s="74"/>
      <c r="F18" s="74">
        <v>100709</v>
      </c>
      <c r="G18" s="112"/>
      <c r="H18" s="78">
        <v>28</v>
      </c>
      <c r="I18" s="8"/>
      <c r="J18" s="78">
        <v>27</v>
      </c>
    </row>
    <row r="19" spans="1:12" ht="19.5" x14ac:dyDescent="0.2">
      <c r="A19" s="3" t="s">
        <v>55</v>
      </c>
      <c r="B19" s="77"/>
      <c r="C19" s="126"/>
      <c r="D19" s="74">
        <v>459631</v>
      </c>
      <c r="E19" s="74"/>
      <c r="F19" s="74">
        <v>224805</v>
      </c>
      <c r="G19" s="112"/>
      <c r="H19" s="78">
        <v>55287</v>
      </c>
      <c r="I19" s="8"/>
      <c r="J19" s="78">
        <v>36450</v>
      </c>
    </row>
    <row r="20" spans="1:12" ht="20.25" x14ac:dyDescent="0.2">
      <c r="A20" s="113" t="s">
        <v>56</v>
      </c>
      <c r="B20" s="77"/>
      <c r="C20" s="126"/>
      <c r="D20" s="85">
        <f>SUM(D15:D19)</f>
        <v>1253130</v>
      </c>
      <c r="E20" s="74"/>
      <c r="F20" s="85">
        <f>SUM(F15:F19)</f>
        <v>951896</v>
      </c>
      <c r="G20" s="112"/>
      <c r="H20" s="85">
        <f>SUM(H15:H19)</f>
        <v>66130</v>
      </c>
      <c r="I20" s="8"/>
      <c r="J20" s="86">
        <f>SUM(J15:J19)</f>
        <v>42783</v>
      </c>
    </row>
    <row r="21" spans="1:12" ht="20.25" x14ac:dyDescent="0.2">
      <c r="A21" s="113" t="s">
        <v>190</v>
      </c>
      <c r="B21" s="77"/>
      <c r="C21" s="126"/>
      <c r="D21" s="74">
        <f>SUM(D13-D20)</f>
        <v>112622</v>
      </c>
      <c r="E21" s="74"/>
      <c r="F21" s="74">
        <f>SUM(F13-F20)</f>
        <v>106235</v>
      </c>
      <c r="G21" s="112"/>
      <c r="H21" s="74">
        <f>SUM(H13-H20)</f>
        <v>-22894</v>
      </c>
      <c r="I21" s="8"/>
      <c r="J21" s="74">
        <f>SUM(J13-J20)</f>
        <v>-14047</v>
      </c>
    </row>
    <row r="22" spans="1:12" ht="19.5" x14ac:dyDescent="0.2">
      <c r="A22" s="3" t="s">
        <v>171</v>
      </c>
      <c r="B22" s="77">
        <v>6</v>
      </c>
      <c r="C22" s="126"/>
      <c r="D22" s="74">
        <f>14917+1-5380</f>
        <v>9538</v>
      </c>
      <c r="E22" s="74"/>
      <c r="F22" s="74">
        <v>17172</v>
      </c>
      <c r="G22" s="112"/>
      <c r="H22" s="80">
        <v>0</v>
      </c>
      <c r="I22" s="8"/>
      <c r="J22" s="80">
        <v>0</v>
      </c>
    </row>
    <row r="23" spans="1:12" ht="19.5" x14ac:dyDescent="0.2">
      <c r="A23" s="71" t="s">
        <v>185</v>
      </c>
      <c r="B23" s="77"/>
      <c r="C23" s="126"/>
      <c r="D23" s="74">
        <v>11384</v>
      </c>
      <c r="E23" s="74"/>
      <c r="F23" s="74">
        <v>10467</v>
      </c>
      <c r="G23" s="112"/>
      <c r="H23" s="81">
        <v>13318</v>
      </c>
      <c r="I23" s="8"/>
      <c r="J23" s="81">
        <v>11164</v>
      </c>
    </row>
    <row r="24" spans="1:12" s="20" customFormat="1" ht="19.5" x14ac:dyDescent="0.2">
      <c r="A24" s="3" t="s">
        <v>217</v>
      </c>
      <c r="B24" s="77"/>
      <c r="C24" s="126"/>
      <c r="D24" s="82">
        <v>-51699</v>
      </c>
      <c r="E24" s="74"/>
      <c r="F24" s="82">
        <v>-45884</v>
      </c>
      <c r="G24" s="112"/>
      <c r="H24" s="84">
        <v>-24530</v>
      </c>
      <c r="I24" s="13"/>
      <c r="J24" s="84">
        <v>-17576</v>
      </c>
      <c r="K24" s="131"/>
      <c r="L24" s="3"/>
    </row>
    <row r="25" spans="1:12" ht="20.25" x14ac:dyDescent="0.2">
      <c r="A25" s="113" t="s">
        <v>189</v>
      </c>
      <c r="B25" s="77"/>
      <c r="C25" s="126"/>
      <c r="D25" s="80">
        <f>SUM(D21:D24)</f>
        <v>81845</v>
      </c>
      <c r="E25" s="74"/>
      <c r="F25" s="80">
        <f>SUM(F21:F24)</f>
        <v>87990</v>
      </c>
      <c r="G25" s="112"/>
      <c r="H25" s="74">
        <f>SUM(H21:H24)</f>
        <v>-34106</v>
      </c>
      <c r="I25" s="13"/>
      <c r="J25" s="74">
        <f>SUM(J21:J24)</f>
        <v>-20459</v>
      </c>
      <c r="L25" s="20"/>
    </row>
    <row r="26" spans="1:12" ht="19.5" x14ac:dyDescent="0.2">
      <c r="A26" s="3" t="s">
        <v>197</v>
      </c>
      <c r="B26" s="77">
        <v>11</v>
      </c>
      <c r="C26" s="126"/>
      <c r="D26" s="82">
        <v>-16593</v>
      </c>
      <c r="E26" s="74"/>
      <c r="F26" s="82">
        <v>-48440</v>
      </c>
      <c r="G26" s="112"/>
      <c r="H26" s="83">
        <v>1595</v>
      </c>
      <c r="I26" s="8"/>
      <c r="J26" s="83">
        <v>898</v>
      </c>
    </row>
    <row r="27" spans="1:12" ht="21" thickBot="1" x14ac:dyDescent="0.25">
      <c r="A27" s="113" t="s">
        <v>188</v>
      </c>
      <c r="B27" s="79"/>
      <c r="C27" s="126"/>
      <c r="D27" s="87">
        <f>SUM(D25:D26)</f>
        <v>65252</v>
      </c>
      <c r="E27" s="74"/>
      <c r="F27" s="87">
        <f>SUM(F25:F26)</f>
        <v>39550</v>
      </c>
      <c r="G27" s="112"/>
      <c r="H27" s="87">
        <f>SUM(H25:H26)</f>
        <v>-32511</v>
      </c>
      <c r="I27" s="8"/>
      <c r="J27" s="87">
        <f>SUM(J25:J26)</f>
        <v>-19561</v>
      </c>
    </row>
    <row r="28" spans="1:12" ht="21" thickTop="1" x14ac:dyDescent="0.2">
      <c r="A28" s="113"/>
      <c r="B28" s="15"/>
      <c r="D28" s="17"/>
      <c r="E28" s="8"/>
      <c r="F28" s="17"/>
      <c r="G28" s="128"/>
      <c r="H28" s="17"/>
      <c r="I28" s="8"/>
      <c r="J28" s="17"/>
    </row>
    <row r="29" spans="1:12" ht="20.25" x14ac:dyDescent="0.2">
      <c r="A29" s="21" t="s">
        <v>187</v>
      </c>
      <c r="B29" s="15"/>
      <c r="D29" s="17"/>
      <c r="E29" s="8"/>
      <c r="F29" s="17"/>
      <c r="G29" s="128"/>
      <c r="H29" s="17"/>
      <c r="I29" s="18"/>
      <c r="J29" s="17"/>
    </row>
    <row r="30" spans="1:12" ht="20.25" thickBot="1" x14ac:dyDescent="0.25">
      <c r="A30" s="22" t="s">
        <v>114</v>
      </c>
      <c r="B30" s="15"/>
      <c r="D30" s="17">
        <f>SUM(D27-D31)</f>
        <v>63811</v>
      </c>
      <c r="E30" s="18"/>
      <c r="F30" s="17">
        <f>SUM(F27-F31)</f>
        <v>40129</v>
      </c>
      <c r="G30" s="125"/>
      <c r="H30" s="48">
        <f>H27</f>
        <v>-32511</v>
      </c>
      <c r="I30" s="18"/>
      <c r="J30" s="48">
        <f>J27</f>
        <v>-19561</v>
      </c>
    </row>
    <row r="31" spans="1:12" ht="20.25" thickTop="1" x14ac:dyDescent="0.2">
      <c r="A31" s="22" t="s">
        <v>115</v>
      </c>
      <c r="B31" s="15"/>
      <c r="D31" s="82">
        <f>1441</f>
        <v>1441</v>
      </c>
      <c r="E31" s="18"/>
      <c r="F31" s="82">
        <v>-579</v>
      </c>
      <c r="G31" s="125"/>
      <c r="H31" s="17"/>
      <c r="I31" s="18"/>
      <c r="J31" s="17"/>
    </row>
    <row r="32" spans="1:12" ht="20.25" thickBot="1" x14ac:dyDescent="0.25">
      <c r="A32" s="22"/>
      <c r="B32" s="15"/>
      <c r="D32" s="41">
        <f>SUM(D30:D31)</f>
        <v>65252</v>
      </c>
      <c r="E32" s="18"/>
      <c r="F32" s="41">
        <f>SUM(F30:F31)</f>
        <v>39550</v>
      </c>
      <c r="G32" s="125"/>
      <c r="H32" s="17"/>
      <c r="I32" s="18"/>
      <c r="J32" s="17"/>
    </row>
    <row r="33" spans="1:12" ht="21" thickTop="1" x14ac:dyDescent="0.2">
      <c r="A33" s="21" t="s">
        <v>198</v>
      </c>
      <c r="B33" s="15"/>
      <c r="D33" s="17"/>
      <c r="E33" s="18"/>
      <c r="F33" s="17"/>
      <c r="G33" s="125"/>
      <c r="H33" s="17"/>
      <c r="I33" s="18"/>
      <c r="J33" s="17"/>
    </row>
    <row r="34" spans="1:12" ht="20.25" x14ac:dyDescent="0.2">
      <c r="A34" s="113" t="s">
        <v>57</v>
      </c>
      <c r="B34" s="7"/>
      <c r="D34" s="18"/>
      <c r="F34" s="18"/>
      <c r="H34" s="18"/>
      <c r="J34" s="18"/>
    </row>
    <row r="35" spans="1:12" ht="20.25" thickBot="1" x14ac:dyDescent="0.25">
      <c r="A35" s="23" t="s">
        <v>186</v>
      </c>
      <c r="D35" s="92">
        <f>(D30/166682701)*1000</f>
        <v>0.38282916953691554</v>
      </c>
      <c r="E35" s="24"/>
      <c r="F35" s="92">
        <f>(F30/166682701)*1000</f>
        <v>0.24075083832484812</v>
      </c>
      <c r="G35" s="138"/>
      <c r="H35" s="92">
        <f>(H30/166682701)*1000</f>
        <v>-0.1950472352856821</v>
      </c>
      <c r="I35" s="24"/>
      <c r="J35" s="92">
        <f>(J30/166682701)*1000</f>
        <v>-0.1173547097727916</v>
      </c>
    </row>
    <row r="36" spans="1:12" ht="20.25" thickTop="1" x14ac:dyDescent="0.2">
      <c r="D36" s="25"/>
      <c r="E36" s="24"/>
      <c r="F36" s="25"/>
      <c r="G36" s="138"/>
      <c r="H36" s="25"/>
      <c r="I36" s="24"/>
      <c r="J36" s="25"/>
    </row>
    <row r="37" spans="1:12" ht="19.5" x14ac:dyDescent="0.2">
      <c r="D37" s="25"/>
      <c r="E37" s="24"/>
      <c r="F37" s="25"/>
      <c r="G37" s="138"/>
      <c r="H37" s="25"/>
      <c r="I37" s="24"/>
      <c r="J37" s="25"/>
    </row>
    <row r="38" spans="1:12" ht="20.25" x14ac:dyDescent="0.2">
      <c r="A38" s="3" t="s">
        <v>182</v>
      </c>
      <c r="D38" s="119"/>
      <c r="L38" s="113"/>
    </row>
    <row r="39" spans="1:12" s="113" customFormat="1" ht="21" customHeight="1" x14ac:dyDescent="0.2">
      <c r="C39" s="121"/>
      <c r="G39" s="121"/>
      <c r="J39" s="2" t="s">
        <v>136</v>
      </c>
      <c r="K39" s="122"/>
    </row>
    <row r="40" spans="1:12" s="113" customFormat="1" ht="21" customHeight="1" x14ac:dyDescent="0.2">
      <c r="A40" s="113" t="s">
        <v>0</v>
      </c>
      <c r="C40" s="121"/>
      <c r="D40" s="119"/>
      <c r="G40" s="121"/>
      <c r="J40" s="29"/>
      <c r="K40" s="122"/>
    </row>
    <row r="41" spans="1:12" s="113" customFormat="1" ht="21" customHeight="1" x14ac:dyDescent="0.2">
      <c r="A41" s="21" t="s">
        <v>111</v>
      </c>
      <c r="B41" s="21"/>
      <c r="C41" s="136"/>
      <c r="D41" s="119"/>
      <c r="E41" s="21"/>
      <c r="F41" s="31"/>
      <c r="G41" s="136"/>
      <c r="H41" s="31"/>
      <c r="I41" s="21"/>
      <c r="J41" s="31"/>
      <c r="K41" s="122"/>
    </row>
    <row r="42" spans="1:12" s="113" customFormat="1" ht="21" customHeight="1" x14ac:dyDescent="0.2">
      <c r="A42" s="113" t="s">
        <v>222</v>
      </c>
      <c r="B42" s="21"/>
      <c r="C42" s="136"/>
      <c r="D42" s="119"/>
      <c r="E42" s="21"/>
      <c r="F42" s="31"/>
      <c r="G42" s="136"/>
      <c r="H42" s="31"/>
      <c r="I42" s="21"/>
      <c r="J42" s="31"/>
      <c r="K42" s="122"/>
    </row>
    <row r="43" spans="1:12" ht="21" customHeight="1" x14ac:dyDescent="0.2">
      <c r="A43" s="22"/>
      <c r="B43" s="32"/>
      <c r="C43" s="137"/>
      <c r="D43" s="33"/>
      <c r="E43" s="32"/>
      <c r="F43" s="33"/>
      <c r="G43" s="137"/>
      <c r="H43" s="33"/>
      <c r="I43" s="32"/>
      <c r="J43" s="2" t="s">
        <v>137</v>
      </c>
    </row>
    <row r="44" spans="1:12" s="113" customFormat="1" ht="21" customHeight="1" x14ac:dyDescent="0.2">
      <c r="A44" s="4"/>
      <c r="B44" s="4"/>
      <c r="C44" s="121"/>
      <c r="D44" s="34"/>
      <c r="E44" s="35" t="s">
        <v>1</v>
      </c>
      <c r="F44" s="34"/>
      <c r="G44" s="136"/>
      <c r="H44" s="34"/>
      <c r="I44" s="35" t="s">
        <v>2</v>
      </c>
      <c r="J44" s="34"/>
      <c r="K44" s="122"/>
    </row>
    <row r="45" spans="1:12" ht="21" customHeight="1" x14ac:dyDescent="0.2">
      <c r="A45" s="22"/>
      <c r="B45" s="72" t="s">
        <v>3</v>
      </c>
      <c r="D45" s="72">
        <v>2566</v>
      </c>
      <c r="F45" s="72">
        <v>2565</v>
      </c>
      <c r="H45" s="72">
        <v>2566</v>
      </c>
      <c r="J45" s="72">
        <v>2565</v>
      </c>
    </row>
    <row r="46" spans="1:12" ht="21" customHeight="1" thickBot="1" x14ac:dyDescent="0.25">
      <c r="A46" s="113" t="s">
        <v>188</v>
      </c>
      <c r="B46" s="36"/>
      <c r="C46" s="137"/>
      <c r="D46" s="14">
        <f>SUM(D32)</f>
        <v>65252</v>
      </c>
      <c r="E46" s="17"/>
      <c r="F46" s="14">
        <f>SUM(F32)</f>
        <v>39550</v>
      </c>
      <c r="G46" s="133"/>
      <c r="H46" s="14">
        <f>H30</f>
        <v>-32511</v>
      </c>
      <c r="I46" s="37"/>
      <c r="J46" s="14">
        <f>J30</f>
        <v>-19561</v>
      </c>
    </row>
    <row r="47" spans="1:12" ht="21" customHeight="1" thickTop="1" x14ac:dyDescent="0.2">
      <c r="B47" s="36"/>
      <c r="C47" s="137"/>
      <c r="D47" s="17"/>
      <c r="E47" s="17"/>
      <c r="F47" s="17"/>
      <c r="G47" s="133"/>
      <c r="H47" s="17"/>
      <c r="I47" s="37"/>
      <c r="J47" s="17"/>
    </row>
    <row r="48" spans="1:12" ht="21" customHeight="1" x14ac:dyDescent="0.2">
      <c r="A48" s="113" t="s">
        <v>112</v>
      </c>
      <c r="B48" s="36"/>
      <c r="C48" s="137"/>
      <c r="D48" s="17"/>
      <c r="E48" s="17"/>
      <c r="F48" s="17"/>
      <c r="G48" s="133"/>
      <c r="H48" s="17"/>
      <c r="I48" s="37"/>
      <c r="J48" s="17"/>
    </row>
    <row r="49" spans="1:10" ht="21" customHeight="1" x14ac:dyDescent="0.2">
      <c r="A49" s="49" t="s">
        <v>159</v>
      </c>
      <c r="B49" s="36"/>
      <c r="C49" s="137"/>
      <c r="D49" s="17"/>
      <c r="E49" s="17"/>
      <c r="F49" s="17"/>
      <c r="G49" s="133"/>
      <c r="H49" s="17"/>
      <c r="I49" s="37"/>
      <c r="J49" s="17"/>
    </row>
    <row r="50" spans="1:10" ht="21" customHeight="1" x14ac:dyDescent="0.2">
      <c r="A50" s="3" t="s">
        <v>113</v>
      </c>
      <c r="B50" s="36"/>
      <c r="C50" s="137"/>
      <c r="D50" s="17"/>
      <c r="E50" s="17"/>
      <c r="F50" s="17"/>
      <c r="G50" s="133"/>
      <c r="H50" s="17"/>
      <c r="I50" s="37"/>
      <c r="J50" s="17"/>
    </row>
    <row r="51" spans="1:10" ht="21" customHeight="1" x14ac:dyDescent="0.2">
      <c r="A51" s="3" t="s">
        <v>147</v>
      </c>
      <c r="B51" s="36"/>
      <c r="C51" s="137"/>
      <c r="D51" s="176">
        <f>-1238-4</f>
        <v>-1242</v>
      </c>
      <c r="E51" s="88"/>
      <c r="F51" s="176">
        <v>4619</v>
      </c>
      <c r="G51" s="177"/>
      <c r="H51" s="89">
        <v>0</v>
      </c>
      <c r="I51" s="46"/>
      <c r="J51" s="89">
        <v>0</v>
      </c>
    </row>
    <row r="52" spans="1:10" ht="21" customHeight="1" x14ac:dyDescent="0.2">
      <c r="A52" s="3" t="s">
        <v>166</v>
      </c>
      <c r="B52" s="60">
        <v>6</v>
      </c>
      <c r="C52" s="137"/>
      <c r="D52" s="90">
        <v>3248</v>
      </c>
      <c r="E52" s="88"/>
      <c r="F52" s="90">
        <v>-1282</v>
      </c>
      <c r="G52" s="177"/>
      <c r="H52" s="90">
        <v>0</v>
      </c>
      <c r="I52" s="46"/>
      <c r="J52" s="90">
        <v>0</v>
      </c>
    </row>
    <row r="53" spans="1:10" ht="21" customHeight="1" x14ac:dyDescent="0.2">
      <c r="A53" s="3" t="s">
        <v>159</v>
      </c>
      <c r="B53" s="60"/>
      <c r="C53" s="137"/>
      <c r="D53" s="30"/>
      <c r="E53" s="46"/>
      <c r="F53" s="30"/>
      <c r="G53" s="139"/>
      <c r="H53" s="16"/>
      <c r="I53" s="46"/>
      <c r="J53" s="16"/>
    </row>
    <row r="54" spans="1:10" ht="21" customHeight="1" x14ac:dyDescent="0.2">
      <c r="A54" s="3" t="s">
        <v>183</v>
      </c>
      <c r="B54" s="36"/>
      <c r="C54" s="137"/>
      <c r="D54" s="70">
        <f>SUM(D51:D53)</f>
        <v>2006</v>
      </c>
      <c r="E54" s="46"/>
      <c r="F54" s="70">
        <f>SUM(F51:F53)</f>
        <v>3337</v>
      </c>
      <c r="G54" s="139"/>
      <c r="H54" s="19">
        <f>SUM(H51:H53)</f>
        <v>0</v>
      </c>
      <c r="I54" s="46"/>
      <c r="J54" s="19">
        <f>SUM(J51:J53)</f>
        <v>0</v>
      </c>
    </row>
    <row r="55" spans="1:10" ht="21" customHeight="1" x14ac:dyDescent="0.2">
      <c r="A55" s="49" t="s">
        <v>178</v>
      </c>
      <c r="B55" s="36"/>
      <c r="C55" s="137"/>
      <c r="D55" s="30"/>
      <c r="E55" s="46"/>
      <c r="F55" s="30"/>
      <c r="G55" s="139"/>
      <c r="H55" s="16"/>
      <c r="I55" s="46"/>
      <c r="J55" s="16"/>
    </row>
    <row r="56" spans="1:10" ht="21" customHeight="1" x14ac:dyDescent="0.2">
      <c r="A56" s="71" t="s">
        <v>205</v>
      </c>
      <c r="B56" s="36"/>
      <c r="C56" s="137"/>
      <c r="D56" s="30"/>
      <c r="E56" s="46"/>
      <c r="F56" s="30"/>
      <c r="G56" s="139"/>
      <c r="H56" s="16"/>
      <c r="I56" s="46"/>
      <c r="J56" s="16"/>
    </row>
    <row r="57" spans="1:10" ht="21" customHeight="1" x14ac:dyDescent="0.2">
      <c r="A57" s="71" t="s">
        <v>194</v>
      </c>
      <c r="B57" s="36"/>
      <c r="C57" s="137"/>
      <c r="D57" s="89">
        <v>52171</v>
      </c>
      <c r="E57" s="88"/>
      <c r="F57" s="89">
        <v>-28174</v>
      </c>
      <c r="G57" s="177"/>
      <c r="H57" s="89">
        <v>0</v>
      </c>
      <c r="I57" s="88"/>
      <c r="J57" s="89">
        <v>0</v>
      </c>
    </row>
    <row r="58" spans="1:10" ht="21" customHeight="1" x14ac:dyDescent="0.2">
      <c r="A58" s="3" t="s">
        <v>166</v>
      </c>
      <c r="B58" s="60">
        <v>6</v>
      </c>
      <c r="C58" s="137"/>
      <c r="D58" s="90">
        <v>1776</v>
      </c>
      <c r="E58" s="88"/>
      <c r="F58" s="90">
        <v>-349</v>
      </c>
      <c r="G58" s="177"/>
      <c r="H58" s="90">
        <v>0</v>
      </c>
      <c r="I58" s="46"/>
      <c r="J58" s="90">
        <v>0</v>
      </c>
    </row>
    <row r="59" spans="1:10" ht="21" customHeight="1" x14ac:dyDescent="0.2">
      <c r="A59" s="3" t="s">
        <v>178</v>
      </c>
      <c r="B59" s="60"/>
      <c r="C59" s="137"/>
      <c r="D59" s="16"/>
      <c r="E59" s="46"/>
      <c r="F59" s="16"/>
      <c r="G59" s="139"/>
      <c r="H59" s="16"/>
      <c r="I59" s="46"/>
      <c r="J59" s="16"/>
    </row>
    <row r="60" spans="1:10" ht="21" customHeight="1" x14ac:dyDescent="0.2">
      <c r="A60" s="3" t="s">
        <v>183</v>
      </c>
      <c r="B60" s="60"/>
      <c r="C60" s="137"/>
      <c r="D60" s="16">
        <f>SUM(D57:D59)</f>
        <v>53947</v>
      </c>
      <c r="E60" s="46"/>
      <c r="F60" s="16">
        <f>SUM(F57:F59)</f>
        <v>-28523</v>
      </c>
      <c r="G60" s="139"/>
      <c r="H60" s="16">
        <f>SUM(H57:H59)</f>
        <v>0</v>
      </c>
      <c r="I60" s="46"/>
      <c r="J60" s="16">
        <f>SUM(J57:J59)</f>
        <v>0</v>
      </c>
    </row>
    <row r="61" spans="1:10" ht="21" customHeight="1" x14ac:dyDescent="0.2">
      <c r="A61" s="113" t="s">
        <v>148</v>
      </c>
      <c r="B61" s="36"/>
      <c r="C61" s="137"/>
      <c r="D61" s="12">
        <f>SUM(D54,D60)</f>
        <v>55953</v>
      </c>
      <c r="E61" s="13"/>
      <c r="F61" s="12">
        <f>SUM(F54,F60)</f>
        <v>-25186</v>
      </c>
      <c r="G61" s="140"/>
      <c r="H61" s="12">
        <f>SUM(H54,H60)</f>
        <v>0</v>
      </c>
      <c r="I61" s="13"/>
      <c r="J61" s="12">
        <f>SUM(J54,J60)</f>
        <v>0</v>
      </c>
    </row>
    <row r="62" spans="1:10" ht="21" customHeight="1" x14ac:dyDescent="0.2">
      <c r="B62" s="36"/>
      <c r="C62" s="137"/>
      <c r="D62" s="25"/>
      <c r="E62" s="20"/>
      <c r="F62" s="25"/>
      <c r="G62" s="141"/>
      <c r="H62" s="25"/>
      <c r="I62" s="20"/>
      <c r="J62" s="25"/>
    </row>
    <row r="63" spans="1:10" ht="21" customHeight="1" thickBot="1" x14ac:dyDescent="0.25">
      <c r="A63" s="113" t="s">
        <v>138</v>
      </c>
      <c r="B63" s="36"/>
      <c r="C63" s="137"/>
      <c r="D63" s="14">
        <f>SUM(D46,D61)</f>
        <v>121205</v>
      </c>
      <c r="E63" s="17"/>
      <c r="F63" s="14">
        <f>SUM(F46,F61)</f>
        <v>14364</v>
      </c>
      <c r="G63" s="125"/>
      <c r="H63" s="14">
        <f>SUM(H46,H61)</f>
        <v>-32511</v>
      </c>
      <c r="I63" s="18"/>
      <c r="J63" s="14">
        <f>SUM(J46,J61)</f>
        <v>-19561</v>
      </c>
    </row>
    <row r="64" spans="1:10" ht="21" customHeight="1" thickTop="1" x14ac:dyDescent="0.2">
      <c r="B64" s="36"/>
      <c r="C64" s="137"/>
      <c r="D64" s="25"/>
      <c r="E64" s="20"/>
      <c r="F64" s="25"/>
      <c r="G64" s="138"/>
      <c r="H64" s="25"/>
      <c r="J64" s="25"/>
    </row>
    <row r="65" spans="1:10" ht="21" customHeight="1" x14ac:dyDescent="0.2">
      <c r="A65" s="113" t="s">
        <v>149</v>
      </c>
      <c r="B65" s="36"/>
      <c r="C65" s="137"/>
      <c r="D65" s="25"/>
      <c r="E65" s="20"/>
      <c r="F65" s="25"/>
      <c r="G65" s="138"/>
      <c r="H65" s="25"/>
      <c r="J65" s="25"/>
    </row>
    <row r="66" spans="1:10" ht="21" customHeight="1" thickBot="1" x14ac:dyDescent="0.25">
      <c r="A66" s="3" t="s">
        <v>114</v>
      </c>
      <c r="B66" s="36"/>
      <c r="C66" s="137"/>
      <c r="D66" s="17">
        <f>SUM(D63-D67)</f>
        <v>119749</v>
      </c>
      <c r="E66" s="20"/>
      <c r="F66" s="17">
        <f>SUM(F63-F67)</f>
        <v>13935</v>
      </c>
      <c r="G66" s="138"/>
      <c r="H66" s="14">
        <f>H63-H67</f>
        <v>-32511</v>
      </c>
      <c r="I66" s="8"/>
      <c r="J66" s="41">
        <f>J63-J67</f>
        <v>-19561</v>
      </c>
    </row>
    <row r="67" spans="1:10" ht="21" customHeight="1" thickTop="1" x14ac:dyDescent="0.2">
      <c r="A67" s="3" t="s">
        <v>115</v>
      </c>
      <c r="B67" s="36"/>
      <c r="C67" s="137"/>
      <c r="D67" s="178">
        <f>1456</f>
        <v>1456</v>
      </c>
      <c r="E67" s="55"/>
      <c r="F67" s="91">
        <v>429</v>
      </c>
      <c r="G67" s="138"/>
      <c r="H67" s="25"/>
      <c r="J67" s="25"/>
    </row>
    <row r="68" spans="1:10" ht="21" customHeight="1" thickBot="1" x14ac:dyDescent="0.25">
      <c r="B68" s="36"/>
      <c r="C68" s="137"/>
      <c r="D68" s="14">
        <f>SUM(D66:D67)</f>
        <v>121205</v>
      </c>
      <c r="E68" s="17"/>
      <c r="F68" s="14">
        <f>SUM(F66:F67)</f>
        <v>14364</v>
      </c>
      <c r="G68" s="138"/>
      <c r="H68" s="25"/>
      <c r="J68" s="25"/>
    </row>
    <row r="69" spans="1:10" ht="21" customHeight="1" thickTop="1" x14ac:dyDescent="0.2">
      <c r="B69" s="36"/>
      <c r="C69" s="137"/>
    </row>
    <row r="70" spans="1:10" ht="21" customHeight="1" x14ac:dyDescent="0.2">
      <c r="A70" s="3" t="s">
        <v>182</v>
      </c>
      <c r="B70" s="36"/>
      <c r="C70" s="137"/>
      <c r="D70" s="143"/>
      <c r="E70" s="39"/>
      <c r="F70" s="38"/>
      <c r="G70" s="142"/>
      <c r="H70" s="38"/>
      <c r="I70" s="39"/>
      <c r="J70" s="38"/>
    </row>
    <row r="76" spans="1:10" ht="19.5" x14ac:dyDescent="0.2">
      <c r="D76" s="18"/>
      <c r="E76" s="18"/>
      <c r="F76" s="18"/>
      <c r="G76" s="125"/>
      <c r="H76" s="18"/>
      <c r="I76" s="18"/>
      <c r="J76" s="18"/>
    </row>
    <row r="77" spans="1:10" ht="19.5" x14ac:dyDescent="0.2">
      <c r="D77" s="18"/>
      <c r="E77" s="18"/>
      <c r="F77" s="18"/>
      <c r="G77" s="125"/>
      <c r="H77" s="18"/>
      <c r="I77" s="18"/>
      <c r="J77" s="18"/>
    </row>
    <row r="78" spans="1:10" ht="19.5" x14ac:dyDescent="0.2">
      <c r="D78" s="18"/>
      <c r="E78" s="18"/>
      <c r="F78" s="18"/>
      <c r="G78" s="125"/>
      <c r="H78" s="18"/>
      <c r="I78" s="18"/>
      <c r="J78" s="18"/>
    </row>
    <row r="79" spans="1:10" ht="19.5" x14ac:dyDescent="0.2">
      <c r="D79" s="18"/>
      <c r="E79" s="18"/>
      <c r="F79" s="18"/>
      <c r="G79" s="125"/>
      <c r="H79" s="18"/>
      <c r="I79" s="18"/>
      <c r="J79" s="18"/>
    </row>
    <row r="80" spans="1:10" ht="19.5" x14ac:dyDescent="0.2">
      <c r="D80" s="18"/>
      <c r="E80" s="18"/>
      <c r="F80" s="18"/>
      <c r="G80" s="125"/>
      <c r="H80" s="18"/>
      <c r="I80" s="18"/>
      <c r="J80" s="18"/>
    </row>
    <row r="81" spans="4:10" ht="19.5" x14ac:dyDescent="0.2">
      <c r="D81" s="18"/>
      <c r="E81" s="18"/>
      <c r="F81" s="18"/>
      <c r="G81" s="125"/>
      <c r="H81" s="18"/>
      <c r="I81" s="18"/>
      <c r="J81" s="18"/>
    </row>
    <row r="82" spans="4:10" ht="19.5" x14ac:dyDescent="0.2">
      <c r="D82" s="18"/>
      <c r="E82" s="18"/>
      <c r="F82" s="18"/>
      <c r="G82" s="125"/>
      <c r="H82" s="18"/>
      <c r="I82" s="18"/>
      <c r="J82" s="18"/>
    </row>
    <row r="83" spans="4:10" ht="19.5" x14ac:dyDescent="0.2">
      <c r="D83" s="18"/>
      <c r="E83" s="18"/>
      <c r="F83" s="18"/>
      <c r="G83" s="125"/>
      <c r="H83" s="18"/>
      <c r="I83" s="18"/>
      <c r="J83" s="18"/>
    </row>
    <row r="84" spans="4:10" ht="19.5" x14ac:dyDescent="0.2">
      <c r="D84" s="18"/>
      <c r="E84" s="18"/>
      <c r="F84" s="18"/>
      <c r="G84" s="125"/>
      <c r="H84" s="18"/>
      <c r="I84" s="18"/>
      <c r="J84" s="18"/>
    </row>
    <row r="85" spans="4:10" ht="19.5" x14ac:dyDescent="0.2">
      <c r="D85" s="18"/>
      <c r="E85" s="18"/>
      <c r="F85" s="18"/>
      <c r="G85" s="125"/>
      <c r="H85" s="18"/>
      <c r="I85" s="18"/>
      <c r="J85" s="18"/>
    </row>
    <row r="86" spans="4:10" ht="19.5" x14ac:dyDescent="0.2">
      <c r="D86" s="18"/>
      <c r="E86" s="18"/>
      <c r="F86" s="18"/>
      <c r="G86" s="125"/>
      <c r="H86" s="18"/>
      <c r="I86" s="18"/>
      <c r="J86" s="18"/>
    </row>
    <row r="87" spans="4:10" ht="19.5" x14ac:dyDescent="0.2">
      <c r="D87" s="18"/>
      <c r="E87" s="18"/>
      <c r="F87" s="18"/>
      <c r="G87" s="125"/>
      <c r="H87" s="18"/>
      <c r="I87" s="18"/>
      <c r="J87" s="18"/>
    </row>
    <row r="88" spans="4:10" ht="19.5" x14ac:dyDescent="0.2">
      <c r="D88" s="18"/>
      <c r="E88" s="18"/>
      <c r="F88" s="18"/>
      <c r="G88" s="125"/>
      <c r="H88" s="18"/>
      <c r="I88" s="18"/>
      <c r="J88" s="18"/>
    </row>
    <row r="89" spans="4:10" ht="19.5" x14ac:dyDescent="0.2">
      <c r="D89" s="18"/>
      <c r="E89" s="18"/>
      <c r="F89" s="18"/>
      <c r="G89" s="125"/>
      <c r="H89" s="18"/>
      <c r="I89" s="18"/>
      <c r="J89" s="18"/>
    </row>
    <row r="90" spans="4:10" ht="19.5" x14ac:dyDescent="0.2">
      <c r="D90" s="18"/>
      <c r="E90" s="18"/>
      <c r="F90" s="18"/>
      <c r="G90" s="125"/>
      <c r="H90" s="18"/>
      <c r="I90" s="18"/>
      <c r="J90" s="18"/>
    </row>
    <row r="91" spans="4:10" ht="19.5" x14ac:dyDescent="0.2">
      <c r="D91" s="18"/>
      <c r="E91" s="18"/>
      <c r="F91" s="18"/>
      <c r="G91" s="125"/>
      <c r="H91" s="18"/>
      <c r="I91" s="18"/>
      <c r="J91" s="18"/>
    </row>
    <row r="92" spans="4:10" ht="19.5" x14ac:dyDescent="0.2">
      <c r="D92" s="18"/>
      <c r="E92" s="18"/>
      <c r="F92" s="18"/>
      <c r="G92" s="125"/>
      <c r="H92" s="18"/>
      <c r="I92" s="18"/>
      <c r="J92" s="18"/>
    </row>
    <row r="93" spans="4:10" ht="19.5" x14ac:dyDescent="0.2">
      <c r="D93" s="18"/>
      <c r="E93" s="18"/>
      <c r="F93" s="18"/>
      <c r="G93" s="125"/>
      <c r="H93" s="18"/>
      <c r="I93" s="18"/>
      <c r="J93" s="18"/>
    </row>
    <row r="94" spans="4:10" ht="19.5" x14ac:dyDescent="0.2">
      <c r="D94" s="18"/>
      <c r="E94" s="18"/>
      <c r="F94" s="18"/>
      <c r="G94" s="125"/>
      <c r="H94" s="18"/>
      <c r="I94" s="18"/>
      <c r="J94" s="18"/>
    </row>
    <row r="95" spans="4:10" ht="19.5" x14ac:dyDescent="0.2">
      <c r="D95" s="18"/>
      <c r="E95" s="18"/>
      <c r="F95" s="18"/>
      <c r="G95" s="125"/>
      <c r="H95" s="18"/>
      <c r="I95" s="18"/>
      <c r="J95" s="18"/>
    </row>
    <row r="96" spans="4:10" ht="19.5" x14ac:dyDescent="0.2">
      <c r="D96" s="18"/>
      <c r="E96" s="18"/>
      <c r="F96" s="18"/>
      <c r="G96" s="125"/>
      <c r="H96" s="18"/>
      <c r="I96" s="18"/>
      <c r="J96" s="18"/>
    </row>
    <row r="97" spans="4:10" ht="19.5" x14ac:dyDescent="0.2">
      <c r="D97" s="18"/>
      <c r="E97" s="18"/>
      <c r="F97" s="18"/>
      <c r="G97" s="125"/>
      <c r="H97" s="18"/>
      <c r="I97" s="18"/>
      <c r="J97" s="18"/>
    </row>
    <row r="98" spans="4:10" ht="19.5" x14ac:dyDescent="0.2">
      <c r="D98" s="18"/>
      <c r="E98" s="18"/>
      <c r="F98" s="18"/>
      <c r="G98" s="125"/>
      <c r="H98" s="18"/>
      <c r="I98" s="18"/>
      <c r="J98" s="18"/>
    </row>
    <row r="99" spans="4:10" ht="19.5" x14ac:dyDescent="0.2">
      <c r="D99" s="18"/>
      <c r="E99" s="18"/>
      <c r="F99" s="18"/>
      <c r="G99" s="125"/>
      <c r="H99" s="18"/>
      <c r="I99" s="18"/>
      <c r="J99" s="18"/>
    </row>
    <row r="100" spans="4:10" ht="19.5" x14ac:dyDescent="0.2">
      <c r="D100" s="18"/>
      <c r="E100" s="18"/>
      <c r="F100" s="18"/>
      <c r="G100" s="125"/>
      <c r="H100" s="18"/>
      <c r="I100" s="18"/>
      <c r="J100" s="18"/>
    </row>
    <row r="101" spans="4:10" ht="19.5" x14ac:dyDescent="0.2">
      <c r="D101" s="18"/>
      <c r="E101" s="18"/>
      <c r="F101" s="18"/>
      <c r="G101" s="125"/>
      <c r="H101" s="18"/>
      <c r="I101" s="18"/>
      <c r="J101" s="18"/>
    </row>
    <row r="102" spans="4:10" ht="19.5" x14ac:dyDescent="0.2">
      <c r="D102" s="18"/>
      <c r="E102" s="18"/>
      <c r="F102" s="18"/>
      <c r="G102" s="125"/>
      <c r="H102" s="18"/>
      <c r="I102" s="18"/>
      <c r="J102" s="18"/>
    </row>
    <row r="103" spans="4:10" ht="19.5" x14ac:dyDescent="0.2">
      <c r="D103" s="18"/>
      <c r="E103" s="18"/>
      <c r="F103" s="18"/>
      <c r="G103" s="125"/>
      <c r="H103" s="18"/>
      <c r="I103" s="18"/>
      <c r="J103" s="18"/>
    </row>
  </sheetData>
  <phoneticPr fontId="9" type="noConversion"/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3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E31"/>
  <sheetViews>
    <sheetView showGridLines="0" topLeftCell="A6" zoomScale="115" zoomScaleNormal="115" zoomScaleSheetLayoutView="85" workbookViewId="0">
      <selection activeCell="O23" sqref="O23"/>
    </sheetView>
  </sheetViews>
  <sheetFormatPr defaultColWidth="9.140625" defaultRowHeight="18" customHeight="1" x14ac:dyDescent="0.2"/>
  <cols>
    <col min="1" max="1" width="32.28515625" style="26" customWidth="1"/>
    <col min="2" max="2" width="6.85546875" style="145" customWidth="1"/>
    <col min="3" max="3" width="14.42578125" style="26" bestFit="1" customWidth="1"/>
    <col min="4" max="4" width="1.28515625" style="147" customWidth="1"/>
    <col min="5" max="5" width="11.7109375" style="26" customWidth="1"/>
    <col min="6" max="6" width="1.28515625" style="147" customWidth="1"/>
    <col min="7" max="7" width="11.7109375" style="147" customWidth="1"/>
    <col min="8" max="8" width="1.28515625" style="147" customWidth="1"/>
    <col min="9" max="9" width="11.7109375" style="26" customWidth="1"/>
    <col min="10" max="10" width="1.28515625" style="147" customWidth="1"/>
    <col min="11" max="11" width="11.7109375" style="26" customWidth="1"/>
    <col min="12" max="12" width="1.28515625" style="147" customWidth="1"/>
    <col min="13" max="13" width="11.7109375" style="26" customWidth="1"/>
    <col min="14" max="14" width="1.28515625" style="147" customWidth="1"/>
    <col min="15" max="15" width="11.7109375" style="26" customWidth="1"/>
    <col min="16" max="16" width="1.28515625" style="146" customWidth="1"/>
    <col min="17" max="17" width="11.7109375" style="26" customWidth="1"/>
    <col min="18" max="18" width="1.28515625" style="146" customWidth="1"/>
    <col min="19" max="19" width="11.7109375" style="42" customWidth="1"/>
    <col min="20" max="20" width="1.28515625" style="147" customWidth="1"/>
    <col min="21" max="21" width="11.7109375" style="42" customWidth="1"/>
    <col min="22" max="22" width="1.28515625" style="147" customWidth="1"/>
    <col min="23" max="23" width="13.140625" style="26" bestFit="1" customWidth="1"/>
    <col min="24" max="24" width="1.28515625" style="146" customWidth="1"/>
    <col min="25" max="25" width="11.7109375" style="26" customWidth="1"/>
    <col min="26" max="26" width="1.28515625" style="146" customWidth="1"/>
    <col min="27" max="27" width="12.140625" style="26" customWidth="1"/>
    <col min="28" max="28" width="1.28515625" style="146" customWidth="1"/>
    <col min="29" max="29" width="12.140625" style="26" customWidth="1"/>
    <col min="30" max="30" width="0.85546875" style="145" customWidth="1"/>
    <col min="31" max="16384" width="9.140625" style="26"/>
  </cols>
  <sheetData>
    <row r="1" spans="1:31" s="114" customFormat="1" ht="18" customHeight="1" x14ac:dyDescent="0.2">
      <c r="B1" s="144"/>
      <c r="D1" s="148"/>
      <c r="F1" s="148"/>
      <c r="G1" s="148"/>
      <c r="H1" s="148"/>
      <c r="J1" s="148"/>
      <c r="L1" s="148"/>
      <c r="N1" s="148"/>
      <c r="P1" s="148"/>
      <c r="R1" s="148"/>
      <c r="T1" s="148"/>
      <c r="V1" s="148"/>
      <c r="X1" s="148"/>
      <c r="Z1" s="148"/>
      <c r="AB1" s="148"/>
      <c r="AC1" s="43" t="s">
        <v>136</v>
      </c>
      <c r="AD1" s="144"/>
    </row>
    <row r="2" spans="1:31" s="114" customFormat="1" ht="18" customHeight="1" x14ac:dyDescent="0.2">
      <c r="A2" s="114" t="s">
        <v>0</v>
      </c>
      <c r="B2" s="144"/>
      <c r="C2" s="145"/>
      <c r="D2" s="148"/>
      <c r="F2" s="148"/>
      <c r="G2" s="148"/>
      <c r="H2" s="148"/>
      <c r="J2" s="148"/>
      <c r="L2" s="148"/>
      <c r="N2" s="148"/>
      <c r="P2" s="148"/>
      <c r="R2" s="148"/>
      <c r="T2" s="148"/>
      <c r="V2" s="148"/>
      <c r="X2" s="148"/>
      <c r="Z2" s="148"/>
      <c r="AA2" s="40"/>
      <c r="AB2" s="148"/>
      <c r="AD2" s="144"/>
    </row>
    <row r="3" spans="1:31" s="114" customFormat="1" ht="18" customHeight="1" x14ac:dyDescent="0.2">
      <c r="A3" s="114" t="s">
        <v>84</v>
      </c>
      <c r="B3" s="144"/>
      <c r="C3" s="145"/>
      <c r="D3" s="148"/>
      <c r="F3" s="148"/>
      <c r="G3" s="148"/>
      <c r="H3" s="148"/>
      <c r="J3" s="148"/>
      <c r="L3" s="148"/>
      <c r="N3" s="148"/>
      <c r="P3" s="148"/>
      <c r="R3" s="148"/>
      <c r="T3" s="148"/>
      <c r="V3" s="148"/>
      <c r="X3" s="148"/>
      <c r="Z3" s="148"/>
      <c r="AB3" s="148"/>
      <c r="AD3" s="144"/>
    </row>
    <row r="4" spans="1:31" s="114" customFormat="1" ht="18" customHeight="1" x14ac:dyDescent="0.2">
      <c r="A4" s="114" t="s">
        <v>222</v>
      </c>
      <c r="B4" s="144"/>
      <c r="C4" s="145"/>
      <c r="D4" s="148"/>
      <c r="F4" s="148"/>
      <c r="G4" s="148"/>
      <c r="H4" s="148"/>
      <c r="J4" s="148"/>
      <c r="L4" s="148"/>
      <c r="N4" s="148"/>
      <c r="P4" s="148"/>
      <c r="R4" s="148"/>
      <c r="T4" s="148"/>
      <c r="V4" s="148"/>
      <c r="X4" s="148"/>
      <c r="Z4" s="148"/>
      <c r="AB4" s="148"/>
      <c r="AD4" s="144"/>
    </row>
    <row r="5" spans="1:31" ht="18" customHeight="1" x14ac:dyDescent="0.2">
      <c r="P5" s="147"/>
      <c r="Q5" s="42"/>
      <c r="R5" s="147"/>
      <c r="T5" s="146"/>
      <c r="V5" s="146"/>
      <c r="X5" s="147"/>
      <c r="Y5" s="42"/>
      <c r="Z5" s="147"/>
      <c r="AC5" s="43" t="s">
        <v>137</v>
      </c>
    </row>
    <row r="6" spans="1:31" ht="18" customHeight="1" x14ac:dyDescent="0.2">
      <c r="C6" s="193" t="s">
        <v>1</v>
      </c>
      <c r="D6" s="193"/>
      <c r="E6" s="193"/>
      <c r="F6" s="193"/>
      <c r="G6" s="193"/>
      <c r="H6" s="193"/>
      <c r="I6" s="193"/>
      <c r="J6" s="193"/>
      <c r="K6" s="193"/>
      <c r="L6" s="193"/>
      <c r="M6" s="193"/>
      <c r="N6" s="193"/>
      <c r="O6" s="193"/>
      <c r="P6" s="193"/>
      <c r="Q6" s="193"/>
      <c r="R6" s="193"/>
      <c r="S6" s="193"/>
      <c r="T6" s="193"/>
      <c r="U6" s="193"/>
      <c r="V6" s="193"/>
      <c r="W6" s="193"/>
      <c r="X6" s="193"/>
      <c r="Y6" s="193"/>
      <c r="Z6" s="193"/>
      <c r="AA6" s="193"/>
      <c r="AB6" s="193"/>
      <c r="AC6" s="193"/>
    </row>
    <row r="7" spans="1:31" ht="18" customHeight="1" x14ac:dyDescent="0.2">
      <c r="C7" s="195" t="s">
        <v>39</v>
      </c>
      <c r="D7" s="195"/>
      <c r="E7" s="195"/>
      <c r="F7" s="195"/>
      <c r="G7" s="195"/>
      <c r="H7" s="195"/>
      <c r="I7" s="195"/>
      <c r="J7" s="195"/>
      <c r="K7" s="195"/>
      <c r="L7" s="195"/>
      <c r="M7" s="195"/>
      <c r="N7" s="195"/>
      <c r="O7" s="195"/>
      <c r="P7" s="195"/>
      <c r="Q7" s="195"/>
      <c r="R7" s="195"/>
      <c r="S7" s="195"/>
      <c r="T7" s="195"/>
      <c r="U7" s="195"/>
      <c r="V7" s="195"/>
      <c r="W7" s="195"/>
      <c r="X7" s="195"/>
      <c r="Y7" s="195"/>
      <c r="Z7" s="147"/>
      <c r="AA7" s="44"/>
    </row>
    <row r="8" spans="1:31" ht="18" customHeight="1" x14ac:dyDescent="0.2">
      <c r="C8" s="44"/>
      <c r="E8" s="44"/>
      <c r="I8" s="44"/>
      <c r="K8" s="44"/>
      <c r="M8" s="44"/>
      <c r="O8" s="194" t="s">
        <v>109</v>
      </c>
      <c r="P8" s="194"/>
      <c r="Q8" s="194"/>
      <c r="R8" s="194"/>
      <c r="S8" s="194"/>
      <c r="T8" s="194"/>
      <c r="U8" s="194"/>
      <c r="V8" s="194"/>
      <c r="W8" s="194"/>
      <c r="X8" s="147"/>
      <c r="Y8" s="44"/>
      <c r="Z8" s="147"/>
      <c r="AA8" s="44"/>
    </row>
    <row r="9" spans="1:31" ht="18" customHeight="1" x14ac:dyDescent="0.2">
      <c r="C9" s="44"/>
      <c r="E9" s="44"/>
      <c r="I9" s="44"/>
      <c r="K9" s="44"/>
      <c r="M9" s="44"/>
      <c r="O9" s="194" t="s">
        <v>118</v>
      </c>
      <c r="P9" s="194"/>
      <c r="Q9" s="194"/>
      <c r="R9" s="194"/>
      <c r="S9" s="194"/>
      <c r="T9" s="194"/>
      <c r="U9" s="194"/>
      <c r="W9" s="44"/>
      <c r="X9" s="147"/>
      <c r="Y9" s="44"/>
      <c r="Z9" s="147"/>
      <c r="AB9" s="147"/>
      <c r="AC9" s="44"/>
    </row>
    <row r="10" spans="1:31" s="45" customFormat="1" ht="18" customHeight="1" x14ac:dyDescent="0.2">
      <c r="B10" s="146"/>
      <c r="D10" s="147"/>
      <c r="E10" s="44"/>
      <c r="F10" s="147"/>
      <c r="G10" s="147"/>
      <c r="H10" s="147"/>
      <c r="I10" s="44"/>
      <c r="J10" s="147"/>
      <c r="L10" s="146"/>
      <c r="N10" s="147"/>
      <c r="P10" s="147"/>
      <c r="R10" s="147"/>
      <c r="S10" s="45" t="s">
        <v>214</v>
      </c>
      <c r="T10" s="146"/>
      <c r="V10" s="146"/>
      <c r="X10" s="146"/>
      <c r="Z10" s="146"/>
      <c r="AA10" s="44" t="s">
        <v>119</v>
      </c>
      <c r="AB10" s="146"/>
      <c r="AD10" s="146"/>
    </row>
    <row r="11" spans="1:31" s="45" customFormat="1" ht="18" customHeight="1" x14ac:dyDescent="0.2">
      <c r="B11" s="146"/>
      <c r="D11" s="147"/>
      <c r="E11" s="44"/>
      <c r="F11" s="147"/>
      <c r="G11" s="44" t="s">
        <v>227</v>
      </c>
      <c r="H11" s="147"/>
      <c r="I11" s="44"/>
      <c r="J11" s="147"/>
      <c r="L11" s="146"/>
      <c r="N11" s="147"/>
      <c r="O11" s="45" t="s">
        <v>135</v>
      </c>
      <c r="P11" s="147"/>
      <c r="R11" s="147"/>
      <c r="S11" s="45" t="s">
        <v>215</v>
      </c>
      <c r="T11" s="146"/>
      <c r="V11" s="146"/>
      <c r="X11" s="146"/>
      <c r="Z11" s="146"/>
      <c r="AA11" s="45" t="s">
        <v>120</v>
      </c>
      <c r="AB11" s="146"/>
      <c r="AD11" s="146"/>
    </row>
    <row r="12" spans="1:31" s="45" customFormat="1" ht="18" customHeight="1" x14ac:dyDescent="0.2">
      <c r="B12" s="146"/>
      <c r="D12" s="146"/>
      <c r="F12" s="146"/>
      <c r="G12" s="45" t="s">
        <v>228</v>
      </c>
      <c r="H12" s="146"/>
      <c r="J12" s="147"/>
      <c r="K12" s="183"/>
      <c r="L12" s="183" t="s">
        <v>36</v>
      </c>
      <c r="M12" s="183"/>
      <c r="N12" s="146"/>
      <c r="O12" s="44" t="s">
        <v>95</v>
      </c>
      <c r="P12" s="147"/>
      <c r="Q12" s="44" t="s">
        <v>85</v>
      </c>
      <c r="R12" s="147"/>
      <c r="S12" s="44" t="s">
        <v>216</v>
      </c>
      <c r="T12" s="147"/>
      <c r="U12" s="44" t="s">
        <v>167</v>
      </c>
      <c r="V12" s="147"/>
      <c r="W12" s="44" t="s">
        <v>94</v>
      </c>
      <c r="X12" s="146"/>
      <c r="Y12" s="45" t="s">
        <v>94</v>
      </c>
      <c r="Z12" s="146"/>
      <c r="AA12" s="45" t="s">
        <v>121</v>
      </c>
      <c r="AB12" s="146"/>
      <c r="AC12" s="45" t="s">
        <v>94</v>
      </c>
      <c r="AD12" s="146"/>
    </row>
    <row r="13" spans="1:31" s="45" customFormat="1" ht="18" customHeight="1" x14ac:dyDescent="0.2">
      <c r="B13" s="146"/>
      <c r="C13" s="44" t="s">
        <v>86</v>
      </c>
      <c r="D13" s="147"/>
      <c r="E13" s="45" t="s">
        <v>87</v>
      </c>
      <c r="F13" s="147"/>
      <c r="G13" s="44" t="s">
        <v>229</v>
      </c>
      <c r="H13" s="147"/>
      <c r="J13" s="147"/>
      <c r="K13" s="44" t="s">
        <v>89</v>
      </c>
      <c r="L13" s="147"/>
      <c r="N13" s="147"/>
      <c r="O13" s="44" t="s">
        <v>96</v>
      </c>
      <c r="P13" s="147"/>
      <c r="Q13" s="44" t="s">
        <v>88</v>
      </c>
      <c r="R13" s="147"/>
      <c r="S13" s="44" t="s">
        <v>180</v>
      </c>
      <c r="T13" s="147"/>
      <c r="U13" s="44" t="s">
        <v>168</v>
      </c>
      <c r="V13" s="147"/>
      <c r="W13" s="44" t="s">
        <v>122</v>
      </c>
      <c r="X13" s="146"/>
      <c r="Y13" s="45" t="s">
        <v>28</v>
      </c>
      <c r="Z13" s="146"/>
      <c r="AA13" s="45" t="s">
        <v>123</v>
      </c>
      <c r="AB13" s="146"/>
      <c r="AC13" s="45" t="s">
        <v>124</v>
      </c>
      <c r="AD13" s="146"/>
    </row>
    <row r="14" spans="1:31" s="45" customFormat="1" ht="18" customHeight="1" x14ac:dyDescent="0.2">
      <c r="B14" s="146"/>
      <c r="C14" s="183" t="s">
        <v>130</v>
      </c>
      <c r="D14" s="147"/>
      <c r="E14" s="183" t="s">
        <v>90</v>
      </c>
      <c r="F14" s="147"/>
      <c r="G14" s="183" t="s">
        <v>230</v>
      </c>
      <c r="H14" s="147"/>
      <c r="I14" s="183" t="s">
        <v>35</v>
      </c>
      <c r="J14" s="147"/>
      <c r="K14" s="183" t="s">
        <v>92</v>
      </c>
      <c r="L14" s="147"/>
      <c r="M14" s="183" t="s">
        <v>93</v>
      </c>
      <c r="N14" s="147"/>
      <c r="O14" s="183" t="s">
        <v>98</v>
      </c>
      <c r="P14" s="147"/>
      <c r="Q14" s="183" t="s">
        <v>91</v>
      </c>
      <c r="R14" s="147"/>
      <c r="S14" s="183" t="s">
        <v>181</v>
      </c>
      <c r="T14" s="147"/>
      <c r="U14" s="183" t="s">
        <v>199</v>
      </c>
      <c r="V14" s="147"/>
      <c r="W14" s="183" t="s">
        <v>125</v>
      </c>
      <c r="X14" s="147"/>
      <c r="Y14" s="183" t="s">
        <v>126</v>
      </c>
      <c r="Z14" s="147"/>
      <c r="AA14" s="183" t="s">
        <v>127</v>
      </c>
      <c r="AB14" s="146"/>
      <c r="AC14" s="183" t="s">
        <v>128</v>
      </c>
      <c r="AD14" s="146"/>
    </row>
    <row r="15" spans="1:31" ht="18" customHeight="1" x14ac:dyDescent="0.2">
      <c r="A15" s="114" t="s">
        <v>202</v>
      </c>
      <c r="C15" s="56">
        <v>1666827</v>
      </c>
      <c r="D15" s="149"/>
      <c r="E15" s="56">
        <v>2062461</v>
      </c>
      <c r="F15" s="149"/>
      <c r="G15" s="56">
        <v>0</v>
      </c>
      <c r="H15" s="149"/>
      <c r="I15" s="56">
        <v>568131</v>
      </c>
      <c r="J15" s="149"/>
      <c r="K15" s="56">
        <v>211675</v>
      </c>
      <c r="L15" s="149"/>
      <c r="M15" s="56">
        <v>-556051</v>
      </c>
      <c r="N15" s="149"/>
      <c r="O15" s="56">
        <v>115240</v>
      </c>
      <c r="P15" s="149"/>
      <c r="Q15" s="56">
        <v>5450230</v>
      </c>
      <c r="R15" s="149"/>
      <c r="S15" s="56">
        <v>191926</v>
      </c>
      <c r="T15" s="149"/>
      <c r="U15" s="56">
        <v>-6793</v>
      </c>
      <c r="V15" s="149"/>
      <c r="W15" s="56">
        <f>SUM(O15:U15)</f>
        <v>5750603</v>
      </c>
      <c r="X15" s="149"/>
      <c r="Y15" s="56">
        <f>SUM(C15:M15,W15)</f>
        <v>9703646</v>
      </c>
      <c r="Z15" s="149"/>
      <c r="AA15" s="56">
        <v>118137</v>
      </c>
      <c r="AB15" s="149"/>
      <c r="AC15" s="57">
        <f>SUM(Y15,AA15)</f>
        <v>9821783</v>
      </c>
      <c r="AE15" s="59"/>
    </row>
    <row r="16" spans="1:31" ht="18" customHeight="1" x14ac:dyDescent="0.2">
      <c r="A16" s="26" t="s">
        <v>226</v>
      </c>
      <c r="C16" s="56">
        <v>0</v>
      </c>
      <c r="D16" s="149"/>
      <c r="E16" s="56">
        <v>0</v>
      </c>
      <c r="F16" s="149"/>
      <c r="G16" s="56">
        <v>0</v>
      </c>
      <c r="H16" s="149"/>
      <c r="I16" s="56">
        <v>0</v>
      </c>
      <c r="J16" s="149"/>
      <c r="K16" s="56">
        <v>0</v>
      </c>
      <c r="L16" s="149"/>
      <c r="M16" s="56">
        <f>SUM('PL&amp;OCI'!F30)</f>
        <v>40129</v>
      </c>
      <c r="N16" s="149"/>
      <c r="O16" s="56">
        <v>0</v>
      </c>
      <c r="P16" s="149"/>
      <c r="Q16" s="56">
        <v>0</v>
      </c>
      <c r="R16" s="149"/>
      <c r="S16" s="57">
        <v>0</v>
      </c>
      <c r="T16" s="149"/>
      <c r="U16" s="57">
        <v>0</v>
      </c>
      <c r="V16" s="149"/>
      <c r="W16" s="56">
        <f>SUM(O16:U16)</f>
        <v>0</v>
      </c>
      <c r="X16" s="149"/>
      <c r="Y16" s="56">
        <f>SUM(C16:M16,W16)</f>
        <v>40129</v>
      </c>
      <c r="Z16" s="149"/>
      <c r="AA16" s="56">
        <f>SUM('PL&amp;OCI'!F31)</f>
        <v>-579</v>
      </c>
      <c r="AB16" s="149"/>
      <c r="AC16" s="57">
        <f>SUM(Y16:AA16)</f>
        <v>39550</v>
      </c>
      <c r="AE16" s="59"/>
    </row>
    <row r="17" spans="1:31" ht="18" customHeight="1" x14ac:dyDescent="0.2">
      <c r="A17" s="26" t="s">
        <v>148</v>
      </c>
      <c r="C17" s="58">
        <v>0</v>
      </c>
      <c r="D17" s="149"/>
      <c r="E17" s="58">
        <v>0</v>
      </c>
      <c r="F17" s="149"/>
      <c r="G17" s="58">
        <v>0</v>
      </c>
      <c r="H17" s="149"/>
      <c r="I17" s="58">
        <v>0</v>
      </c>
      <c r="J17" s="149"/>
      <c r="K17" s="58">
        <v>0</v>
      </c>
      <c r="L17" s="149"/>
      <c r="M17" s="58">
        <v>0</v>
      </c>
      <c r="N17" s="149"/>
      <c r="O17" s="58">
        <v>3611</v>
      </c>
      <c r="P17" s="149"/>
      <c r="Q17" s="58">
        <v>0</v>
      </c>
      <c r="R17" s="149"/>
      <c r="S17" s="61">
        <v>-28174</v>
      </c>
      <c r="T17" s="149"/>
      <c r="U17" s="61">
        <v>-1631</v>
      </c>
      <c r="V17" s="149"/>
      <c r="W17" s="58">
        <f>SUM(O17:U17)</f>
        <v>-26194</v>
      </c>
      <c r="X17" s="149"/>
      <c r="Y17" s="58">
        <f>SUM(C17:M17,W17)</f>
        <v>-26194</v>
      </c>
      <c r="Z17" s="149"/>
      <c r="AA17" s="58">
        <v>1008</v>
      </c>
      <c r="AB17" s="149"/>
      <c r="AC17" s="61">
        <f>SUM(Y17:AA17)</f>
        <v>-25186</v>
      </c>
      <c r="AE17" s="59"/>
    </row>
    <row r="18" spans="1:31" ht="18" customHeight="1" x14ac:dyDescent="0.2">
      <c r="A18" s="26" t="s">
        <v>156</v>
      </c>
      <c r="C18" s="62">
        <f>SUM(C16:C17)</f>
        <v>0</v>
      </c>
      <c r="D18" s="149"/>
      <c r="E18" s="62">
        <f>SUM(E16:E17)</f>
        <v>0</v>
      </c>
      <c r="F18" s="149"/>
      <c r="G18" s="62">
        <v>0</v>
      </c>
      <c r="H18" s="149"/>
      <c r="I18" s="62">
        <f>SUM(I16:I17)</f>
        <v>0</v>
      </c>
      <c r="J18" s="149"/>
      <c r="K18" s="62">
        <f>SUM(K16:K17)</f>
        <v>0</v>
      </c>
      <c r="L18" s="149"/>
      <c r="M18" s="62">
        <f>SUM(M16:M17)</f>
        <v>40129</v>
      </c>
      <c r="N18" s="149"/>
      <c r="O18" s="62">
        <f>SUM(O16:O17)</f>
        <v>3611</v>
      </c>
      <c r="P18" s="149"/>
      <c r="Q18" s="62">
        <f>SUM(Q16:Q17)</f>
        <v>0</v>
      </c>
      <c r="R18" s="149"/>
      <c r="S18" s="62">
        <f>SUM(S16:S17)</f>
        <v>-28174</v>
      </c>
      <c r="T18" s="149"/>
      <c r="U18" s="62">
        <f>SUM(U16:U17)</f>
        <v>-1631</v>
      </c>
      <c r="V18" s="149"/>
      <c r="W18" s="62">
        <f>SUM(W16:W17)</f>
        <v>-26194</v>
      </c>
      <c r="X18" s="149"/>
      <c r="Y18" s="62">
        <f>SUM(Y16:Y17)</f>
        <v>13935</v>
      </c>
      <c r="Z18" s="149"/>
      <c r="AA18" s="62">
        <f>SUM(AA16:AA17)</f>
        <v>429</v>
      </c>
      <c r="AB18" s="149"/>
      <c r="AC18" s="62">
        <f>SUM(AC16:AC17)</f>
        <v>14364</v>
      </c>
      <c r="AE18" s="59"/>
    </row>
    <row r="19" spans="1:31" ht="18" customHeight="1" x14ac:dyDescent="0.2">
      <c r="A19" s="26" t="s">
        <v>169</v>
      </c>
      <c r="C19" s="62">
        <v>0</v>
      </c>
      <c r="D19" s="149"/>
      <c r="E19" s="62">
        <v>0</v>
      </c>
      <c r="F19" s="149"/>
      <c r="G19" s="62">
        <v>0</v>
      </c>
      <c r="H19" s="149"/>
      <c r="I19" s="62">
        <v>0</v>
      </c>
      <c r="J19" s="149"/>
      <c r="K19" s="62">
        <v>0</v>
      </c>
      <c r="L19" s="149"/>
      <c r="M19" s="62">
        <v>20448</v>
      </c>
      <c r="N19" s="149"/>
      <c r="O19" s="62">
        <v>0</v>
      </c>
      <c r="P19" s="149"/>
      <c r="Q19" s="62">
        <v>-20448</v>
      </c>
      <c r="R19" s="149"/>
      <c r="S19" s="62">
        <v>0</v>
      </c>
      <c r="T19" s="149"/>
      <c r="U19" s="62">
        <v>0</v>
      </c>
      <c r="V19" s="149"/>
      <c r="W19" s="58">
        <f>SUM(O19:U19)</f>
        <v>-20448</v>
      </c>
      <c r="X19" s="149"/>
      <c r="Y19" s="62">
        <v>0</v>
      </c>
      <c r="Z19" s="149"/>
      <c r="AA19" s="62">
        <v>0</v>
      </c>
      <c r="AB19" s="149"/>
      <c r="AC19" s="62">
        <v>0</v>
      </c>
      <c r="AE19" s="59"/>
    </row>
    <row r="20" spans="1:31" ht="18" customHeight="1" thickBot="1" x14ac:dyDescent="0.25">
      <c r="A20" s="114" t="s">
        <v>225</v>
      </c>
      <c r="C20" s="63">
        <f>SUM(C15,C18:C19)</f>
        <v>1666827</v>
      </c>
      <c r="D20" s="149"/>
      <c r="E20" s="63">
        <f>SUM(E15,E18:E19)</f>
        <v>2062461</v>
      </c>
      <c r="F20" s="149"/>
      <c r="G20" s="63">
        <v>0</v>
      </c>
      <c r="H20" s="149"/>
      <c r="I20" s="63">
        <f>SUM(I15,I18:I19)</f>
        <v>568131</v>
      </c>
      <c r="J20" s="149"/>
      <c r="K20" s="63">
        <f>SUM(K15,K18:K19)</f>
        <v>211675</v>
      </c>
      <c r="L20" s="149"/>
      <c r="M20" s="63">
        <f>SUM(M15,M18:M19)</f>
        <v>-495474</v>
      </c>
      <c r="N20" s="149"/>
      <c r="O20" s="63">
        <f>SUM(O15,O18:O19)</f>
        <v>118851</v>
      </c>
      <c r="P20" s="149"/>
      <c r="Q20" s="63">
        <f>SUM(Q15,Q18:Q19)</f>
        <v>5429782</v>
      </c>
      <c r="R20" s="149"/>
      <c r="S20" s="63">
        <f>SUM(S15,S18:S19)</f>
        <v>163752</v>
      </c>
      <c r="T20" s="149"/>
      <c r="U20" s="63">
        <f>SUM(U15,U18:U19)</f>
        <v>-8424</v>
      </c>
      <c r="V20" s="149"/>
      <c r="W20" s="63">
        <f>SUM(W15,W18:W19)</f>
        <v>5703961</v>
      </c>
      <c r="X20" s="149"/>
      <c r="Y20" s="63">
        <f>SUM(Y15,Y18:Y19)</f>
        <v>9717581</v>
      </c>
      <c r="Z20" s="149"/>
      <c r="AA20" s="63">
        <f>SUM(AA15,AA18:AA19)</f>
        <v>118566</v>
      </c>
      <c r="AB20" s="149"/>
      <c r="AC20" s="63">
        <f>SUM(AC15,AC18:AC19)</f>
        <v>9836147</v>
      </c>
      <c r="AE20" s="59"/>
    </row>
    <row r="21" spans="1:31" ht="18" customHeight="1" thickTop="1" x14ac:dyDescent="0.2">
      <c r="A21" s="114"/>
      <c r="C21" s="64"/>
      <c r="D21" s="149"/>
      <c r="E21" s="64"/>
      <c r="F21" s="149"/>
      <c r="G21" s="64"/>
      <c r="H21" s="149"/>
      <c r="I21" s="64"/>
      <c r="J21" s="149"/>
      <c r="K21" s="64"/>
      <c r="L21" s="149"/>
      <c r="M21" s="64"/>
      <c r="N21" s="149"/>
      <c r="O21" s="64"/>
      <c r="P21" s="149"/>
      <c r="Q21" s="64"/>
      <c r="R21" s="149"/>
      <c r="S21" s="57"/>
      <c r="T21" s="149"/>
      <c r="U21" s="57"/>
      <c r="V21" s="149"/>
      <c r="W21" s="64"/>
      <c r="X21" s="149"/>
      <c r="Y21" s="64"/>
      <c r="Z21" s="149"/>
      <c r="AA21" s="64"/>
      <c r="AB21" s="149"/>
      <c r="AC21" s="56"/>
      <c r="AE21" s="59"/>
    </row>
    <row r="22" spans="1:31" ht="18" customHeight="1" x14ac:dyDescent="0.2">
      <c r="A22" s="114" t="s">
        <v>223</v>
      </c>
      <c r="C22" s="56">
        <v>1666827</v>
      </c>
      <c r="D22" s="149"/>
      <c r="E22" s="56">
        <v>2062461</v>
      </c>
      <c r="F22" s="149"/>
      <c r="G22" s="56">
        <v>-7373</v>
      </c>
      <c r="H22" s="149"/>
      <c r="I22" s="56">
        <v>568131</v>
      </c>
      <c r="J22" s="149"/>
      <c r="K22" s="56">
        <v>211675</v>
      </c>
      <c r="L22" s="149"/>
      <c r="M22" s="186">
        <v>-493903</v>
      </c>
      <c r="N22" s="149"/>
      <c r="O22" s="186">
        <v>124270</v>
      </c>
      <c r="P22" s="149"/>
      <c r="Q22" s="186">
        <v>5395189</v>
      </c>
      <c r="R22" s="149"/>
      <c r="S22" s="186">
        <v>207043</v>
      </c>
      <c r="T22" s="149"/>
      <c r="U22" s="186">
        <v>-10726</v>
      </c>
      <c r="V22" s="149"/>
      <c r="W22" s="186">
        <v>5715776</v>
      </c>
      <c r="X22" s="149"/>
      <c r="Y22" s="186">
        <v>9723594</v>
      </c>
      <c r="Z22" s="149"/>
      <c r="AA22" s="186">
        <v>124884</v>
      </c>
      <c r="AB22" s="149"/>
      <c r="AC22" s="59">
        <f>SUM(Y22:AA22)</f>
        <v>9848478</v>
      </c>
      <c r="AE22" s="59"/>
    </row>
    <row r="23" spans="1:31" ht="18" customHeight="1" x14ac:dyDescent="0.2">
      <c r="A23" s="26" t="s">
        <v>234</v>
      </c>
      <c r="C23" s="56">
        <v>0</v>
      </c>
      <c r="D23" s="149"/>
      <c r="E23" s="56">
        <v>0</v>
      </c>
      <c r="F23" s="149"/>
      <c r="G23" s="56">
        <v>0</v>
      </c>
      <c r="H23" s="149"/>
      <c r="I23" s="56">
        <v>0</v>
      </c>
      <c r="J23" s="149"/>
      <c r="K23" s="56">
        <v>0</v>
      </c>
      <c r="L23" s="149"/>
      <c r="M23" s="56">
        <f>'PL&amp;OCI'!D30</f>
        <v>63811</v>
      </c>
      <c r="N23" s="149"/>
      <c r="O23" s="56">
        <v>0</v>
      </c>
      <c r="P23" s="149"/>
      <c r="Q23" s="56">
        <v>0</v>
      </c>
      <c r="R23" s="149"/>
      <c r="S23" s="57">
        <v>0</v>
      </c>
      <c r="T23" s="149"/>
      <c r="U23" s="57">
        <v>0</v>
      </c>
      <c r="V23" s="149"/>
      <c r="W23" s="56">
        <f>SUM(O23:U23)</f>
        <v>0</v>
      </c>
      <c r="X23" s="149"/>
      <c r="Y23" s="56">
        <f>SUM(C23:M23,W23)</f>
        <v>63811</v>
      </c>
      <c r="Z23" s="149"/>
      <c r="AA23" s="56">
        <f>'PL&amp;OCI'!D31</f>
        <v>1441</v>
      </c>
      <c r="AB23" s="149"/>
      <c r="AC23" s="57">
        <f>SUM(Y23:AA23)</f>
        <v>65252</v>
      </c>
      <c r="AE23" s="59"/>
    </row>
    <row r="24" spans="1:31" ht="18" customHeight="1" x14ac:dyDescent="0.2">
      <c r="A24" s="26" t="s">
        <v>148</v>
      </c>
      <c r="C24" s="58">
        <v>0</v>
      </c>
      <c r="D24" s="149"/>
      <c r="E24" s="58">
        <v>0</v>
      </c>
      <c r="F24" s="149"/>
      <c r="G24" s="58">
        <v>0</v>
      </c>
      <c r="H24" s="149"/>
      <c r="I24" s="58">
        <v>0</v>
      </c>
      <c r="J24" s="149"/>
      <c r="K24" s="58">
        <v>0</v>
      </c>
      <c r="L24" s="149"/>
      <c r="M24" s="58">
        <v>0</v>
      </c>
      <c r="N24" s="149"/>
      <c r="O24" s="187">
        <v>-1257</v>
      </c>
      <c r="P24" s="149"/>
      <c r="Q24" s="58">
        <v>0</v>
      </c>
      <c r="R24" s="149"/>
      <c r="S24" s="188">
        <v>52171</v>
      </c>
      <c r="T24" s="149"/>
      <c r="U24" s="61">
        <v>5024</v>
      </c>
      <c r="V24" s="149"/>
      <c r="W24" s="58">
        <f>SUM(O24:U24)</f>
        <v>55938</v>
      </c>
      <c r="X24" s="149"/>
      <c r="Y24" s="58">
        <f>SUM(C24:M24,W24)</f>
        <v>55938</v>
      </c>
      <c r="Z24" s="149"/>
      <c r="AA24" s="58">
        <v>15</v>
      </c>
      <c r="AB24" s="149"/>
      <c r="AC24" s="61">
        <f>SUM(Y24:AA24)</f>
        <v>55953</v>
      </c>
      <c r="AE24" s="59"/>
    </row>
    <row r="25" spans="1:31" ht="18" customHeight="1" x14ac:dyDescent="0.2">
      <c r="A25" s="26" t="s">
        <v>156</v>
      </c>
      <c r="C25" s="62">
        <f>SUM(C23:C24)</f>
        <v>0</v>
      </c>
      <c r="D25" s="149"/>
      <c r="E25" s="62">
        <f>SUM(E23:E24)</f>
        <v>0</v>
      </c>
      <c r="F25" s="149"/>
      <c r="G25" s="62">
        <f>SUM(G23:G24)</f>
        <v>0</v>
      </c>
      <c r="H25" s="149"/>
      <c r="I25" s="62">
        <f>SUM(I23:I24)</f>
        <v>0</v>
      </c>
      <c r="J25" s="149"/>
      <c r="K25" s="62">
        <f>SUM(K23:K24)</f>
        <v>0</v>
      </c>
      <c r="L25" s="149"/>
      <c r="M25" s="62">
        <f>SUM(M23:M24)</f>
        <v>63811</v>
      </c>
      <c r="N25" s="149"/>
      <c r="O25" s="62">
        <f>SUM(O23:O24)</f>
        <v>-1257</v>
      </c>
      <c r="P25" s="149"/>
      <c r="Q25" s="62">
        <f>SUM(Q23:Q24)</f>
        <v>0</v>
      </c>
      <c r="R25" s="149"/>
      <c r="S25" s="62">
        <f>SUM(S23:S24)</f>
        <v>52171</v>
      </c>
      <c r="T25" s="149"/>
      <c r="U25" s="62">
        <f>SUM(U23:U24)</f>
        <v>5024</v>
      </c>
      <c r="V25" s="149"/>
      <c r="W25" s="62">
        <f>SUM(W23:W24)</f>
        <v>55938</v>
      </c>
      <c r="X25" s="149"/>
      <c r="Y25" s="62">
        <f>SUM(Y23:Y24)</f>
        <v>119749</v>
      </c>
      <c r="Z25" s="149"/>
      <c r="AA25" s="62">
        <f>SUM(AA23:AA24)</f>
        <v>1456</v>
      </c>
      <c r="AB25" s="149"/>
      <c r="AC25" s="62">
        <f>SUM(AC23:AC24)</f>
        <v>121205</v>
      </c>
      <c r="AE25" s="59"/>
    </row>
    <row r="26" spans="1:31" ht="18" customHeight="1" x14ac:dyDescent="0.2">
      <c r="A26" s="42" t="s">
        <v>169</v>
      </c>
      <c r="C26" s="56">
        <v>0</v>
      </c>
      <c r="D26" s="149"/>
      <c r="E26" s="56">
        <v>0</v>
      </c>
      <c r="F26" s="149"/>
      <c r="G26" s="56">
        <v>0</v>
      </c>
      <c r="H26" s="149"/>
      <c r="I26" s="56">
        <v>0</v>
      </c>
      <c r="J26" s="149"/>
      <c r="K26" s="56">
        <v>0</v>
      </c>
      <c r="L26" s="149"/>
      <c r="M26" s="62">
        <v>1410</v>
      </c>
      <c r="N26" s="149"/>
      <c r="O26" s="62">
        <v>0</v>
      </c>
      <c r="P26" s="149"/>
      <c r="Q26" s="62">
        <v>-1410</v>
      </c>
      <c r="R26" s="149"/>
      <c r="S26" s="56">
        <v>0</v>
      </c>
      <c r="T26" s="149"/>
      <c r="U26" s="56">
        <v>0</v>
      </c>
      <c r="V26" s="149"/>
      <c r="W26" s="56">
        <f>SUM(O26:U26)</f>
        <v>-1410</v>
      </c>
      <c r="X26" s="149"/>
      <c r="Y26" s="56">
        <f>SUM(C26:M26,W26)</f>
        <v>0</v>
      </c>
      <c r="Z26" s="149"/>
      <c r="AA26" s="62">
        <v>0</v>
      </c>
      <c r="AB26" s="149"/>
      <c r="AC26" s="57">
        <f>SUM(Y26:AA26)</f>
        <v>0</v>
      </c>
      <c r="AE26" s="59"/>
    </row>
    <row r="27" spans="1:31" ht="18" customHeight="1" thickBot="1" x14ac:dyDescent="0.25">
      <c r="A27" s="114" t="s">
        <v>224</v>
      </c>
      <c r="C27" s="63">
        <f>SUM(C22,C25:C25)</f>
        <v>1666827</v>
      </c>
      <c r="D27" s="149"/>
      <c r="E27" s="63">
        <f>SUM(E22,E25:E25)</f>
        <v>2062461</v>
      </c>
      <c r="F27" s="149"/>
      <c r="G27" s="63">
        <f>SUM(G22,G25:G25)</f>
        <v>-7373</v>
      </c>
      <c r="H27" s="149"/>
      <c r="I27" s="63">
        <f>SUM(I22,I25:I25)</f>
        <v>568131</v>
      </c>
      <c r="J27" s="149"/>
      <c r="K27" s="63">
        <f>SUM(K22,K25:K25)</f>
        <v>211675</v>
      </c>
      <c r="L27" s="149"/>
      <c r="M27" s="63">
        <f>SUM(M22,M25:M26)</f>
        <v>-428682</v>
      </c>
      <c r="N27" s="149"/>
      <c r="O27" s="63">
        <f>SUM(O22,O25:O26)</f>
        <v>123013</v>
      </c>
      <c r="P27" s="149"/>
      <c r="Q27" s="63">
        <f>SUM(Q22,Q25:Q26)</f>
        <v>5393779</v>
      </c>
      <c r="R27" s="149"/>
      <c r="S27" s="63">
        <f>SUM(S22,S25:S26)</f>
        <v>259214</v>
      </c>
      <c r="T27" s="149"/>
      <c r="U27" s="63">
        <f>SUM(U22,U25:U26)</f>
        <v>-5702</v>
      </c>
      <c r="V27" s="149"/>
      <c r="W27" s="63">
        <f>SUM(W22,W25:W26)</f>
        <v>5770304</v>
      </c>
      <c r="X27" s="149"/>
      <c r="Y27" s="63">
        <f>SUM(Y22,Y25:Y26)</f>
        <v>9843343</v>
      </c>
      <c r="Z27" s="149"/>
      <c r="AA27" s="63">
        <f>SUM(AA22,AA25:AA26)</f>
        <v>126340</v>
      </c>
      <c r="AB27" s="149"/>
      <c r="AC27" s="63">
        <f>SUM(AC22,AC25:AC25)</f>
        <v>9969683</v>
      </c>
      <c r="AE27" s="59"/>
    </row>
    <row r="28" spans="1:31" ht="18" customHeight="1" thickTop="1" x14ac:dyDescent="0.2">
      <c r="C28" s="59">
        <f>SUM(C22-BS!F83)</f>
        <v>0</v>
      </c>
      <c r="D28" s="146"/>
      <c r="E28" s="59">
        <f>SUM(E22-BS!F84)</f>
        <v>0</v>
      </c>
      <c r="F28" s="146"/>
      <c r="G28" s="59">
        <f>SUM(G22-BS!F85)</f>
        <v>0</v>
      </c>
      <c r="H28" s="146"/>
      <c r="I28" s="59">
        <f>SUM(I22-BS!F86)</f>
        <v>0</v>
      </c>
      <c r="J28" s="146"/>
      <c r="K28" s="59">
        <f>SUM(K22-BS!F88)</f>
        <v>0</v>
      </c>
      <c r="L28" s="146"/>
      <c r="M28" s="59">
        <f>SUM(M22-BS!F89)</f>
        <v>0</v>
      </c>
      <c r="N28" s="146"/>
      <c r="S28" s="26"/>
      <c r="T28" s="146"/>
      <c r="U28" s="26"/>
      <c r="V28" s="146"/>
      <c r="W28" s="59">
        <f>SUM(W22-BS!F90)</f>
        <v>0</v>
      </c>
      <c r="Y28" s="59">
        <f>SUM(Y22-BS!F91)</f>
        <v>0</v>
      </c>
      <c r="AA28" s="59">
        <f>SUM(AA22-BS!F92)</f>
        <v>0</v>
      </c>
      <c r="AC28" s="59">
        <f>SUM(AC22-BS!F93)</f>
        <v>0</v>
      </c>
      <c r="AE28" s="59"/>
    </row>
    <row r="29" spans="1:31" ht="18" customHeight="1" x14ac:dyDescent="0.2">
      <c r="C29" s="59">
        <f>SUM(C27-BS!D83)</f>
        <v>0</v>
      </c>
      <c r="D29" s="146"/>
      <c r="E29" s="59">
        <f>SUM(E27-BS!D84)</f>
        <v>0</v>
      </c>
      <c r="F29" s="146"/>
      <c r="G29" s="59">
        <f>SUM(G27-BS!D85)</f>
        <v>0</v>
      </c>
      <c r="H29" s="146"/>
      <c r="I29" s="59">
        <f>SUM(I27-BS!D86)</f>
        <v>0</v>
      </c>
      <c r="J29" s="146"/>
      <c r="K29" s="59">
        <f>SUM(K27-BS!D88)</f>
        <v>0</v>
      </c>
      <c r="L29" s="146"/>
      <c r="M29" s="59">
        <f>SUM(M27-BS!D89)</f>
        <v>0</v>
      </c>
      <c r="N29" s="146"/>
      <c r="S29" s="26"/>
      <c r="T29" s="146"/>
      <c r="U29" s="26"/>
      <c r="V29" s="146"/>
      <c r="W29" s="59">
        <f>SUM(W27-BS!D90)</f>
        <v>0</v>
      </c>
      <c r="Y29" s="59">
        <f>SUM(Y27-BS!D91)</f>
        <v>0</v>
      </c>
      <c r="AA29" s="59">
        <f>SUM(AA27-BS!D92)</f>
        <v>0</v>
      </c>
      <c r="AB29" s="149"/>
      <c r="AC29" s="59">
        <f>SUM(AC27-BS!D93)</f>
        <v>0</v>
      </c>
      <c r="AE29" s="59"/>
    </row>
    <row r="30" spans="1:31" ht="18" customHeight="1" x14ac:dyDescent="0.2">
      <c r="A30" s="26" t="s">
        <v>182</v>
      </c>
      <c r="C30" s="145"/>
      <c r="D30" s="146"/>
      <c r="F30" s="146"/>
      <c r="G30" s="146"/>
      <c r="H30" s="146"/>
      <c r="J30" s="146"/>
      <c r="L30" s="146"/>
      <c r="N30" s="146"/>
      <c r="S30" s="26"/>
      <c r="T30" s="146"/>
      <c r="U30" s="26"/>
      <c r="V30" s="146"/>
      <c r="AB30" s="149"/>
    </row>
    <row r="31" spans="1:31" ht="18" customHeight="1" x14ac:dyDescent="0.2">
      <c r="D31" s="146"/>
      <c r="F31" s="146"/>
      <c r="G31" s="146"/>
      <c r="H31" s="146"/>
      <c r="J31" s="146"/>
      <c r="L31" s="146"/>
      <c r="N31" s="146"/>
      <c r="S31" s="26"/>
      <c r="T31" s="146"/>
      <c r="U31" s="26"/>
      <c r="V31" s="146"/>
      <c r="AB31" s="149"/>
    </row>
  </sheetData>
  <mergeCells count="4">
    <mergeCell ref="C6:AC6"/>
    <mergeCell ref="O9:U9"/>
    <mergeCell ref="O8:W8"/>
    <mergeCell ref="C7:Y7"/>
  </mergeCells>
  <phoneticPr fontId="9" type="noConversion"/>
  <printOptions horizontalCentered="1"/>
  <pageMargins left="0.19685039370078741" right="0.19685039370078741" top="0.78740157480314965" bottom="0.19685039370078741" header="0.19685039370078741" footer="0.19685039370078741"/>
  <pageSetup paperSize="9" scale="65" fitToWidth="0" fitToHeight="0" orientation="landscape" r:id="rId1"/>
  <rowBreaks count="5" manualBreakCount="5">
    <brk id="77" max="16383" man="1"/>
    <brk id="120" max="16383" man="1"/>
    <brk id="138" max="16383" man="1"/>
    <brk id="177" max="16383" man="1"/>
    <brk id="20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E24"/>
  <sheetViews>
    <sheetView showGridLines="0" view="pageBreakPreview" zoomScaleNormal="55" zoomScaleSheetLayoutView="100" workbookViewId="0">
      <selection activeCell="F28" sqref="F28"/>
    </sheetView>
  </sheetViews>
  <sheetFormatPr defaultColWidth="9.140625" defaultRowHeight="18.75" customHeight="1" x14ac:dyDescent="0.2"/>
  <cols>
    <col min="1" max="1" width="29.5703125" style="93" customWidth="1"/>
    <col min="2" max="2" width="5.140625" style="151" customWidth="1"/>
    <col min="3" max="3" width="16.7109375" style="93" customWidth="1"/>
    <col min="4" max="4" width="1.5703125" style="157" customWidth="1"/>
    <col min="5" max="5" width="16.7109375" style="93" customWidth="1"/>
    <col min="6" max="6" width="1.5703125" style="157" customWidth="1"/>
    <col min="7" max="7" width="16.7109375" style="93" customWidth="1"/>
    <col min="8" max="8" width="1.5703125" style="151" customWidth="1"/>
    <col min="9" max="9" width="16.7109375" style="93" customWidth="1"/>
    <col min="10" max="10" width="1.5703125" style="157" customWidth="1"/>
    <col min="11" max="11" width="16.7109375" style="93" customWidth="1"/>
    <col min="12" max="12" width="1.5703125" style="157" customWidth="1"/>
    <col min="13" max="13" width="16.7109375" style="93" customWidth="1"/>
    <col min="14" max="14" width="1.5703125" style="157" customWidth="1"/>
    <col min="15" max="15" width="16.7109375" style="93" customWidth="1"/>
    <col min="16" max="16" width="1.5703125" style="151" customWidth="1"/>
    <col min="17" max="16384" width="9.140625" style="93"/>
  </cols>
  <sheetData>
    <row r="1" spans="1:16" ht="18.75" customHeight="1" x14ac:dyDescent="0.2">
      <c r="O1" s="95" t="s">
        <v>136</v>
      </c>
    </row>
    <row r="2" spans="1:16" s="115" customFormat="1" ht="18.75" customHeight="1" x14ac:dyDescent="0.2">
      <c r="A2" s="115" t="s">
        <v>0</v>
      </c>
      <c r="B2" s="151"/>
      <c r="D2" s="159"/>
      <c r="E2" s="151"/>
      <c r="F2" s="159"/>
      <c r="H2" s="150"/>
      <c r="J2" s="159"/>
      <c r="L2" s="159"/>
      <c r="N2" s="159"/>
      <c r="P2" s="150"/>
    </row>
    <row r="3" spans="1:16" s="115" customFormat="1" ht="18.75" customHeight="1" x14ac:dyDescent="0.2">
      <c r="A3" s="115" t="s">
        <v>133</v>
      </c>
      <c r="B3" s="151"/>
      <c r="D3" s="159"/>
      <c r="E3" s="151"/>
      <c r="F3" s="159"/>
      <c r="H3" s="150"/>
      <c r="J3" s="159"/>
      <c r="L3" s="159"/>
      <c r="N3" s="159"/>
      <c r="P3" s="150"/>
    </row>
    <row r="4" spans="1:16" s="115" customFormat="1" ht="18.75" customHeight="1" x14ac:dyDescent="0.2">
      <c r="A4" s="115" t="s">
        <v>222</v>
      </c>
      <c r="B4" s="151"/>
      <c r="D4" s="159"/>
      <c r="E4" s="151"/>
      <c r="F4" s="159"/>
      <c r="H4" s="150"/>
      <c r="J4" s="159"/>
      <c r="L4" s="159"/>
      <c r="N4" s="159"/>
      <c r="P4" s="150"/>
    </row>
    <row r="5" spans="1:16" ht="18.75" customHeight="1" x14ac:dyDescent="0.2">
      <c r="O5" s="96" t="s">
        <v>137</v>
      </c>
    </row>
    <row r="6" spans="1:16" ht="18.75" customHeight="1" x14ac:dyDescent="0.2">
      <c r="C6" s="197" t="s">
        <v>2</v>
      </c>
      <c r="D6" s="197"/>
      <c r="E6" s="197"/>
      <c r="F6" s="197"/>
      <c r="G6" s="197"/>
      <c r="H6" s="197"/>
      <c r="I6" s="197"/>
      <c r="J6" s="197"/>
      <c r="K6" s="197"/>
      <c r="L6" s="197"/>
      <c r="M6" s="197"/>
      <c r="N6" s="197"/>
      <c r="O6" s="197"/>
    </row>
    <row r="7" spans="1:16" s="97" customFormat="1" ht="18.75" customHeight="1" x14ac:dyDescent="0.2">
      <c r="B7" s="152"/>
      <c r="D7" s="152"/>
      <c r="F7" s="157"/>
      <c r="H7" s="152"/>
      <c r="J7" s="152"/>
      <c r="K7" s="198" t="s">
        <v>109</v>
      </c>
      <c r="L7" s="198"/>
      <c r="M7" s="198"/>
      <c r="N7" s="157"/>
      <c r="O7" s="99"/>
      <c r="P7" s="152"/>
    </row>
    <row r="8" spans="1:16" s="97" customFormat="1" ht="18.75" customHeight="1" x14ac:dyDescent="0.2">
      <c r="B8" s="152"/>
      <c r="D8" s="152"/>
      <c r="F8" s="157"/>
      <c r="G8" s="196" t="s">
        <v>36</v>
      </c>
      <c r="H8" s="196"/>
      <c r="I8" s="196"/>
      <c r="J8" s="152"/>
      <c r="K8" s="184" t="s">
        <v>118</v>
      </c>
      <c r="L8" s="157"/>
      <c r="M8" s="98"/>
      <c r="N8" s="157"/>
      <c r="O8" s="99"/>
      <c r="P8" s="152"/>
    </row>
    <row r="9" spans="1:16" s="97" customFormat="1" ht="18.75" customHeight="1" x14ac:dyDescent="0.2">
      <c r="B9" s="152"/>
      <c r="C9" s="98" t="s">
        <v>86</v>
      </c>
      <c r="D9" s="157"/>
      <c r="E9" s="97" t="s">
        <v>87</v>
      </c>
      <c r="F9" s="157"/>
      <c r="G9" s="98" t="s">
        <v>89</v>
      </c>
      <c r="H9" s="157"/>
      <c r="J9" s="152"/>
      <c r="K9" s="98" t="s">
        <v>129</v>
      </c>
      <c r="L9" s="157"/>
      <c r="M9" s="97" t="s">
        <v>157</v>
      </c>
      <c r="N9" s="157"/>
      <c r="O9" s="97" t="s">
        <v>97</v>
      </c>
      <c r="P9" s="152"/>
    </row>
    <row r="10" spans="1:16" s="97" customFormat="1" ht="18.75" customHeight="1" x14ac:dyDescent="0.2">
      <c r="B10" s="152"/>
      <c r="C10" s="184" t="s">
        <v>130</v>
      </c>
      <c r="D10" s="157"/>
      <c r="E10" s="184" t="s">
        <v>90</v>
      </c>
      <c r="F10" s="157"/>
      <c r="G10" s="184" t="s">
        <v>92</v>
      </c>
      <c r="H10" s="157"/>
      <c r="I10" s="184" t="s">
        <v>93</v>
      </c>
      <c r="J10" s="157"/>
      <c r="K10" s="184" t="s">
        <v>91</v>
      </c>
      <c r="L10" s="157"/>
      <c r="M10" s="184" t="s">
        <v>125</v>
      </c>
      <c r="N10" s="157"/>
      <c r="O10" s="184" t="s">
        <v>128</v>
      </c>
      <c r="P10" s="152"/>
    </row>
    <row r="11" spans="1:16" s="100" customFormat="1" ht="18.75" customHeight="1" x14ac:dyDescent="0.2">
      <c r="A11" s="115" t="s">
        <v>202</v>
      </c>
      <c r="B11" s="153"/>
      <c r="C11" s="101">
        <v>1666827</v>
      </c>
      <c r="D11" s="160"/>
      <c r="E11" s="101">
        <v>2062461</v>
      </c>
      <c r="F11" s="160"/>
      <c r="G11" s="101">
        <v>211675</v>
      </c>
      <c r="H11" s="154"/>
      <c r="I11" s="101">
        <v>297352</v>
      </c>
      <c r="J11" s="160"/>
      <c r="K11" s="101">
        <v>141313</v>
      </c>
      <c r="L11" s="160"/>
      <c r="M11" s="101">
        <f>SUM(K11:L11)</f>
        <v>141313</v>
      </c>
      <c r="N11" s="160"/>
      <c r="O11" s="101">
        <f>SUM(C11:I11,M11)</f>
        <v>4379628</v>
      </c>
      <c r="P11" s="153"/>
    </row>
    <row r="12" spans="1:16" s="100" customFormat="1" ht="18.75" customHeight="1" x14ac:dyDescent="0.2">
      <c r="A12" s="102" t="s">
        <v>195</v>
      </c>
      <c r="B12" s="153"/>
      <c r="C12" s="101">
        <v>0</v>
      </c>
      <c r="D12" s="160"/>
      <c r="E12" s="101">
        <v>0</v>
      </c>
      <c r="F12" s="160"/>
      <c r="G12" s="101">
        <v>0</v>
      </c>
      <c r="H12" s="154"/>
      <c r="I12" s="101">
        <f>SUM('PL&amp;OCI'!J30)</f>
        <v>-19561</v>
      </c>
      <c r="J12" s="160"/>
      <c r="K12" s="101">
        <v>0</v>
      </c>
      <c r="L12" s="160"/>
      <c r="M12" s="101">
        <f>SUM(K12:L12)</f>
        <v>0</v>
      </c>
      <c r="N12" s="160"/>
      <c r="O12" s="101">
        <f>SUM(C12:I12,M12)</f>
        <v>-19561</v>
      </c>
      <c r="P12" s="153"/>
    </row>
    <row r="13" spans="1:16" s="100" customFormat="1" ht="18.75" customHeight="1" x14ac:dyDescent="0.2">
      <c r="A13" s="102" t="s">
        <v>148</v>
      </c>
      <c r="B13" s="153"/>
      <c r="C13" s="103">
        <v>0</v>
      </c>
      <c r="D13" s="160"/>
      <c r="E13" s="103">
        <v>0</v>
      </c>
      <c r="F13" s="160"/>
      <c r="G13" s="103">
        <v>0</v>
      </c>
      <c r="H13" s="154"/>
      <c r="I13" s="103">
        <v>0</v>
      </c>
      <c r="J13" s="160"/>
      <c r="K13" s="103">
        <v>0</v>
      </c>
      <c r="L13" s="160"/>
      <c r="M13" s="103">
        <f>SUM(K13:L13)</f>
        <v>0</v>
      </c>
      <c r="N13" s="160"/>
      <c r="O13" s="104">
        <f>SUM(C13:I13,M13)</f>
        <v>0</v>
      </c>
      <c r="P13" s="153"/>
    </row>
    <row r="14" spans="1:16" ht="18.75" customHeight="1" x14ac:dyDescent="0.2">
      <c r="A14" s="94" t="s">
        <v>156</v>
      </c>
      <c r="C14" s="103">
        <f>SUM(C12:C13)</f>
        <v>0</v>
      </c>
      <c r="D14" s="160"/>
      <c r="E14" s="103">
        <f>SUM(E12:E13)</f>
        <v>0</v>
      </c>
      <c r="F14" s="160"/>
      <c r="G14" s="103">
        <f>SUM(G12:G13)</f>
        <v>0</v>
      </c>
      <c r="H14" s="154"/>
      <c r="I14" s="103">
        <f>SUM(I12:I13)</f>
        <v>-19561</v>
      </c>
      <c r="J14" s="160"/>
      <c r="K14" s="103">
        <f>SUM(K12:K13)</f>
        <v>0</v>
      </c>
      <c r="L14" s="160"/>
      <c r="M14" s="103">
        <f>SUM(M12:M13)</f>
        <v>0</v>
      </c>
      <c r="N14" s="160"/>
      <c r="O14" s="103">
        <f>SUM(O12:O13)</f>
        <v>-19561</v>
      </c>
    </row>
    <row r="15" spans="1:16" ht="18.75" customHeight="1" thickBot="1" x14ac:dyDescent="0.25">
      <c r="A15" s="115" t="s">
        <v>203</v>
      </c>
      <c r="C15" s="105">
        <f>SUM(C11,C14)</f>
        <v>1666827</v>
      </c>
      <c r="D15" s="160"/>
      <c r="E15" s="105">
        <f>SUM(E11,E14)</f>
        <v>2062461</v>
      </c>
      <c r="F15" s="160"/>
      <c r="G15" s="105">
        <f>SUM(G11,G14)</f>
        <v>211675</v>
      </c>
      <c r="H15" s="154"/>
      <c r="I15" s="105">
        <f>SUM(I11,I14)</f>
        <v>277791</v>
      </c>
      <c r="J15" s="160"/>
      <c r="K15" s="105">
        <f>SUM(K11,K14)</f>
        <v>141313</v>
      </c>
      <c r="L15" s="160"/>
      <c r="M15" s="105">
        <f>SUM(M11,M14)</f>
        <v>141313</v>
      </c>
      <c r="N15" s="160"/>
      <c r="O15" s="105">
        <f>SUM(O11,O14)</f>
        <v>4360067</v>
      </c>
    </row>
    <row r="16" spans="1:16" ht="18.75" customHeight="1" thickTop="1" x14ac:dyDescent="0.2">
      <c r="C16" s="106"/>
      <c r="D16" s="161"/>
      <c r="E16" s="106"/>
      <c r="F16" s="161"/>
      <c r="G16" s="106"/>
      <c r="H16" s="164"/>
      <c r="I16" s="106"/>
      <c r="J16" s="161"/>
      <c r="K16" s="106"/>
      <c r="L16" s="166"/>
      <c r="M16" s="106"/>
      <c r="N16" s="166"/>
      <c r="O16" s="106"/>
    </row>
    <row r="17" spans="1:31" s="102" customFormat="1" ht="18" customHeight="1" x14ac:dyDescent="0.2">
      <c r="A17" s="115" t="s">
        <v>223</v>
      </c>
      <c r="B17" s="156"/>
      <c r="C17" s="101">
        <v>1666827</v>
      </c>
      <c r="D17" s="160"/>
      <c r="E17" s="101">
        <v>2062461</v>
      </c>
      <c r="F17" s="160"/>
      <c r="G17" s="101">
        <v>211675</v>
      </c>
      <c r="H17" s="154"/>
      <c r="I17" s="189">
        <v>201734</v>
      </c>
      <c r="J17" s="190"/>
      <c r="K17" s="189">
        <v>141313</v>
      </c>
      <c r="L17" s="190"/>
      <c r="M17" s="191">
        <f>SUM(K17)</f>
        <v>141313</v>
      </c>
      <c r="N17" s="190"/>
      <c r="O17" s="191">
        <f>SUM(C17:I17,M17)</f>
        <v>4284010</v>
      </c>
      <c r="P17" s="154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</row>
    <row r="18" spans="1:31" s="94" customFormat="1" ht="18.75" customHeight="1" x14ac:dyDescent="0.2">
      <c r="A18" s="102" t="s">
        <v>195</v>
      </c>
      <c r="B18" s="155"/>
      <c r="C18" s="101">
        <v>0</v>
      </c>
      <c r="D18" s="160"/>
      <c r="E18" s="101">
        <v>0</v>
      </c>
      <c r="F18" s="160"/>
      <c r="G18" s="101">
        <v>0</v>
      </c>
      <c r="H18" s="154"/>
      <c r="I18" s="101">
        <f>'PL&amp;OCI'!H30</f>
        <v>-32511</v>
      </c>
      <c r="J18" s="160"/>
      <c r="K18" s="101">
        <v>0</v>
      </c>
      <c r="L18" s="160"/>
      <c r="M18" s="101">
        <f>SUM(K18:L18)</f>
        <v>0</v>
      </c>
      <c r="N18" s="160"/>
      <c r="O18" s="101">
        <f>SUM(C18:I18,M18)</f>
        <v>-32511</v>
      </c>
      <c r="P18" s="155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</row>
    <row r="19" spans="1:31" s="94" customFormat="1" ht="18.75" customHeight="1" x14ac:dyDescent="0.2">
      <c r="A19" s="102" t="s">
        <v>148</v>
      </c>
      <c r="B19" s="155"/>
      <c r="C19" s="103">
        <v>0</v>
      </c>
      <c r="D19" s="160"/>
      <c r="E19" s="103">
        <v>0</v>
      </c>
      <c r="F19" s="160"/>
      <c r="G19" s="103">
        <v>0</v>
      </c>
      <c r="H19" s="154"/>
      <c r="I19" s="103">
        <v>0</v>
      </c>
      <c r="J19" s="160"/>
      <c r="K19" s="103">
        <f>'PL&amp;OCI'!H61</f>
        <v>0</v>
      </c>
      <c r="L19" s="160"/>
      <c r="M19" s="103">
        <f>SUM(K19:L19)</f>
        <v>0</v>
      </c>
      <c r="N19" s="160"/>
      <c r="O19" s="104">
        <f>SUM(C19:I19,M19)</f>
        <v>0</v>
      </c>
      <c r="P19" s="155"/>
    </row>
    <row r="20" spans="1:31" ht="20.25" customHeight="1" x14ac:dyDescent="0.2">
      <c r="A20" s="94" t="s">
        <v>138</v>
      </c>
      <c r="C20" s="103">
        <f>SUM(C18:C19)</f>
        <v>0</v>
      </c>
      <c r="D20" s="160"/>
      <c r="E20" s="103">
        <f>SUM(E18:E19)</f>
        <v>0</v>
      </c>
      <c r="F20" s="160"/>
      <c r="G20" s="103">
        <f>SUM(G18:G19)</f>
        <v>0</v>
      </c>
      <c r="H20" s="154"/>
      <c r="I20" s="103">
        <f>SUM(I18:I19)</f>
        <v>-32511</v>
      </c>
      <c r="J20" s="160"/>
      <c r="K20" s="103">
        <f>SUM(K18:K19)</f>
        <v>0</v>
      </c>
      <c r="L20" s="160"/>
      <c r="M20" s="103">
        <f>SUM(M18:M19)</f>
        <v>0</v>
      </c>
      <c r="N20" s="160"/>
      <c r="O20" s="103">
        <f>SUM(O18:O19)</f>
        <v>-32511</v>
      </c>
    </row>
    <row r="21" spans="1:31" ht="18.75" customHeight="1" thickBot="1" x14ac:dyDescent="0.25">
      <c r="A21" s="115" t="s">
        <v>224</v>
      </c>
      <c r="C21" s="105">
        <f>SUM(C17,C20)</f>
        <v>1666827</v>
      </c>
      <c r="D21" s="160"/>
      <c r="E21" s="105">
        <f>SUM(E17,E20)</f>
        <v>2062461</v>
      </c>
      <c r="F21" s="160"/>
      <c r="G21" s="105">
        <f>SUM(G17,G20)</f>
        <v>211675</v>
      </c>
      <c r="H21" s="154"/>
      <c r="I21" s="105">
        <f>SUM(I17,I20)</f>
        <v>169223</v>
      </c>
      <c r="J21" s="160"/>
      <c r="K21" s="105">
        <f>SUM(K17,K20)</f>
        <v>141313</v>
      </c>
      <c r="L21" s="160"/>
      <c r="M21" s="105">
        <f>SUM(M17,M20)</f>
        <v>141313</v>
      </c>
      <c r="N21" s="160"/>
      <c r="O21" s="105">
        <f>SUM(O17,O20)</f>
        <v>4251499</v>
      </c>
    </row>
    <row r="22" spans="1:31" ht="18.75" customHeight="1" thickTop="1" x14ac:dyDescent="0.2">
      <c r="A22" s="115"/>
      <c r="C22" s="107">
        <f>SUM(C17-BS!J83)</f>
        <v>0</v>
      </c>
      <c r="D22" s="162"/>
      <c r="E22" s="107">
        <f>SUM(E17-BS!J84)</f>
        <v>0</v>
      </c>
      <c r="F22" s="162"/>
      <c r="G22" s="107">
        <f>SUM(G17-BS!J88)</f>
        <v>0</v>
      </c>
      <c r="H22" s="158"/>
      <c r="I22" s="107">
        <f>SUM(I17-BS!J89)</f>
        <v>0</v>
      </c>
      <c r="J22" s="162"/>
      <c r="K22" s="107"/>
      <c r="L22" s="162"/>
      <c r="M22" s="107">
        <f>SUM(M17-BS!J90)</f>
        <v>0</v>
      </c>
      <c r="N22" s="162"/>
      <c r="O22" s="107">
        <f>SUM(O17-BS!J93)</f>
        <v>0</v>
      </c>
    </row>
    <row r="23" spans="1:31" ht="18.75" customHeight="1" x14ac:dyDescent="0.2">
      <c r="C23" s="108">
        <f>SUM(C21-BS!H83)</f>
        <v>0</v>
      </c>
      <c r="D23" s="163"/>
      <c r="E23" s="108">
        <f>SUM(E21-BS!H84)</f>
        <v>0</v>
      </c>
      <c r="F23" s="163"/>
      <c r="G23" s="108">
        <f>SUM(G21-BS!H88)</f>
        <v>0</v>
      </c>
      <c r="H23" s="165"/>
      <c r="I23" s="108">
        <f>SUM(I21-BS!H89)</f>
        <v>0</v>
      </c>
      <c r="J23" s="163"/>
      <c r="K23" s="108"/>
      <c r="L23" s="167"/>
      <c r="M23" s="108">
        <f>SUM(M21-BS!H90)</f>
        <v>0</v>
      </c>
      <c r="N23" s="167"/>
      <c r="O23" s="108">
        <f>SUM(O21-BS!H93)</f>
        <v>0</v>
      </c>
    </row>
    <row r="24" spans="1:31" ht="18.75" customHeight="1" x14ac:dyDescent="0.2">
      <c r="A24" s="94" t="s">
        <v>182</v>
      </c>
      <c r="E24" s="151"/>
    </row>
  </sheetData>
  <mergeCells count="3">
    <mergeCell ref="G8:I8"/>
    <mergeCell ref="C6:O6"/>
    <mergeCell ref="K7:M7"/>
  </mergeCells>
  <phoneticPr fontId="9" type="noConversion"/>
  <printOptions horizontalCentered="1"/>
  <pageMargins left="0.39370078740157483" right="0.39370078740157483" top="0.78740157480314965" bottom="0.39370078740157483" header="0.19685039370078741" footer="0.19685039370078741"/>
  <pageSetup paperSize="9" scale="86" fitToWidth="0" fitToHeight="0" orientation="landscape" r:id="rId1"/>
  <rowBreaks count="6" manualBreakCount="6">
    <brk id="52" max="16383" man="1"/>
    <brk id="84" max="16383" man="1"/>
    <brk id="127" max="16383" man="1"/>
    <brk id="145" max="16383" man="1"/>
    <brk id="184" max="16383" man="1"/>
    <brk id="2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114"/>
  <sheetViews>
    <sheetView showGridLines="0" tabSelected="1" view="pageBreakPreview" topLeftCell="A58" zoomScaleNormal="55" zoomScaleSheetLayoutView="100" workbookViewId="0">
      <selection activeCell="D27" sqref="D27"/>
    </sheetView>
  </sheetViews>
  <sheetFormatPr defaultColWidth="9.140625" defaultRowHeight="22.5" customHeight="1" x14ac:dyDescent="0.2"/>
  <cols>
    <col min="1" max="1" width="51" style="3" customWidth="1"/>
    <col min="2" max="2" width="2.85546875" style="119" customWidth="1"/>
    <col min="3" max="3" width="1.28515625" style="3" customWidth="1"/>
    <col min="4" max="4" width="14.5703125" style="3" bestFit="1" customWidth="1"/>
    <col min="5" max="5" width="1.28515625" style="3" customWidth="1"/>
    <col min="6" max="6" width="13.28515625" style="3" bestFit="1" customWidth="1"/>
    <col min="7" max="7" width="1.28515625" style="122" customWidth="1"/>
    <col min="8" max="8" width="12.7109375" style="3" customWidth="1"/>
    <col min="9" max="9" width="1.28515625" style="3" customWidth="1"/>
    <col min="10" max="10" width="12.7109375" style="3" customWidth="1"/>
    <col min="11" max="11" width="1.28515625" style="119" customWidth="1"/>
    <col min="12" max="16384" width="9.140625" style="3"/>
  </cols>
  <sheetData>
    <row r="1" spans="1:11" s="113" customFormat="1" ht="18.95" customHeight="1" x14ac:dyDescent="0.2">
      <c r="B1" s="119"/>
      <c r="G1" s="122"/>
      <c r="J1" s="2" t="s">
        <v>136</v>
      </c>
      <c r="K1" s="119"/>
    </row>
    <row r="2" spans="1:11" s="113" customFormat="1" ht="18.95" customHeight="1" x14ac:dyDescent="0.2">
      <c r="A2" s="113" t="s">
        <v>0</v>
      </c>
      <c r="B2" s="119"/>
      <c r="G2" s="122"/>
      <c r="J2" s="29"/>
      <c r="K2" s="119"/>
    </row>
    <row r="3" spans="1:11" s="113" customFormat="1" ht="18.95" customHeight="1" x14ac:dyDescent="0.2">
      <c r="A3" s="113" t="s">
        <v>58</v>
      </c>
      <c r="B3" s="119"/>
      <c r="G3" s="122"/>
      <c r="K3" s="119"/>
    </row>
    <row r="4" spans="1:11" s="113" customFormat="1" ht="18.95" customHeight="1" x14ac:dyDescent="0.2">
      <c r="A4" s="113" t="s">
        <v>222</v>
      </c>
      <c r="B4" s="119"/>
      <c r="G4" s="122"/>
      <c r="K4" s="119"/>
    </row>
    <row r="5" spans="1:11" ht="18.95" customHeight="1" x14ac:dyDescent="0.2">
      <c r="A5" s="1"/>
      <c r="B5" s="117"/>
      <c r="C5" s="1"/>
      <c r="D5" s="1"/>
      <c r="E5" s="1"/>
      <c r="F5" s="1"/>
      <c r="H5" s="2"/>
      <c r="I5" s="1"/>
      <c r="J5" s="2" t="s">
        <v>137</v>
      </c>
    </row>
    <row r="6" spans="1:11" s="113" customFormat="1" ht="18.95" customHeight="1" x14ac:dyDescent="0.2">
      <c r="A6" s="4"/>
      <c r="B6" s="117"/>
      <c r="C6" s="4"/>
      <c r="D6" s="5"/>
      <c r="E6" s="170" t="s">
        <v>1</v>
      </c>
      <c r="F6" s="5"/>
      <c r="G6" s="122"/>
      <c r="H6" s="5"/>
      <c r="I6" s="170" t="s">
        <v>2</v>
      </c>
      <c r="J6" s="5"/>
      <c r="K6" s="119"/>
    </row>
    <row r="7" spans="1:11" ht="18.95" customHeight="1" x14ac:dyDescent="0.2">
      <c r="B7" s="168"/>
      <c r="D7" s="73">
        <v>2566</v>
      </c>
      <c r="F7" s="73">
        <v>2565</v>
      </c>
      <c r="H7" s="73">
        <v>2566</v>
      </c>
      <c r="J7" s="73">
        <v>2565</v>
      </c>
    </row>
    <row r="8" spans="1:11" ht="18.95" customHeight="1" x14ac:dyDescent="0.2">
      <c r="A8" s="113" t="s">
        <v>59</v>
      </c>
    </row>
    <row r="9" spans="1:11" ht="18.95" customHeight="1" x14ac:dyDescent="0.2">
      <c r="A9" s="3" t="s">
        <v>189</v>
      </c>
      <c r="D9" s="8">
        <f>SUM('PL&amp;OCI'!D25)</f>
        <v>81845</v>
      </c>
      <c r="F9" s="8">
        <f>SUM('PL&amp;OCI'!F25)</f>
        <v>87990</v>
      </c>
      <c r="H9" s="8">
        <f>SUM('PL&amp;OCI'!H25)</f>
        <v>-34106</v>
      </c>
      <c r="J9" s="8">
        <f>SUM('PL&amp;OCI'!J25)</f>
        <v>-20459</v>
      </c>
    </row>
    <row r="10" spans="1:11" ht="18.95" customHeight="1" x14ac:dyDescent="0.2">
      <c r="A10" s="3" t="s">
        <v>191</v>
      </c>
      <c r="D10" s="8"/>
      <c r="E10" s="8"/>
      <c r="F10" s="8"/>
      <c r="G10" s="128"/>
      <c r="H10" s="8"/>
      <c r="I10" s="8"/>
      <c r="J10" s="8"/>
    </row>
    <row r="11" spans="1:11" ht="18.95" customHeight="1" x14ac:dyDescent="0.2">
      <c r="A11" s="3" t="s">
        <v>153</v>
      </c>
      <c r="D11" s="8"/>
      <c r="E11" s="8"/>
      <c r="F11" s="8"/>
      <c r="G11" s="128"/>
      <c r="H11" s="8"/>
      <c r="I11" s="8"/>
      <c r="J11" s="8"/>
    </row>
    <row r="12" spans="1:11" ht="18.95" customHeight="1" x14ac:dyDescent="0.2">
      <c r="A12" s="3" t="s">
        <v>60</v>
      </c>
      <c r="D12" s="179">
        <v>99141</v>
      </c>
      <c r="E12" s="8"/>
      <c r="F12" s="8">
        <v>101576</v>
      </c>
      <c r="G12" s="128"/>
      <c r="H12" s="179">
        <v>1312</v>
      </c>
      <c r="I12" s="8"/>
      <c r="J12" s="8">
        <v>1385</v>
      </c>
    </row>
    <row r="13" spans="1:11" ht="18.95" customHeight="1" x14ac:dyDescent="0.2">
      <c r="A13" s="3" t="s">
        <v>235</v>
      </c>
      <c r="D13" s="179">
        <v>29082</v>
      </c>
      <c r="E13" s="8"/>
      <c r="F13" s="9">
        <v>4884</v>
      </c>
      <c r="G13" s="128"/>
      <c r="H13" s="179">
        <v>214</v>
      </c>
      <c r="I13" s="8"/>
      <c r="J13" s="9">
        <v>17</v>
      </c>
    </row>
    <row r="14" spans="1:11" ht="18.95" customHeight="1" x14ac:dyDescent="0.2">
      <c r="A14" s="3" t="s">
        <v>210</v>
      </c>
      <c r="D14" s="74">
        <v>0</v>
      </c>
      <c r="E14" s="8"/>
      <c r="F14" s="9">
        <v>1668</v>
      </c>
      <c r="G14" s="128"/>
      <c r="H14" s="74">
        <v>0</v>
      </c>
      <c r="I14" s="8"/>
      <c r="J14" s="9">
        <v>0</v>
      </c>
    </row>
    <row r="15" spans="1:11" ht="18.95" customHeight="1" x14ac:dyDescent="0.2">
      <c r="A15" s="3" t="s">
        <v>170</v>
      </c>
      <c r="D15" s="179">
        <v>-9538</v>
      </c>
      <c r="E15" s="8"/>
      <c r="F15" s="16">
        <v>-17172</v>
      </c>
      <c r="G15" s="128"/>
      <c r="H15" s="74">
        <v>0</v>
      </c>
      <c r="I15" s="8"/>
      <c r="J15" s="9">
        <v>0</v>
      </c>
    </row>
    <row r="16" spans="1:11" ht="18.95" customHeight="1" x14ac:dyDescent="0.2">
      <c r="A16" s="3" t="s">
        <v>239</v>
      </c>
      <c r="D16" s="74">
        <v>30</v>
      </c>
      <c r="E16" s="8"/>
      <c r="F16" s="9">
        <v>-56</v>
      </c>
      <c r="G16" s="128"/>
      <c r="H16" s="74">
        <v>-17</v>
      </c>
      <c r="I16" s="8"/>
      <c r="J16" s="9">
        <v>0</v>
      </c>
    </row>
    <row r="17" spans="1:10" ht="18.95" customHeight="1" x14ac:dyDescent="0.2">
      <c r="A17" s="3" t="s">
        <v>158</v>
      </c>
      <c r="D17" s="179">
        <v>12</v>
      </c>
      <c r="E17" s="8"/>
      <c r="F17" s="8">
        <v>532</v>
      </c>
      <c r="G17" s="128"/>
      <c r="H17" s="74">
        <v>0</v>
      </c>
      <c r="I17" s="8"/>
      <c r="J17" s="9">
        <v>0</v>
      </c>
    </row>
    <row r="18" spans="1:10" ht="18.95" customHeight="1" x14ac:dyDescent="0.2">
      <c r="A18" s="3" t="s">
        <v>206</v>
      </c>
      <c r="D18" s="179">
        <v>690</v>
      </c>
      <c r="E18" s="8"/>
      <c r="F18" s="8">
        <v>1124</v>
      </c>
      <c r="G18" s="128"/>
      <c r="H18" s="74">
        <v>0</v>
      </c>
      <c r="I18" s="8"/>
      <c r="J18" s="9">
        <v>0</v>
      </c>
    </row>
    <row r="19" spans="1:10" ht="18.95" customHeight="1" x14ac:dyDescent="0.2">
      <c r="A19" s="28" t="s">
        <v>236</v>
      </c>
      <c r="D19" s="179">
        <v>2009</v>
      </c>
      <c r="E19" s="8"/>
      <c r="F19" s="8">
        <v>2301</v>
      </c>
      <c r="G19" s="128"/>
      <c r="H19" s="179">
        <v>213</v>
      </c>
      <c r="I19" s="8"/>
      <c r="J19" s="8">
        <v>213</v>
      </c>
    </row>
    <row r="20" spans="1:10" ht="18.95" customHeight="1" x14ac:dyDescent="0.2">
      <c r="A20" s="3" t="s">
        <v>237</v>
      </c>
      <c r="D20" s="74">
        <v>6290</v>
      </c>
      <c r="E20" s="8"/>
      <c r="F20" s="8">
        <v>0</v>
      </c>
      <c r="G20" s="128"/>
      <c r="H20" s="74">
        <v>0</v>
      </c>
      <c r="I20" s="8"/>
      <c r="J20" s="9">
        <v>0</v>
      </c>
    </row>
    <row r="21" spans="1:10" ht="18.95" customHeight="1" x14ac:dyDescent="0.2">
      <c r="A21" s="22" t="s">
        <v>192</v>
      </c>
      <c r="D21" s="179">
        <v>-11384</v>
      </c>
      <c r="E21" s="9"/>
      <c r="F21" s="9">
        <v>-10467</v>
      </c>
      <c r="G21" s="129"/>
      <c r="H21" s="179">
        <v>-13318</v>
      </c>
      <c r="I21" s="8"/>
      <c r="J21" s="9">
        <v>-11164</v>
      </c>
    </row>
    <row r="22" spans="1:10" ht="18.95" customHeight="1" x14ac:dyDescent="0.2">
      <c r="A22" s="22" t="s">
        <v>193</v>
      </c>
      <c r="D22" s="82">
        <v>51699</v>
      </c>
      <c r="E22" s="9"/>
      <c r="F22" s="11">
        <v>45884</v>
      </c>
      <c r="G22" s="129"/>
      <c r="H22" s="82">
        <v>24530</v>
      </c>
      <c r="I22" s="8"/>
      <c r="J22" s="11">
        <v>17576</v>
      </c>
    </row>
    <row r="23" spans="1:10" ht="18.95" customHeight="1" x14ac:dyDescent="0.2">
      <c r="A23" s="22" t="s">
        <v>61</v>
      </c>
      <c r="D23" s="13"/>
      <c r="E23" s="9"/>
      <c r="F23" s="13"/>
      <c r="G23" s="128"/>
      <c r="H23" s="13"/>
      <c r="I23" s="8"/>
      <c r="J23" s="13"/>
    </row>
    <row r="24" spans="1:10" ht="18.95" customHeight="1" x14ac:dyDescent="0.2">
      <c r="A24" s="22" t="s">
        <v>62</v>
      </c>
      <c r="D24" s="13">
        <f>SUM(D9:D22)</f>
        <v>249876</v>
      </c>
      <c r="E24" s="8"/>
      <c r="F24" s="13">
        <f>SUM(F9:F22)</f>
        <v>218264</v>
      </c>
      <c r="G24" s="128"/>
      <c r="H24" s="53">
        <f>SUM(H9:H22)</f>
        <v>-21172</v>
      </c>
      <c r="I24" s="8"/>
      <c r="J24" s="53">
        <f>SUM(J9:J22)</f>
        <v>-12432</v>
      </c>
    </row>
    <row r="25" spans="1:10" ht="18.95" customHeight="1" x14ac:dyDescent="0.2">
      <c r="A25" s="3" t="s">
        <v>63</v>
      </c>
      <c r="D25" s="8"/>
      <c r="E25" s="8"/>
      <c r="F25" s="8"/>
      <c r="G25" s="128"/>
      <c r="H25" s="8"/>
      <c r="I25" s="8"/>
      <c r="J25" s="8"/>
    </row>
    <row r="26" spans="1:10" ht="18.95" customHeight="1" x14ac:dyDescent="0.2">
      <c r="A26" s="28" t="s">
        <v>116</v>
      </c>
      <c r="D26" s="179">
        <v>-48152</v>
      </c>
      <c r="E26" s="180"/>
      <c r="F26" s="179">
        <v>-102810</v>
      </c>
      <c r="G26" s="79"/>
      <c r="H26" s="179">
        <v>-61237</v>
      </c>
      <c r="I26" s="8"/>
      <c r="J26" s="8">
        <v>-26628</v>
      </c>
    </row>
    <row r="27" spans="1:10" ht="18.95" customHeight="1" x14ac:dyDescent="0.2">
      <c r="A27" s="3" t="s">
        <v>64</v>
      </c>
      <c r="D27" s="179">
        <v>-4396</v>
      </c>
      <c r="E27" s="180"/>
      <c r="F27" s="179">
        <v>-779</v>
      </c>
      <c r="G27" s="79"/>
      <c r="H27" s="74">
        <v>0</v>
      </c>
      <c r="I27" s="8"/>
      <c r="J27" s="8">
        <v>0</v>
      </c>
    </row>
    <row r="28" spans="1:10" ht="18.95" customHeight="1" x14ac:dyDescent="0.2">
      <c r="A28" s="3" t="s">
        <v>65</v>
      </c>
      <c r="D28" s="179">
        <v>-44729</v>
      </c>
      <c r="E28" s="180"/>
      <c r="F28" s="179">
        <v>64133</v>
      </c>
      <c r="G28" s="180"/>
      <c r="H28" s="74">
        <v>0</v>
      </c>
      <c r="I28" s="8"/>
      <c r="J28" s="8">
        <v>0</v>
      </c>
    </row>
    <row r="29" spans="1:10" ht="18.95" customHeight="1" x14ac:dyDescent="0.2">
      <c r="A29" s="3" t="s">
        <v>172</v>
      </c>
      <c r="D29" s="74">
        <v>-75774</v>
      </c>
      <c r="E29" s="74"/>
      <c r="F29" s="74">
        <v>-43</v>
      </c>
      <c r="G29" s="79"/>
      <c r="H29" s="74">
        <v>0</v>
      </c>
      <c r="I29" s="8"/>
      <c r="J29" s="8">
        <v>0</v>
      </c>
    </row>
    <row r="30" spans="1:10" ht="18.95" customHeight="1" x14ac:dyDescent="0.2">
      <c r="A30" s="3" t="s">
        <v>66</v>
      </c>
      <c r="D30" s="179">
        <v>-87489</v>
      </c>
      <c r="E30" s="180"/>
      <c r="F30" s="179">
        <v>-56028</v>
      </c>
      <c r="G30" s="79"/>
      <c r="H30" s="179">
        <v>-1768</v>
      </c>
      <c r="I30" s="8"/>
      <c r="J30" s="8">
        <v>-1094</v>
      </c>
    </row>
    <row r="31" spans="1:10" ht="18.95" customHeight="1" x14ac:dyDescent="0.2">
      <c r="A31" s="3" t="s">
        <v>67</v>
      </c>
      <c r="D31" s="74">
        <v>27020</v>
      </c>
      <c r="E31" s="180"/>
      <c r="F31" s="74">
        <v>74161</v>
      </c>
      <c r="G31" s="79"/>
      <c r="H31" s="74">
        <v>0</v>
      </c>
      <c r="I31" s="8"/>
      <c r="J31" s="8">
        <v>0</v>
      </c>
    </row>
    <row r="32" spans="1:10" ht="18.95" customHeight="1" x14ac:dyDescent="0.2">
      <c r="A32" s="3" t="s">
        <v>68</v>
      </c>
      <c r="D32" s="74">
        <v>4790</v>
      </c>
      <c r="E32" s="180"/>
      <c r="F32" s="74">
        <v>-8143</v>
      </c>
      <c r="G32" s="79"/>
      <c r="H32" s="74">
        <v>-77</v>
      </c>
      <c r="I32" s="8"/>
      <c r="J32" s="8">
        <v>-1261</v>
      </c>
    </row>
    <row r="33" spans="1:11" ht="18.95" customHeight="1" x14ac:dyDescent="0.2">
      <c r="A33" s="3" t="s">
        <v>70</v>
      </c>
      <c r="D33" s="74"/>
      <c r="E33" s="180"/>
      <c r="F33" s="74"/>
      <c r="G33" s="79"/>
      <c r="H33" s="74"/>
      <c r="I33" s="8"/>
      <c r="J33" s="8"/>
    </row>
    <row r="34" spans="1:11" ht="18.95" customHeight="1" x14ac:dyDescent="0.2">
      <c r="A34" s="27" t="s">
        <v>117</v>
      </c>
      <c r="D34" s="179">
        <v>99062</v>
      </c>
      <c r="E34" s="180"/>
      <c r="F34" s="179">
        <v>-9551</v>
      </c>
      <c r="G34" s="112"/>
      <c r="H34" s="179">
        <v>-20475</v>
      </c>
      <c r="I34" s="8"/>
      <c r="J34" s="8">
        <v>2471</v>
      </c>
    </row>
    <row r="35" spans="1:11" ht="18.95" customHeight="1" x14ac:dyDescent="0.2">
      <c r="A35" s="3" t="s">
        <v>150</v>
      </c>
      <c r="D35" s="74">
        <v>505732</v>
      </c>
      <c r="E35" s="180"/>
      <c r="F35" s="74">
        <v>46363</v>
      </c>
      <c r="G35" s="79"/>
      <c r="H35" s="74">
        <v>0</v>
      </c>
      <c r="I35" s="8"/>
      <c r="J35" s="8">
        <v>0</v>
      </c>
    </row>
    <row r="36" spans="1:11" ht="18.95" customHeight="1" x14ac:dyDescent="0.2">
      <c r="A36" s="3" t="s">
        <v>71</v>
      </c>
      <c r="D36" s="179">
        <v>135498</v>
      </c>
      <c r="E36" s="180"/>
      <c r="F36" s="179">
        <v>120539</v>
      </c>
      <c r="G36" s="79"/>
      <c r="H36" s="179">
        <v>9770</v>
      </c>
      <c r="I36" s="8"/>
      <c r="J36" s="8">
        <v>7169</v>
      </c>
    </row>
    <row r="37" spans="1:11" ht="18.95" customHeight="1" x14ac:dyDescent="0.2">
      <c r="A37" s="3" t="s">
        <v>179</v>
      </c>
      <c r="D37" s="179">
        <f>-121+1</f>
        <v>-120</v>
      </c>
      <c r="E37" s="180"/>
      <c r="F37" s="179">
        <v>-10</v>
      </c>
      <c r="G37" s="79"/>
      <c r="H37" s="74">
        <v>0</v>
      </c>
      <c r="I37" s="8"/>
      <c r="J37" s="8">
        <v>0</v>
      </c>
    </row>
    <row r="38" spans="1:11" ht="18.95" customHeight="1" x14ac:dyDescent="0.2">
      <c r="A38" s="3" t="s">
        <v>72</v>
      </c>
      <c r="D38" s="82">
        <v>13620</v>
      </c>
      <c r="E38" s="180"/>
      <c r="F38" s="82">
        <v>18759</v>
      </c>
      <c r="G38" s="79"/>
      <c r="H38" s="82">
        <v>775</v>
      </c>
      <c r="I38" s="8"/>
      <c r="J38" s="11">
        <v>497</v>
      </c>
    </row>
    <row r="39" spans="1:11" ht="18.95" customHeight="1" x14ac:dyDescent="0.2">
      <c r="A39" s="23" t="s">
        <v>134</v>
      </c>
      <c r="D39" s="74">
        <f>SUM(D24:D38)</f>
        <v>774938</v>
      </c>
      <c r="E39" s="180"/>
      <c r="F39" s="74">
        <f>SUM(F24:F38)</f>
        <v>364855</v>
      </c>
      <c r="G39" s="79"/>
      <c r="H39" s="74">
        <f>SUM(H24:H38)</f>
        <v>-94184</v>
      </c>
      <c r="I39" s="8"/>
      <c r="J39" s="8">
        <f>SUM(J24:J38)</f>
        <v>-31278</v>
      </c>
    </row>
    <row r="40" spans="1:11" ht="18.95" customHeight="1" x14ac:dyDescent="0.2">
      <c r="A40" s="23" t="s">
        <v>73</v>
      </c>
      <c r="D40" s="179">
        <v>11384</v>
      </c>
      <c r="E40" s="180"/>
      <c r="F40" s="179">
        <v>10467</v>
      </c>
      <c r="G40" s="79"/>
      <c r="H40" s="74">
        <v>96720</v>
      </c>
      <c r="I40" s="8"/>
      <c r="J40" s="8">
        <v>648</v>
      </c>
    </row>
    <row r="41" spans="1:11" ht="18.95" customHeight="1" x14ac:dyDescent="0.2">
      <c r="A41" s="23" t="s">
        <v>207</v>
      </c>
      <c r="D41" s="74">
        <v>0</v>
      </c>
      <c r="E41" s="180"/>
      <c r="F41" s="179">
        <v>202</v>
      </c>
      <c r="G41" s="79"/>
      <c r="H41" s="74">
        <v>0</v>
      </c>
      <c r="I41" s="8"/>
      <c r="J41" s="8">
        <v>0</v>
      </c>
    </row>
    <row r="42" spans="1:11" ht="18.95" customHeight="1" x14ac:dyDescent="0.2">
      <c r="A42" s="3" t="s">
        <v>74</v>
      </c>
      <c r="D42" s="74">
        <v>-54513</v>
      </c>
      <c r="E42" s="180"/>
      <c r="F42" s="74">
        <v>-19094</v>
      </c>
      <c r="G42" s="79"/>
      <c r="H42" s="74">
        <v>-46915</v>
      </c>
      <c r="I42" s="8"/>
      <c r="J42" s="8">
        <v>-4602</v>
      </c>
    </row>
    <row r="43" spans="1:11" ht="18.95" customHeight="1" x14ac:dyDescent="0.2">
      <c r="A43" s="3" t="s">
        <v>151</v>
      </c>
      <c r="D43" s="90">
        <v>-14482</v>
      </c>
      <c r="E43" s="180"/>
      <c r="F43" s="90">
        <v>-6787</v>
      </c>
      <c r="G43" s="79"/>
      <c r="H43" s="90">
        <v>-2243</v>
      </c>
      <c r="I43" s="8"/>
      <c r="J43" s="19">
        <v>-313</v>
      </c>
    </row>
    <row r="44" spans="1:11" ht="18.95" customHeight="1" x14ac:dyDescent="0.2">
      <c r="A44" s="113" t="s">
        <v>211</v>
      </c>
      <c r="D44" s="82">
        <f>SUM(D39:D43)</f>
        <v>717327</v>
      </c>
      <c r="E44" s="180"/>
      <c r="F44" s="82">
        <f>SUM(F39:F43)</f>
        <v>349643</v>
      </c>
      <c r="G44" s="79"/>
      <c r="H44" s="82">
        <f>SUM(H39:H43)</f>
        <v>-46622</v>
      </c>
      <c r="I44" s="8"/>
      <c r="J44" s="11">
        <f>SUM(J39:J43)</f>
        <v>-35545</v>
      </c>
    </row>
    <row r="45" spans="1:11" ht="18.95" customHeight="1" x14ac:dyDescent="0.2"/>
    <row r="46" spans="1:11" ht="19.5" x14ac:dyDescent="0.2">
      <c r="A46" s="3" t="s">
        <v>182</v>
      </c>
    </row>
    <row r="47" spans="1:11" s="113" customFormat="1" ht="20.25" x14ac:dyDescent="0.2">
      <c r="B47" s="119"/>
      <c r="G47" s="122"/>
      <c r="H47" s="31"/>
      <c r="J47" s="2" t="s">
        <v>136</v>
      </c>
      <c r="K47" s="119"/>
    </row>
    <row r="48" spans="1:11" s="113" customFormat="1" ht="20.25" x14ac:dyDescent="0.2">
      <c r="A48" s="113" t="s">
        <v>0</v>
      </c>
      <c r="B48" s="119"/>
      <c r="G48" s="122"/>
      <c r="H48" s="31"/>
      <c r="J48" s="29"/>
      <c r="K48" s="119"/>
    </row>
    <row r="49" spans="1:11" s="113" customFormat="1" ht="20.25" x14ac:dyDescent="0.2">
      <c r="A49" s="113" t="s">
        <v>69</v>
      </c>
      <c r="B49" s="119"/>
      <c r="G49" s="122"/>
      <c r="H49" s="31"/>
      <c r="K49" s="119"/>
    </row>
    <row r="50" spans="1:11" s="113" customFormat="1" ht="20.25" x14ac:dyDescent="0.2">
      <c r="A50" s="113" t="s">
        <v>222</v>
      </c>
      <c r="B50" s="119"/>
      <c r="G50" s="122"/>
      <c r="H50" s="31"/>
      <c r="K50" s="119"/>
    </row>
    <row r="51" spans="1:11" ht="19.5" x14ac:dyDescent="0.2">
      <c r="A51" s="1"/>
      <c r="B51" s="117"/>
      <c r="C51" s="1"/>
      <c r="D51" s="1"/>
      <c r="E51" s="1"/>
      <c r="F51" s="1"/>
      <c r="H51" s="47"/>
      <c r="I51" s="1"/>
      <c r="J51" s="2" t="s">
        <v>137</v>
      </c>
    </row>
    <row r="52" spans="1:11" s="113" customFormat="1" ht="20.25" x14ac:dyDescent="0.2">
      <c r="A52" s="4"/>
      <c r="B52" s="117"/>
      <c r="C52" s="4"/>
      <c r="D52" s="5"/>
      <c r="E52" s="170" t="s">
        <v>1</v>
      </c>
      <c r="F52" s="5"/>
      <c r="G52" s="122"/>
      <c r="H52" s="54"/>
      <c r="I52" s="170" t="s">
        <v>2</v>
      </c>
      <c r="J52" s="5"/>
      <c r="K52" s="119"/>
    </row>
    <row r="53" spans="1:11" ht="19.5" x14ac:dyDescent="0.2">
      <c r="B53" s="168"/>
      <c r="D53" s="73">
        <v>2566</v>
      </c>
      <c r="F53" s="73">
        <v>2565</v>
      </c>
      <c r="H53" s="73">
        <v>2566</v>
      </c>
      <c r="J53" s="73">
        <v>2565</v>
      </c>
    </row>
    <row r="54" spans="1:11" ht="20.25" x14ac:dyDescent="0.2">
      <c r="A54" s="113" t="s">
        <v>75</v>
      </c>
      <c r="D54" s="8"/>
      <c r="E54" s="8"/>
      <c r="F54" s="8"/>
      <c r="G54" s="128"/>
      <c r="H54" s="8"/>
      <c r="I54" s="8"/>
      <c r="J54" s="8"/>
    </row>
    <row r="55" spans="1:11" ht="19.5" x14ac:dyDescent="0.2">
      <c r="A55" s="3" t="s">
        <v>152</v>
      </c>
      <c r="D55" s="74">
        <v>0</v>
      </c>
      <c r="E55" s="180"/>
      <c r="F55" s="74">
        <v>0</v>
      </c>
      <c r="G55" s="112"/>
      <c r="H55" s="74">
        <v>150000</v>
      </c>
      <c r="I55" s="8"/>
      <c r="J55" s="8">
        <v>16000</v>
      </c>
    </row>
    <row r="56" spans="1:11" ht="19.5" x14ac:dyDescent="0.2">
      <c r="A56" s="3" t="s">
        <v>154</v>
      </c>
      <c r="D56" s="74">
        <v>0</v>
      </c>
      <c r="E56" s="180"/>
      <c r="F56" s="74">
        <v>0</v>
      </c>
      <c r="G56" s="112"/>
      <c r="H56" s="74">
        <v>-89500</v>
      </c>
      <c r="I56" s="8"/>
      <c r="J56" s="8">
        <v>-42000</v>
      </c>
    </row>
    <row r="57" spans="1:11" ht="19.5" x14ac:dyDescent="0.2">
      <c r="A57" s="3" t="s">
        <v>77</v>
      </c>
      <c r="D57" s="179">
        <v>49</v>
      </c>
      <c r="E57" s="180"/>
      <c r="F57" s="179">
        <v>92</v>
      </c>
      <c r="G57" s="112"/>
      <c r="H57" s="89">
        <v>17</v>
      </c>
      <c r="I57" s="8"/>
      <c r="J57" s="16">
        <v>0</v>
      </c>
    </row>
    <row r="58" spans="1:11" ht="19.5" x14ac:dyDescent="0.2">
      <c r="A58" s="3" t="s">
        <v>76</v>
      </c>
      <c r="D58" s="179">
        <v>-59816</v>
      </c>
      <c r="E58" s="180"/>
      <c r="F58" s="179">
        <v>-19828</v>
      </c>
      <c r="G58" s="112"/>
      <c r="H58" s="80">
        <v>-5095</v>
      </c>
      <c r="I58" s="8"/>
      <c r="J58" s="9">
        <v>-206</v>
      </c>
    </row>
    <row r="59" spans="1:11" ht="20.25" x14ac:dyDescent="0.2">
      <c r="A59" s="113" t="s">
        <v>140</v>
      </c>
      <c r="D59" s="12">
        <f>SUM(D55:D58)</f>
        <v>-59767</v>
      </c>
      <c r="E59" s="8"/>
      <c r="F59" s="12">
        <f>SUM(F55:F58)</f>
        <v>-19736</v>
      </c>
      <c r="G59" s="128"/>
      <c r="H59" s="12">
        <f>SUM(H55:H58)</f>
        <v>55422</v>
      </c>
      <c r="I59" s="8"/>
      <c r="J59" s="12">
        <f>SUM(J55:J58)</f>
        <v>-26206</v>
      </c>
    </row>
    <row r="60" spans="1:11" ht="20.25" x14ac:dyDescent="0.2">
      <c r="A60" s="113" t="s">
        <v>78</v>
      </c>
      <c r="D60" s="8"/>
      <c r="E60" s="8"/>
      <c r="F60" s="8"/>
      <c r="G60" s="128"/>
      <c r="H60" s="8"/>
      <c r="I60" s="8"/>
      <c r="J60" s="8"/>
    </row>
    <row r="61" spans="1:11" ht="19.5" x14ac:dyDescent="0.2">
      <c r="A61" s="3" t="s">
        <v>238</v>
      </c>
      <c r="D61" s="74">
        <v>-355000</v>
      </c>
      <c r="E61" s="180"/>
      <c r="F61" s="74">
        <v>-24388</v>
      </c>
      <c r="G61" s="112"/>
      <c r="H61" s="74">
        <v>-260000</v>
      </c>
      <c r="I61" s="8"/>
      <c r="J61" s="8">
        <v>0</v>
      </c>
    </row>
    <row r="62" spans="1:11" ht="19.5" x14ac:dyDescent="0.2">
      <c r="A62" s="3" t="s">
        <v>79</v>
      </c>
      <c r="D62" s="89">
        <v>0</v>
      </c>
      <c r="E62" s="180"/>
      <c r="F62" s="89">
        <v>0</v>
      </c>
      <c r="G62" s="112"/>
      <c r="H62" s="89">
        <v>410000</v>
      </c>
      <c r="I62" s="8"/>
      <c r="J62" s="16">
        <v>85000</v>
      </c>
    </row>
    <row r="63" spans="1:11" ht="19.5" x14ac:dyDescent="0.2">
      <c r="A63" s="3" t="s">
        <v>80</v>
      </c>
      <c r="D63" s="89">
        <v>0</v>
      </c>
      <c r="E63" s="180"/>
      <c r="F63" s="89">
        <v>0</v>
      </c>
      <c r="G63" s="112"/>
      <c r="H63" s="89">
        <v>-129000</v>
      </c>
      <c r="I63" s="8"/>
      <c r="J63" s="16">
        <v>-36000</v>
      </c>
    </row>
    <row r="64" spans="1:11" ht="19.5" x14ac:dyDescent="0.2">
      <c r="A64" s="3" t="s">
        <v>81</v>
      </c>
      <c r="D64" s="80">
        <v>0</v>
      </c>
      <c r="E64" s="180"/>
      <c r="F64" s="80">
        <v>11647</v>
      </c>
      <c r="G64" s="112"/>
      <c r="H64" s="80">
        <v>0</v>
      </c>
      <c r="I64" s="8"/>
      <c r="J64" s="9">
        <v>0</v>
      </c>
    </row>
    <row r="65" spans="1:10" ht="19.5" x14ac:dyDescent="0.2">
      <c r="A65" s="3" t="s">
        <v>82</v>
      </c>
      <c r="D65" s="80">
        <v>-160544</v>
      </c>
      <c r="E65" s="180"/>
      <c r="F65" s="80">
        <v>-39322</v>
      </c>
      <c r="G65" s="112"/>
      <c r="H65" s="80">
        <v>-1500</v>
      </c>
      <c r="I65" s="8"/>
      <c r="J65" s="9">
        <v>0</v>
      </c>
    </row>
    <row r="66" spans="1:10" ht="19.5" x14ac:dyDescent="0.2">
      <c r="A66" s="3" t="s">
        <v>208</v>
      </c>
      <c r="D66" s="80">
        <v>-4000</v>
      </c>
      <c r="E66" s="180"/>
      <c r="F66" s="80">
        <v>-7000</v>
      </c>
      <c r="G66" s="112"/>
      <c r="H66" s="89">
        <v>0</v>
      </c>
      <c r="I66" s="8"/>
      <c r="J66" s="9">
        <v>0</v>
      </c>
    </row>
    <row r="67" spans="1:10" ht="19.5" x14ac:dyDescent="0.2">
      <c r="A67" s="3" t="s">
        <v>209</v>
      </c>
      <c r="D67" s="181">
        <v>-10038</v>
      </c>
      <c r="E67" s="180"/>
      <c r="F67" s="181">
        <v>-2485</v>
      </c>
      <c r="G67" s="112"/>
      <c r="H67" s="90">
        <v>-1421</v>
      </c>
      <c r="I67" s="8"/>
      <c r="J67" s="109">
        <v>-147</v>
      </c>
    </row>
    <row r="68" spans="1:10" ht="20.25" x14ac:dyDescent="0.2">
      <c r="A68" s="113" t="s">
        <v>141</v>
      </c>
      <c r="D68" s="11">
        <f>SUM(D61:D67)</f>
        <v>-529582</v>
      </c>
      <c r="E68" s="8"/>
      <c r="F68" s="11">
        <f>SUM(F61:F67)</f>
        <v>-61548</v>
      </c>
      <c r="G68" s="128"/>
      <c r="H68" s="11">
        <f>SUM(H61:H67)</f>
        <v>18079</v>
      </c>
      <c r="I68" s="8"/>
      <c r="J68" s="11">
        <f>SUM(J61:J67)</f>
        <v>48853</v>
      </c>
    </row>
    <row r="69" spans="1:10" ht="20.45" customHeight="1" x14ac:dyDescent="0.2">
      <c r="A69" s="3" t="s">
        <v>146</v>
      </c>
      <c r="D69" s="82">
        <v>-2376</v>
      </c>
      <c r="E69" s="180"/>
      <c r="F69" s="82">
        <v>5048</v>
      </c>
      <c r="G69" s="112"/>
      <c r="H69" s="82">
        <v>0</v>
      </c>
      <c r="I69" s="13"/>
      <c r="J69" s="11">
        <v>0</v>
      </c>
    </row>
    <row r="70" spans="1:10" ht="20.25" x14ac:dyDescent="0.2">
      <c r="A70" s="113" t="s">
        <v>212</v>
      </c>
      <c r="D70" s="8">
        <f>SUM(D44,D59,D68,D69)</f>
        <v>125602</v>
      </c>
      <c r="E70" s="8"/>
      <c r="F70" s="8">
        <f>SUM(F44,F59,F68,F69)</f>
        <v>273407</v>
      </c>
      <c r="G70" s="128"/>
      <c r="H70" s="8">
        <f>SUM(H44,H59,H68,H69)</f>
        <v>26879</v>
      </c>
      <c r="I70" s="8"/>
      <c r="J70" s="8">
        <f>SUM(J44,J59,J68,J69)</f>
        <v>-12898</v>
      </c>
    </row>
    <row r="71" spans="1:10" ht="19.5" x14ac:dyDescent="0.2">
      <c r="A71" s="3" t="s">
        <v>142</v>
      </c>
      <c r="B71" s="169"/>
      <c r="D71" s="11">
        <v>1178455</v>
      </c>
      <c r="E71" s="8"/>
      <c r="F71" s="11">
        <v>731929</v>
      </c>
      <c r="G71" s="128"/>
      <c r="H71" s="11">
        <v>45351</v>
      </c>
      <c r="I71" s="8"/>
      <c r="J71" s="11">
        <v>148701</v>
      </c>
    </row>
    <row r="72" spans="1:10" ht="21" thickBot="1" x14ac:dyDescent="0.25">
      <c r="A72" s="113" t="s">
        <v>204</v>
      </c>
      <c r="D72" s="14">
        <f>SUM(D70:D71)</f>
        <v>1304057</v>
      </c>
      <c r="E72" s="8"/>
      <c r="F72" s="14">
        <f>SUM(F70:F71)</f>
        <v>1005336</v>
      </c>
      <c r="G72" s="128"/>
      <c r="H72" s="14">
        <f>SUM(H70:H71)</f>
        <v>72230</v>
      </c>
      <c r="I72" s="8"/>
      <c r="J72" s="14">
        <f>SUM(J70:J71)</f>
        <v>135803</v>
      </c>
    </row>
    <row r="73" spans="1:10" ht="21" thickTop="1" x14ac:dyDescent="0.2">
      <c r="A73" s="113"/>
      <c r="D73" s="13">
        <f>SUM(D72-BS!D11)</f>
        <v>0</v>
      </c>
      <c r="E73" s="8"/>
      <c r="F73" s="13"/>
      <c r="G73" s="128"/>
      <c r="H73" s="13">
        <f>SUM(H72-BS!H11)</f>
        <v>0</v>
      </c>
      <c r="I73" s="8"/>
      <c r="J73" s="13"/>
    </row>
    <row r="74" spans="1:10" ht="20.25" x14ac:dyDescent="0.2">
      <c r="A74" s="113" t="s">
        <v>83</v>
      </c>
      <c r="D74" s="9"/>
      <c r="E74" s="13"/>
      <c r="F74" s="9"/>
      <c r="G74" s="129"/>
      <c r="H74" s="9"/>
      <c r="I74" s="9"/>
      <c r="J74" s="9"/>
    </row>
    <row r="75" spans="1:10" ht="19.5" x14ac:dyDescent="0.2">
      <c r="A75" s="3" t="s">
        <v>155</v>
      </c>
      <c r="D75" s="13"/>
      <c r="E75" s="13"/>
      <c r="F75" s="13"/>
      <c r="G75" s="140"/>
      <c r="H75" s="13"/>
      <c r="I75" s="13"/>
      <c r="J75" s="13"/>
    </row>
    <row r="76" spans="1:10" ht="19.5" x14ac:dyDescent="0.2">
      <c r="A76" s="3" t="s">
        <v>213</v>
      </c>
      <c r="D76" s="13">
        <v>5024</v>
      </c>
      <c r="E76" s="13"/>
      <c r="F76" s="13">
        <v>-1631</v>
      </c>
      <c r="G76" s="140"/>
      <c r="H76" s="8">
        <v>0</v>
      </c>
      <c r="I76" s="13"/>
      <c r="J76" s="8">
        <v>0</v>
      </c>
    </row>
    <row r="77" spans="1:10" ht="19.5" x14ac:dyDescent="0.2">
      <c r="A77" s="3" t="s">
        <v>164</v>
      </c>
      <c r="D77" s="8">
        <v>1410</v>
      </c>
      <c r="E77" s="8"/>
      <c r="F77" s="8">
        <v>20448</v>
      </c>
      <c r="G77" s="128"/>
      <c r="H77" s="8">
        <v>0</v>
      </c>
      <c r="I77" s="10"/>
      <c r="J77" s="8">
        <v>0</v>
      </c>
    </row>
    <row r="78" spans="1:10" ht="19.5" x14ac:dyDescent="0.2">
      <c r="A78" s="3" t="s">
        <v>165</v>
      </c>
      <c r="D78" s="8">
        <v>1323</v>
      </c>
      <c r="E78" s="8"/>
      <c r="F78" s="8">
        <v>4214</v>
      </c>
      <c r="G78" s="128"/>
      <c r="H78" s="8">
        <v>0</v>
      </c>
      <c r="I78" s="10"/>
      <c r="J78" s="8">
        <v>0</v>
      </c>
    </row>
    <row r="79" spans="1:10" ht="19.5" x14ac:dyDescent="0.2">
      <c r="A79" s="3" t="s">
        <v>196</v>
      </c>
      <c r="D79" s="8">
        <v>3503</v>
      </c>
      <c r="E79" s="8"/>
      <c r="F79" s="8">
        <v>2365</v>
      </c>
      <c r="G79" s="128"/>
      <c r="H79" s="8">
        <v>1029</v>
      </c>
      <c r="I79" s="10"/>
      <c r="J79" s="8">
        <v>0</v>
      </c>
    </row>
    <row r="80" spans="1:10" ht="19.5" x14ac:dyDescent="0.2"/>
    <row r="81" spans="1:10" ht="19.5" x14ac:dyDescent="0.2">
      <c r="A81" s="3" t="s">
        <v>182</v>
      </c>
    </row>
    <row r="84" spans="1:10" ht="22.5" customHeight="1" x14ac:dyDescent="0.2">
      <c r="A84" s="182"/>
    </row>
    <row r="85" spans="1:10" ht="22.5" customHeight="1" x14ac:dyDescent="0.2">
      <c r="A85" s="182"/>
    </row>
    <row r="87" spans="1:10" ht="19.5" x14ac:dyDescent="0.2">
      <c r="D87" s="18"/>
      <c r="E87" s="18"/>
      <c r="F87" s="18"/>
      <c r="G87" s="125"/>
      <c r="H87" s="18"/>
      <c r="I87" s="18"/>
      <c r="J87" s="18"/>
    </row>
    <row r="88" spans="1:10" ht="19.5" x14ac:dyDescent="0.2">
      <c r="D88" s="18"/>
      <c r="E88" s="18"/>
      <c r="F88" s="18"/>
      <c r="G88" s="125"/>
      <c r="H88" s="18"/>
      <c r="I88" s="18"/>
      <c r="J88" s="18"/>
    </row>
    <row r="89" spans="1:10" ht="19.5" x14ac:dyDescent="0.2">
      <c r="D89" s="18"/>
      <c r="E89" s="18"/>
      <c r="F89" s="18"/>
      <c r="G89" s="125"/>
      <c r="H89" s="18"/>
      <c r="I89" s="18"/>
      <c r="J89" s="18"/>
    </row>
    <row r="90" spans="1:10" ht="19.5" x14ac:dyDescent="0.2">
      <c r="D90" s="18"/>
      <c r="E90" s="18"/>
      <c r="F90" s="18"/>
      <c r="G90" s="125"/>
      <c r="H90" s="18"/>
      <c r="I90" s="18"/>
      <c r="J90" s="18"/>
    </row>
    <row r="91" spans="1:10" ht="19.5" x14ac:dyDescent="0.2">
      <c r="D91" s="18"/>
      <c r="E91" s="18"/>
      <c r="F91" s="18"/>
      <c r="G91" s="125"/>
      <c r="H91" s="18"/>
      <c r="I91" s="18"/>
      <c r="J91" s="18"/>
    </row>
    <row r="92" spans="1:10" ht="19.5" x14ac:dyDescent="0.2">
      <c r="D92" s="18"/>
      <c r="E92" s="18"/>
      <c r="F92" s="18"/>
      <c r="G92" s="125"/>
      <c r="H92" s="18"/>
      <c r="I92" s="18"/>
      <c r="J92" s="18"/>
    </row>
    <row r="93" spans="1:10" ht="19.5" x14ac:dyDescent="0.2">
      <c r="D93" s="18"/>
      <c r="E93" s="18"/>
      <c r="F93" s="18"/>
      <c r="G93" s="125"/>
      <c r="H93" s="18"/>
      <c r="I93" s="18"/>
      <c r="J93" s="18"/>
    </row>
    <row r="94" spans="1:10" ht="19.5" x14ac:dyDescent="0.2">
      <c r="D94" s="18"/>
      <c r="E94" s="18"/>
      <c r="F94" s="18"/>
      <c r="G94" s="125"/>
      <c r="H94" s="18"/>
      <c r="I94" s="18"/>
      <c r="J94" s="18"/>
    </row>
    <row r="95" spans="1:10" ht="19.5" x14ac:dyDescent="0.2">
      <c r="D95" s="18"/>
      <c r="E95" s="18"/>
      <c r="F95" s="18"/>
      <c r="G95" s="125"/>
      <c r="H95" s="18"/>
      <c r="I95" s="18"/>
      <c r="J95" s="18"/>
    </row>
    <row r="96" spans="1:10" ht="19.5" x14ac:dyDescent="0.2">
      <c r="D96" s="18"/>
      <c r="E96" s="18"/>
      <c r="F96" s="18"/>
      <c r="G96" s="125"/>
      <c r="H96" s="18"/>
      <c r="I96" s="18"/>
      <c r="J96" s="18"/>
    </row>
    <row r="97" spans="4:10" ht="19.5" x14ac:dyDescent="0.2">
      <c r="D97" s="18"/>
      <c r="E97" s="18"/>
      <c r="F97" s="18"/>
      <c r="G97" s="125"/>
      <c r="H97" s="18"/>
      <c r="I97" s="18"/>
      <c r="J97" s="18"/>
    </row>
    <row r="98" spans="4:10" ht="19.5" x14ac:dyDescent="0.2">
      <c r="D98" s="18"/>
      <c r="E98" s="18"/>
      <c r="F98" s="18"/>
      <c r="G98" s="125"/>
      <c r="H98" s="18"/>
      <c r="I98" s="18"/>
      <c r="J98" s="18"/>
    </row>
    <row r="99" spans="4:10" ht="19.5" x14ac:dyDescent="0.2">
      <c r="D99" s="18"/>
      <c r="E99" s="18"/>
      <c r="F99" s="18"/>
      <c r="G99" s="125"/>
      <c r="H99" s="18"/>
      <c r="I99" s="18"/>
      <c r="J99" s="18"/>
    </row>
    <row r="100" spans="4:10" ht="19.5" x14ac:dyDescent="0.2">
      <c r="D100" s="18"/>
      <c r="E100" s="18"/>
      <c r="F100" s="18"/>
      <c r="G100" s="125"/>
      <c r="H100" s="18"/>
      <c r="I100" s="18"/>
      <c r="J100" s="18"/>
    </row>
    <row r="101" spans="4:10" ht="19.5" x14ac:dyDescent="0.2">
      <c r="D101" s="18"/>
      <c r="E101" s="18"/>
      <c r="F101" s="18"/>
      <c r="G101" s="125"/>
      <c r="H101" s="18"/>
      <c r="I101" s="18"/>
      <c r="J101" s="18"/>
    </row>
    <row r="102" spans="4:10" ht="19.5" x14ac:dyDescent="0.2">
      <c r="D102" s="18"/>
      <c r="E102" s="18"/>
      <c r="F102" s="18"/>
      <c r="G102" s="125"/>
      <c r="H102" s="18"/>
      <c r="I102" s="18"/>
      <c r="J102" s="18"/>
    </row>
    <row r="103" spans="4:10" ht="19.5" x14ac:dyDescent="0.2">
      <c r="D103" s="18"/>
      <c r="E103" s="18"/>
      <c r="F103" s="18"/>
      <c r="G103" s="125"/>
      <c r="H103" s="18"/>
      <c r="I103" s="18"/>
      <c r="J103" s="18"/>
    </row>
    <row r="104" spans="4:10" ht="19.5" x14ac:dyDescent="0.2">
      <c r="D104" s="18"/>
      <c r="E104" s="18"/>
      <c r="F104" s="18"/>
      <c r="G104" s="125"/>
      <c r="H104" s="18"/>
      <c r="I104" s="18"/>
      <c r="J104" s="18"/>
    </row>
    <row r="105" spans="4:10" ht="19.5" x14ac:dyDescent="0.2">
      <c r="D105" s="18"/>
      <c r="E105" s="18"/>
      <c r="F105" s="18"/>
      <c r="G105" s="125"/>
      <c r="H105" s="18"/>
      <c r="I105" s="18"/>
      <c r="J105" s="18"/>
    </row>
    <row r="106" spans="4:10" ht="19.5" x14ac:dyDescent="0.2">
      <c r="D106" s="18"/>
      <c r="E106" s="18"/>
      <c r="F106" s="18"/>
      <c r="G106" s="125"/>
      <c r="H106" s="18"/>
      <c r="I106" s="18"/>
      <c r="J106" s="18"/>
    </row>
    <row r="107" spans="4:10" ht="19.5" x14ac:dyDescent="0.2">
      <c r="D107" s="18"/>
      <c r="E107" s="18"/>
      <c r="F107" s="18"/>
      <c r="G107" s="125"/>
      <c r="H107" s="18"/>
      <c r="I107" s="18"/>
      <c r="J107" s="18"/>
    </row>
    <row r="108" spans="4:10" ht="19.5" x14ac:dyDescent="0.2">
      <c r="D108" s="18"/>
      <c r="E108" s="18"/>
      <c r="F108" s="18"/>
      <c r="G108" s="125"/>
      <c r="H108" s="18"/>
      <c r="I108" s="18"/>
      <c r="J108" s="18"/>
    </row>
    <row r="109" spans="4:10" ht="19.5" x14ac:dyDescent="0.2">
      <c r="D109" s="18"/>
      <c r="E109" s="18"/>
      <c r="F109" s="18"/>
      <c r="G109" s="125"/>
      <c r="H109" s="18"/>
      <c r="I109" s="18"/>
      <c r="J109" s="18"/>
    </row>
    <row r="110" spans="4:10" ht="19.5" x14ac:dyDescent="0.2">
      <c r="D110" s="18"/>
      <c r="E110" s="18"/>
      <c r="F110" s="18"/>
      <c r="G110" s="125"/>
      <c r="H110" s="18"/>
      <c r="I110" s="18"/>
      <c r="J110" s="18"/>
    </row>
    <row r="111" spans="4:10" ht="19.5" x14ac:dyDescent="0.2">
      <c r="D111" s="18"/>
      <c r="E111" s="18"/>
      <c r="F111" s="18"/>
      <c r="G111" s="125"/>
      <c r="H111" s="18"/>
      <c r="I111" s="18"/>
      <c r="J111" s="18"/>
    </row>
    <row r="112" spans="4:10" ht="19.5" x14ac:dyDescent="0.2">
      <c r="D112" s="18"/>
      <c r="E112" s="18"/>
      <c r="F112" s="18"/>
      <c r="G112" s="125"/>
      <c r="H112" s="18"/>
      <c r="I112" s="18"/>
      <c r="J112" s="18"/>
    </row>
    <row r="113" spans="4:10" ht="19.5" x14ac:dyDescent="0.2">
      <c r="D113" s="18"/>
      <c r="E113" s="18"/>
      <c r="F113" s="18"/>
      <c r="G113" s="125"/>
      <c r="H113" s="18"/>
      <c r="I113" s="18"/>
      <c r="J113" s="18"/>
    </row>
    <row r="114" spans="4:10" ht="19.5" x14ac:dyDescent="0.2">
      <c r="D114" s="18"/>
      <c r="E114" s="18"/>
      <c r="F114" s="18"/>
      <c r="G114" s="125"/>
      <c r="H114" s="18"/>
      <c r="I114" s="18"/>
      <c r="J114" s="18"/>
    </row>
  </sheetData>
  <pageMargins left="0.78740157480314965" right="0.39370078740157483" top="0.78740157480314965" bottom="0.39370078740157483" header="0.19685039370078741" footer="0.19685039370078741"/>
  <pageSetup paperSize="9" scale="80" fitToWidth="0" fitToHeight="0" orientation="portrait" r:id="rId1"/>
  <rowBreaks count="1" manualBreakCount="1">
    <brk id="4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779405676804CC4AA897D28860C86183" ma:contentTypeVersion="13" ma:contentTypeDescription="สร้างเอกสารใหม่" ma:contentTypeScope="" ma:versionID="ee78f5768d7e2025995d497468212a36">
  <xsd:schema xmlns:xsd="http://www.w3.org/2001/XMLSchema" xmlns:xs="http://www.w3.org/2001/XMLSchema" xmlns:p="http://schemas.microsoft.com/office/2006/metadata/properties" xmlns:ns2="0025b2a6-f8d9-4a47-85ad-10799d383e76" xmlns:ns3="035936da-f762-4330-9b9a-976de9613cd5" targetNamespace="http://schemas.microsoft.com/office/2006/metadata/properties" ma:root="true" ma:fieldsID="80ad2090e7bd1f31d5b367d350c93d69" ns2:_="" ns3:_="">
    <xsd:import namespace="0025b2a6-f8d9-4a47-85ad-10799d383e76"/>
    <xsd:import namespace="035936da-f762-4330-9b9a-976de9613c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25b2a6-f8d9-4a47-85ad-10799d383e7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5936da-f762-4330-9b9a-976de9613cd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78A809-DCD7-432A-808C-0C0F82F3BA9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AB816F20-2F3D-435E-AC5E-BD39AC85C7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25b2a6-f8d9-4a47-85ad-10799d383e76"/>
    <ds:schemaRef ds:uri="035936da-f762-4330-9b9a-976de9613c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671863E-A59E-48A6-831D-CFC07DDE9960}">
  <ds:schemaRefs>
    <ds:schemaRef ds:uri="http://schemas.microsoft.com/sharepoint/v3/contenttype/forms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60949</vt:lpwstr>
  </property>
  <property fmtid="{D5CDD505-2E9C-101B-9397-08002B2CF9AE}" pid="4" name="OptimizationTime">
    <vt:lpwstr>20230509_1353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Kangana.Vongnorkeaw</dc:creator>
  <cp:lastModifiedBy>Darika Tongprapai</cp:lastModifiedBy>
  <cp:lastPrinted>2023-05-02T13:44:22Z</cp:lastPrinted>
  <dcterms:created xsi:type="dcterms:W3CDTF">2011-09-21T03:52:48Z</dcterms:created>
  <dcterms:modified xsi:type="dcterms:W3CDTF">2023-05-02T13:44:23Z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0x010100779405676804CC4AA897D28860C86183</vt:lpwstr>
  </property>
</Properties>
</file>