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2\YE12'22\"/>
    </mc:Choice>
  </mc:AlternateContent>
  <xr:revisionPtr revIDLastSave="0" documentId="13_ncr:1_{A93EBF87-3E20-46ED-A387-07E58616C862}" xr6:coauthVersionLast="47" xr6:coauthVersionMax="47" xr10:uidLastSave="{00000000-0000-0000-0000-000000000000}"/>
  <bookViews>
    <workbookView xWindow="-120" yWindow="-120" windowWidth="29040" windowHeight="15840" tabRatio="737" xr2:uid="{00000000-000D-0000-FFFF-FFFF00000000}"/>
  </bookViews>
  <sheets>
    <sheet name="BS" sheetId="4" r:id="rId1"/>
    <sheet name="PL" sheetId="1" r:id="rId2"/>
    <sheet name="conso" sheetId="5" r:id="rId3"/>
    <sheet name="company" sheetId="3" r:id="rId4"/>
    <sheet name="cashflow" sheetId="6" r:id="rId5"/>
  </sheets>
  <definedNames>
    <definedName name="_xlnm.Print_Area" localSheetId="4">cashflow!$A$1:$J$97</definedName>
    <definedName name="_xlnm.Print_Area" localSheetId="3">company!$A$1:$P$23</definedName>
    <definedName name="_xlnm.Print_Area" localSheetId="1">PL!$A$1:$J$71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18" i="5" l="1"/>
  <c r="AB18" i="5" s="1"/>
  <c r="J26" i="5"/>
  <c r="J16" i="5"/>
  <c r="J21" i="5" s="1"/>
  <c r="J23" i="5" s="1"/>
  <c r="V25" i="5"/>
  <c r="I57" i="6"/>
  <c r="G57" i="6"/>
  <c r="E57" i="6"/>
  <c r="C57" i="6"/>
  <c r="A54" i="6"/>
  <c r="A36" i="4"/>
  <c r="J30" i="5" l="1"/>
  <c r="I77" i="6" l="1"/>
  <c r="E28" i="6" l="1"/>
  <c r="AD15" i="5" l="1"/>
  <c r="C13" i="3" l="1"/>
  <c r="Z20" i="5"/>
  <c r="AF18" i="5"/>
  <c r="Z15" i="5"/>
  <c r="P14" i="5"/>
  <c r="AD14" i="5" l="1"/>
  <c r="AD16" i="5" s="1"/>
  <c r="D53" i="1"/>
  <c r="H16" i="4"/>
  <c r="P24" i="5"/>
  <c r="E44" i="6"/>
  <c r="F34" i="1"/>
  <c r="J84" i="4"/>
  <c r="C67" i="6" l="1"/>
  <c r="D69" i="1"/>
  <c r="D61" i="1"/>
  <c r="J61" i="4"/>
  <c r="F61" i="4"/>
  <c r="J30" i="4"/>
  <c r="Z27" i="5"/>
  <c r="AB27" i="5" s="1"/>
  <c r="AF27" i="5" s="1"/>
  <c r="I67" i="6"/>
  <c r="E77" i="6"/>
  <c r="E67" i="6"/>
  <c r="J61" i="1"/>
  <c r="J53" i="1"/>
  <c r="J62" i="1" s="1"/>
  <c r="F69" i="1"/>
  <c r="F61" i="1"/>
  <c r="F53" i="1"/>
  <c r="J19" i="1"/>
  <c r="J12" i="1"/>
  <c r="F31" i="1"/>
  <c r="F45" i="1" s="1"/>
  <c r="F19" i="1"/>
  <c r="F12" i="1"/>
  <c r="J86" i="4"/>
  <c r="F84" i="4"/>
  <c r="F86" i="4" s="1"/>
  <c r="J50" i="4"/>
  <c r="J62" i="4" s="1"/>
  <c r="F50" i="4"/>
  <c r="F62" i="4" s="1"/>
  <c r="J16" i="4"/>
  <c r="F30" i="4"/>
  <c r="F16" i="4"/>
  <c r="J20" i="1" l="1"/>
  <c r="J24" i="1" s="1"/>
  <c r="I8" i="6" s="1"/>
  <c r="I28" i="6" s="1"/>
  <c r="I44" i="6" s="1"/>
  <c r="F62" i="1"/>
  <c r="F64" i="1"/>
  <c r="F24" i="1"/>
  <c r="F31" i="4"/>
  <c r="F87" i="4"/>
  <c r="J87" i="4"/>
  <c r="J31" i="4"/>
  <c r="Z29" i="5"/>
  <c r="I49" i="6" l="1"/>
  <c r="I79" i="6" s="1"/>
  <c r="I81" i="6" s="1"/>
  <c r="I82" i="6" s="1"/>
  <c r="J26" i="1"/>
  <c r="F26" i="1"/>
  <c r="E49" i="6"/>
  <c r="E79" i="6" s="1"/>
  <c r="E81" i="6" s="1"/>
  <c r="E82" i="6" s="1"/>
  <c r="H61" i="1"/>
  <c r="J29" i="1" l="1"/>
  <c r="J45" i="1"/>
  <c r="J64" i="1"/>
  <c r="J67" i="1" s="1"/>
  <c r="G77" i="6"/>
  <c r="C77" i="6"/>
  <c r="J34" i="1" l="1"/>
  <c r="I11" i="3"/>
  <c r="O11" i="3" s="1"/>
  <c r="V26" i="5"/>
  <c r="V16" i="5"/>
  <c r="U16" i="5"/>
  <c r="V21" i="5" l="1"/>
  <c r="V23" i="5" s="1"/>
  <c r="V30" i="5" s="1"/>
  <c r="AB20" i="5" l="1"/>
  <c r="AB15" i="5"/>
  <c r="AF15" i="5" s="1"/>
  <c r="Z14" i="5"/>
  <c r="O18" i="3"/>
  <c r="M18" i="3"/>
  <c r="AB14" i="5" l="1"/>
  <c r="AB29" i="5" l="1"/>
  <c r="Z25" i="5"/>
  <c r="AB25" i="5" s="1"/>
  <c r="Z24" i="5" l="1"/>
  <c r="AB24" i="5" s="1"/>
  <c r="AD24" i="5"/>
  <c r="AF25" i="5"/>
  <c r="AF20" i="5"/>
  <c r="AD21" i="5"/>
  <c r="G16" i="5"/>
  <c r="H16" i="5"/>
  <c r="H21" i="5" s="1"/>
  <c r="H23" i="5" s="1"/>
  <c r="K16" i="5"/>
  <c r="L16" i="5"/>
  <c r="L21" i="5" s="1"/>
  <c r="L23" i="5" s="1"/>
  <c r="M16" i="5"/>
  <c r="N16" i="5"/>
  <c r="N21" i="5" s="1"/>
  <c r="N23" i="5" s="1"/>
  <c r="O16" i="5"/>
  <c r="P16" i="5"/>
  <c r="P21" i="5" s="1"/>
  <c r="P23" i="5" s="1"/>
  <c r="Q16" i="5"/>
  <c r="R16" i="5"/>
  <c r="R21" i="5" s="1"/>
  <c r="R23" i="5" s="1"/>
  <c r="S16" i="5"/>
  <c r="T16" i="5"/>
  <c r="T21" i="5" s="1"/>
  <c r="T23" i="5" s="1"/>
  <c r="W16" i="5"/>
  <c r="X16" i="5"/>
  <c r="X21" i="5" s="1"/>
  <c r="X23" i="5" s="1"/>
  <c r="Y16" i="5"/>
  <c r="Z16" i="5"/>
  <c r="Z21" i="5" s="1"/>
  <c r="Z23" i="5" s="1"/>
  <c r="AA16" i="5"/>
  <c r="AB16" i="5"/>
  <c r="AB21" i="5" s="1"/>
  <c r="AB23" i="5" s="1"/>
  <c r="AC16" i="5"/>
  <c r="AE16" i="5"/>
  <c r="F16" i="5"/>
  <c r="AF14" i="5"/>
  <c r="AF16" i="5" s="1"/>
  <c r="H53" i="1"/>
  <c r="D61" i="4"/>
  <c r="F21" i="5" l="1"/>
  <c r="F23" i="5" s="1"/>
  <c r="AD23" i="5"/>
  <c r="AD31" i="5"/>
  <c r="AF21" i="5"/>
  <c r="AF23" i="5" s="1"/>
  <c r="H62" i="1"/>
  <c r="AF24" i="5"/>
  <c r="AF26" i="5" s="1"/>
  <c r="AF31" i="5" l="1"/>
  <c r="D16" i="4"/>
  <c r="G67" i="6" l="1"/>
  <c r="M17" i="3"/>
  <c r="M12" i="3"/>
  <c r="M11" i="3"/>
  <c r="D62" i="1" l="1"/>
  <c r="D34" i="1"/>
  <c r="D31" i="1"/>
  <c r="D45" i="1" s="1"/>
  <c r="H19" i="1"/>
  <c r="D19" i="1"/>
  <c r="H12" i="1"/>
  <c r="D12" i="1"/>
  <c r="H84" i="4"/>
  <c r="H86" i="4" s="1"/>
  <c r="D84" i="4"/>
  <c r="D86" i="4" s="1"/>
  <c r="H61" i="4"/>
  <c r="H50" i="4"/>
  <c r="H62" i="4" s="1"/>
  <c r="D50" i="4"/>
  <c r="D62" i="4" s="1"/>
  <c r="H30" i="4"/>
  <c r="D30" i="4"/>
  <c r="D64" i="1" l="1"/>
  <c r="H31" i="4"/>
  <c r="D31" i="4"/>
  <c r="H20" i="1"/>
  <c r="D20" i="1"/>
  <c r="H87" i="4"/>
  <c r="D87" i="4"/>
  <c r="H24" i="1" l="1"/>
  <c r="D24" i="1"/>
  <c r="H82" i="6"/>
  <c r="I20" i="1"/>
  <c r="D26" i="1" l="1"/>
  <c r="C8" i="6"/>
  <c r="H26" i="1"/>
  <c r="H29" i="1" s="1"/>
  <c r="H34" i="1" s="1"/>
  <c r="G8" i="6"/>
  <c r="G28" i="6" s="1"/>
  <c r="G44" i="6" s="1"/>
  <c r="G49" i="6" s="1"/>
  <c r="I17" i="3"/>
  <c r="P31" i="5"/>
  <c r="C14" i="3"/>
  <c r="C16" i="3" s="1"/>
  <c r="E13" i="3"/>
  <c r="E14" i="3" s="1"/>
  <c r="E16" i="3" s="1"/>
  <c r="G13" i="3"/>
  <c r="G14" i="3" s="1"/>
  <c r="G16" i="3" s="1"/>
  <c r="K13" i="3"/>
  <c r="K14" i="3" s="1"/>
  <c r="K16" i="3" s="1"/>
  <c r="G21" i="3" l="1"/>
  <c r="E21" i="3"/>
  <c r="C21" i="3"/>
  <c r="K19" i="3" l="1"/>
  <c r="G19" i="3"/>
  <c r="G20" i="3" s="1"/>
  <c r="G22" i="3" s="1"/>
  <c r="E19" i="3"/>
  <c r="C19" i="3"/>
  <c r="AF29" i="5"/>
  <c r="AF30" i="5" s="1"/>
  <c r="AD26" i="5"/>
  <c r="AD30" i="5" s="1"/>
  <c r="X26" i="5"/>
  <c r="X30" i="5" s="1"/>
  <c r="T26" i="5"/>
  <c r="R26" i="5"/>
  <c r="P26" i="5"/>
  <c r="N26" i="5"/>
  <c r="L26" i="5"/>
  <c r="H26" i="5"/>
  <c r="F26" i="5"/>
  <c r="R30" i="5" l="1"/>
  <c r="H31" i="5"/>
  <c r="N30" i="5"/>
  <c r="L31" i="5"/>
  <c r="K20" i="3"/>
  <c r="C20" i="3"/>
  <c r="C22" i="3" s="1"/>
  <c r="E20" i="3"/>
  <c r="E22" i="3" s="1"/>
  <c r="Z26" i="5"/>
  <c r="F31" i="5"/>
  <c r="H30" i="5"/>
  <c r="M19" i="3"/>
  <c r="D70" i="1"/>
  <c r="H88" i="4"/>
  <c r="T30" i="5" l="1"/>
  <c r="Z30" i="5"/>
  <c r="N31" i="5"/>
  <c r="Z31" i="5"/>
  <c r="AB31" i="5"/>
  <c r="N32" i="5"/>
  <c r="H32" i="5"/>
  <c r="AD32" i="5"/>
  <c r="AB26" i="5"/>
  <c r="H45" i="1"/>
  <c r="H64" i="1" s="1"/>
  <c r="F30" i="5"/>
  <c r="D88" i="4"/>
  <c r="F88" i="4"/>
  <c r="J88" i="4"/>
  <c r="H67" i="1" l="1"/>
  <c r="H70" i="1"/>
  <c r="L30" i="5"/>
  <c r="L32" i="5" s="1"/>
  <c r="P30" i="5"/>
  <c r="P32" i="5" s="1"/>
  <c r="F32" i="5"/>
  <c r="Z32" i="5"/>
  <c r="C28" i="6"/>
  <c r="C44" i="6" l="1"/>
  <c r="C49" i="6" s="1"/>
  <c r="C79" i="6" s="1"/>
  <c r="C81" i="6" s="1"/>
  <c r="AB30" i="5"/>
  <c r="G79" i="6"/>
  <c r="G81" i="6" s="1"/>
  <c r="G82" i="6" s="1"/>
  <c r="I19" i="3"/>
  <c r="O17" i="3"/>
  <c r="O19" i="3" s="1"/>
  <c r="I13" i="3"/>
  <c r="I14" i="3" s="1"/>
  <c r="I21" i="3" l="1"/>
  <c r="I16" i="3"/>
  <c r="I20" i="3" s="1"/>
  <c r="I22" i="3" s="1"/>
  <c r="C82" i="6"/>
  <c r="AB32" i="5"/>
  <c r="AF32" i="5" l="1"/>
  <c r="O12" i="3"/>
  <c r="O13" i="3" s="1"/>
  <c r="O14" i="3" s="1"/>
  <c r="O16" i="3" s="1"/>
  <c r="M13" i="3"/>
  <c r="M14" i="3" s="1"/>
  <c r="M16" i="3" s="1"/>
  <c r="M20" i="3" s="1"/>
  <c r="M22" i="3" s="1"/>
  <c r="M21" i="3" l="1"/>
  <c r="O20" i="3"/>
  <c r="O22" i="3" s="1"/>
  <c r="O2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Nummon Kerdmongkhonchai</author>
  </authors>
  <commentList>
    <comment ref="A13" authorId="0" shapeId="0" xr:uid="{5777D016-2E3E-4298-B4AD-7132B6185824}">
      <text>
        <r>
          <rPr>
            <b/>
            <sz val="9"/>
            <color indexed="81"/>
            <rFont val="Tahoma"/>
            <family val="2"/>
          </rPr>
          <t>Nummon Kerdmongkhonchai:</t>
        </r>
        <r>
          <rPr>
            <sz val="9"/>
            <color indexed="81"/>
            <rFont val="Tahoma"/>
            <family val="2"/>
          </rPr>
          <t xml:space="preserve">
PPS- Capitalised commission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Paowarin Whangsatian</author>
  </authors>
  <commentList>
    <comment ref="A56" authorId="0" shapeId="0" xr:uid="{4BD1D791-65C3-421A-BED8-1564CC38D86D}">
      <text>
        <r>
          <rPr>
            <sz val="9"/>
            <color indexed="81"/>
            <rFont val="Tahoma"/>
            <family val="2"/>
          </rPr>
          <t>This items are used for FVOCI equity instrument only.</t>
        </r>
      </text>
    </comment>
  </commentList>
</comments>
</file>

<file path=xl/sharedStrings.xml><?xml version="1.0" encoding="utf-8"?>
<sst xmlns="http://schemas.openxmlformats.org/spreadsheetml/2006/main" count="346" uniqueCount="249">
  <si>
    <t>บริษัท ลากูน่า รีสอร์ท แอนด์ โฮเท็ล จำกัด (มหาชน) และบริษัทย่อย</t>
  </si>
  <si>
    <t>(หน่วย: บาท)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</si>
  <si>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</si>
  <si>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</si>
  <si>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</si>
  <si>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</si>
  <si>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</si>
  <si>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</si>
  <si>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</si>
  <si>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</si>
  <si>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</si>
  <si>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</si>
  <si>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</si>
  <si>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</si>
  <si>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</si>
  <si>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</si>
  <si>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</si>
  <si>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</si>
  <si>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</si>
  <si>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</si>
  <si>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</si>
  <si>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</si>
  <si>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</si>
  <si>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</si>
  <si>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</si>
  <si>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</si>
  <si>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</si>
  <si>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</si>
  <si>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</si>
  <si>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</si>
  <si>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</si>
  <si>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</si>
  <si>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</si>
  <si>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</si>
  <si>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</si>
  <si>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</si>
  <si>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</si>
  <si>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</si>
  <si>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</si>
  <si>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</si>
  <si>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</si>
  <si>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</si>
  <si>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</si>
  <si>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</si>
  <si>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</si>
  <si>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</si>
  <si>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</si>
  <si>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</si>
  <si>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</si>
  <si>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</si>
  <si>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</si>
  <si>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</si>
  <si>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</si>
  <si>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</si>
  <si>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</si>
  <si>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</si>
  <si>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งบกระแสเงินสด</t>
  </si>
  <si>
    <t>กระแสเงินสดจากกิจกรรมดำเนินงาน</t>
  </si>
  <si>
    <t xml:space="preserve">   จากกิจกรรมดำเนินงาน</t>
  </si>
  <si>
    <t xml:space="preserve">   ค่าเสื่อมราคา</t>
  </si>
  <si>
    <t xml:space="preserve">   ตัดจำหน่ายที่ดิน อาคารและอุปกรณ์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</si>
  <si>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</si>
  <si>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</si>
  <si>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</si>
  <si>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</si>
  <si>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</si>
  <si>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</si>
  <si>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</si>
  <si>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</si>
  <si>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</si>
  <si>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</si>
  <si>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</si>
  <si>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</si>
  <si>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</si>
  <si>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</si>
  <si>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</si>
  <si>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</si>
  <si>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</si>
  <si>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</si>
  <si>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จ่ายเงินปันผล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</si>
  <si>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</si>
  <si>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</si>
  <si>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</si>
  <si>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</si>
  <si>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ข้อมูลกระแสเงินสดเปิดเผยเพิ่มเติม</t>
  </si>
  <si>
    <t>งบแสดงการเปลี่ยนแปลงส่วนของผู้ถือหุ้น</t>
  </si>
  <si>
    <t>ส่วนเกินทุน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</si>
  <si>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</si>
  <si>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</si>
  <si>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</si>
  <si>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</si>
  <si>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</si>
  <si>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</si>
  <si>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</si>
  <si>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</si>
  <si>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</si>
  <si>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</si>
  <si>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</si>
  <si>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</si>
  <si>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>งบแสดงฐานะการเงิน</t>
  </si>
  <si>
    <t>ลูกหนี้การค้าและลูกหนี้อื่น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</si>
  <si>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</si>
  <si>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</si>
  <si>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</si>
  <si>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ที่ดิน อาคารและอุปกรณ์ </t>
  </si>
  <si>
    <t>อสังหาริมทรัพย์เพื่อการลงทุน</t>
  </si>
  <si>
    <t>งบแสดงฐานะการเงิน (ต่อ)</t>
  </si>
  <si>
    <t>เจ้าหนี้การค้าและเจ้าหนี้อื่น</t>
  </si>
  <si>
    <t>สำรองผลประโยชน์ระยะยาวของพนักงาน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</si>
  <si>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</si>
  <si>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</si>
  <si>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</si>
  <si>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</si>
  <si>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</si>
  <si>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</si>
  <si>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</si>
  <si>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</si>
  <si>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</si>
  <si>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</si>
  <si>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</si>
  <si>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</si>
  <si>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</si>
  <si>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</si>
  <si>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</si>
  <si>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</si>
  <si>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</si>
  <si>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</si>
  <si>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</si>
  <si>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</si>
  <si>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งบแสดงการเปลี่ยนแปลงส่วนของผู้ถือหุ้น (ต่อ)</t>
  </si>
  <si>
    <t>ผลต่างจากการ</t>
  </si>
  <si>
    <t>เงินรับล่วงหน้าจากลูกค้า</t>
  </si>
  <si>
    <t xml:space="preserve">   เงินรับล่วงหน้าจากลูกค้า</t>
  </si>
  <si>
    <t>รายการที่ไม่ใช่เงินสด</t>
  </si>
  <si>
    <t>ภาษีเงินได้ค้างจ่าย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</si>
  <si>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</si>
  <si>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</si>
  <si>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>ผลต่างจากการแปลงค่างบการเงินที่เป็นเงินตราต่างประเทศสุทธิ</t>
  </si>
  <si>
    <t>เงินสดจ่ายสำหรับเงินให้กู้ยืมระยะยาวแก่บริษัทย่อย</t>
  </si>
  <si>
    <t>สินทรัพย์ภาษีเงินได้รอการตัดบัญชี</t>
  </si>
  <si>
    <t>หนี้สินภาษีเงินได้รอการตัดบัญชี</t>
  </si>
  <si>
    <t>เงินฝากสถาบันการเงินระยะยาวที่มีภาระค้ำประกัน</t>
  </si>
  <si>
    <t xml:space="preserve">   โอนกลับส่วนเกินทุนจากการตีราคาสำหรับการขายสินทรัพย์</t>
  </si>
  <si>
    <t>การแบ่งปันกำไรขาดทุนเบ็ดเสร็จรวม</t>
  </si>
  <si>
    <t>เงินสดและรายการเทียบเท่าเงินสดเพิ่มขึ้น (ลดลง) สุทธิ</t>
  </si>
  <si>
    <t xml:space="preserve">   ส่วนแบ่งกำไรขาดทุนเบ็ดเสร็จอื่นในบริษัทร่วม</t>
  </si>
  <si>
    <t xml:space="preserve">   ดอกเบี้ยจ่ายที่บันทึกเป็นต้นทุนการพัฒนาอสังหาริมทรัพย์</t>
  </si>
  <si>
    <t>การแบ่งปันกำไร (ขาดทุน)</t>
  </si>
  <si>
    <t>ส่วนแบ่งกำไร</t>
  </si>
  <si>
    <t>ขาดทุนเบ็ดเสร็จอื่น</t>
  </si>
  <si>
    <t xml:space="preserve">   - สุทธิจากภาษีเงินได้</t>
  </si>
  <si>
    <t xml:space="preserve">รายการที่จะถูกบันทึกในส่วนของกำไรหรือขาดทุนในภายหลัง </t>
  </si>
  <si>
    <t xml:space="preserve">   เงินปันผลรับจากเงินลงทุนในบริษัทย่อย</t>
  </si>
  <si>
    <t xml:space="preserve">   เงินปันผลรับจากเงินลงทุนในบริษัทร่วม</t>
  </si>
  <si>
    <t>ผลต่างของอัตราแลกเปลี่ยนจากการแปลงค่างบการเงินที่เป็น</t>
  </si>
  <si>
    <t>โอนกลับส่วนเกินทุนจากการตีราคาสำหรับ</t>
  </si>
  <si>
    <t>กำไร (ขาดทุน) สำหรับปี</t>
  </si>
  <si>
    <t>เงินสดสุทธิจาก (ใช้ไปใน) กิจกรรมจัดหาเงิน</t>
  </si>
  <si>
    <t xml:space="preserve">   จ่ายชำระประมาณการหนี้สินเกี่ยวกับคดีฟ้องร้อง</t>
  </si>
  <si>
    <t>จากบริษัทร่วม</t>
  </si>
  <si>
    <t xml:space="preserve">ต้นทุนในการได้มาซึ่งสัญญาที่ทำกับลูกค้า </t>
  </si>
  <si>
    <t>เงินกู้ยืมระยะยาวจากกิจการที่เกี่ยวข้องกัน</t>
  </si>
  <si>
    <t xml:space="preserve">   ต้นทุนในการได้มาซึ่งสัญญาที่ทำกับลูกค้า </t>
  </si>
  <si>
    <t>เงินปันผลรับจากเงินลงทุนในบริษัทย่อย</t>
  </si>
  <si>
    <t>เงินปันผลรับจากเงินลงทุนในบริษัทร่วม</t>
  </si>
  <si>
    <t>ส่วนแบ่งกำไรจากเงินลงทุนในบริษัทร่วม</t>
  </si>
  <si>
    <t xml:space="preserve">   ส่วนแบ่งกำไรจากเงินลงทุนในบริษัทร่วม</t>
  </si>
  <si>
    <t>รายการที่จะถูกบันทึกในส่วนของกำไรหรือขาดทุนในภายหลัง</t>
  </si>
  <si>
    <t xml:space="preserve">ส่วนแบ่งกำไรขาดทุนเบ็ดเสร็จอื่นจากบริษัทร่วม </t>
  </si>
  <si>
    <t xml:space="preserve">รายการที่จะไม่ถูกบันทึกในส่วนของกำไรหรือขาดทุนในภายหลัง </t>
  </si>
  <si>
    <t>รายการที่จะไม่ถูกบันทึกในส่วนของกำไรหรือขาดทุนในภายหลัง</t>
  </si>
  <si>
    <t xml:space="preserve">   จ่ายผลประโยชน์ระยะยาวของพนักงาน</t>
  </si>
  <si>
    <t>เงินสดจาก (ใช้ไปใน) กิจกรรมดำเนินงาน</t>
  </si>
  <si>
    <t>เงินสดสุทธิจาก (ใช้ไปใน) กิจกรรมดำเนินงาน</t>
  </si>
  <si>
    <t>รายได้จากกิจการให้เช่าพื้นที่อาคารสำนักงาน</t>
  </si>
  <si>
    <t>รายได้จากกิจการโรงแรม</t>
  </si>
  <si>
    <t>รายได้จากกิจการพัฒนาอสังหาริมทรัพย์</t>
  </si>
  <si>
    <t>สินทรัพย์ทางการเงินไม่หมุนเวียนอื่น</t>
  </si>
  <si>
    <t>สินทรัพย์สิทธิการใช้</t>
  </si>
  <si>
    <t>หนี้สินตามสัญญาเช่า - สุทธิจากส่วนที่ถึงกำหนด</t>
  </si>
  <si>
    <t>กำไรขาดทุนเบ็ดเสร็จอื่นสำหรับปี</t>
  </si>
  <si>
    <t>กำไรขาดทุนเบ็ดเสร็จรวมสำหรับปี</t>
  </si>
  <si>
    <t>ขาดทุนสำหรับปี</t>
  </si>
  <si>
    <t>เงินสดและรายการเทียบเท่าเงินสด ณ วันต้นปี</t>
  </si>
  <si>
    <t xml:space="preserve">   ตราสารทุนที่กำหนดให้วัดมูลค่าด้วยมูลค่ายุติธรรมผ่าน</t>
  </si>
  <si>
    <t>รายได้ทางการเงิน</t>
  </si>
  <si>
    <t xml:space="preserve">บริษัทย่อยจ่ายเงินปันผลให้ผู้มีส่วนเสียที่ไม่มีอำนาจควบคุม </t>
  </si>
  <si>
    <t xml:space="preserve">   (หมายเหตุ 16)</t>
  </si>
  <si>
    <t>ส่วนแบ่งกำไรขาดทุนเบ็ดเสร็จอื่นจากบริษัทร่วม</t>
  </si>
  <si>
    <t xml:space="preserve">   สินทรัพย์สิทธิการใช้และหนี้สินตามสัญญาเช่าเพิ่มขึ้น</t>
  </si>
  <si>
    <t>สินทรัพย์ทางการเงินหมุนเวียนอื่น</t>
  </si>
  <si>
    <t>เงินเบิกเกินบัญชีและเงินกู้ยืมระยะสั้นจากสถาบันการเงิน</t>
  </si>
  <si>
    <t>ต้นทุนทางการเงิน</t>
  </si>
  <si>
    <t xml:space="preserve">   กำไรขาดทุนเบ็ดเสร็จอื่น</t>
  </si>
  <si>
    <t>การวัดมูลค่าเงินลงทุน</t>
  </si>
  <si>
    <t>ในตราสารทุนผ่าน</t>
  </si>
  <si>
    <t xml:space="preserve">   รายได้ทางการเงิน</t>
  </si>
  <si>
    <t xml:space="preserve">   ต้นทุนทางการเงิน</t>
  </si>
  <si>
    <t>จ่ายชำระหนี้สินตามสัญญาเช่า</t>
  </si>
  <si>
    <t>ยอดคงเหลือ ณ วันที่ 1 มกราคม 2564</t>
  </si>
  <si>
    <t>ยอดคงเหลือ ณ วันที่ 31 ธันวาคม 2564</t>
  </si>
  <si>
    <t>หนี้สินตามสัญญาเช่าที่ถึงกำหนดชำระภายในหนึ่งปี</t>
  </si>
  <si>
    <t xml:space="preserve">   กำไรรอการรับรู้จากสินทรัพย์สิทธิการใช้</t>
  </si>
  <si>
    <t xml:space="preserve">   รับคืนภาษีเงินได้</t>
  </si>
  <si>
    <t xml:space="preserve">   จัดประเภทเงินกู้ยืมระยะสั้นจากสถาบันการเงินไปเป็นเงินกู้ยืมระยะยาวจาก</t>
  </si>
  <si>
    <t>ขาดทุนก่อนค่าใช้จ่ายภาษีเงินได้</t>
  </si>
  <si>
    <t>เงินฝากประจำเพิ่มขึ้น</t>
  </si>
  <si>
    <t xml:space="preserve">   โอนกลับประมาณการหนี้สินเกี่ยวกับคดีฟ้องร้อง</t>
  </si>
  <si>
    <t>ชำระเต็มมูลค่าแล้ว</t>
  </si>
  <si>
    <t>ที่ออกและ</t>
  </si>
  <si>
    <t xml:space="preserve">   สำรองผลประโยชน์ระยะยาวของพนักงาน (โอนกลับ)</t>
  </si>
  <si>
    <t>ชำระคืนเงินกู้ยืมระยะยาวจากกิจการที่เกี่ยวข้องกัน</t>
  </si>
  <si>
    <t xml:space="preserve">   โอนต้นทุนการพัฒนาอสังหาริมทรัพย์ไปเป็นที่ดิน อาคารและอุปกรณ์</t>
  </si>
  <si>
    <t xml:space="preserve">   โอนที่ดิน อาคารและอุปกรณ์ไปเป็นต้นทุนการพัฒนาอสังหาริมทรัพย์</t>
  </si>
  <si>
    <t xml:space="preserve">   โอนอสังหาริมทรัพย์เพื่อการลงทุนไปเป็นที่ดิน อาคารและอุปกรณ์</t>
  </si>
  <si>
    <t xml:space="preserve">      สถาบันการเงิน</t>
  </si>
  <si>
    <t>ส่วนเกินทุนจากการ</t>
  </si>
  <si>
    <t>เงินสดและรายการเทียบเท่าเงินสด ณ วันสิ้นปี (หมายเหตุ 6)</t>
  </si>
  <si>
    <t>ณ วันที่ 31 ธันวาคม 2565</t>
  </si>
  <si>
    <t>สำหรับปีสิ้นสุดวันที่ 31 ธันวาคม 2565</t>
  </si>
  <si>
    <t>ยอดคงเหลือ ณ วันที่ 1 มกราคม 2565</t>
  </si>
  <si>
    <t>ยอดคงเหลือ ณ วันที่ 31 ธันวาคม 2565</t>
  </si>
  <si>
    <t>ยอดคงเหลือ ณ วันที่  1 มกราคม 2564</t>
  </si>
  <si>
    <r>
      <t xml:space="preserve">   เงินตราต่างประเทศ</t>
    </r>
    <r>
      <rPr>
        <sz val="14"/>
        <color rgb="FFFF0000"/>
        <rFont val="Angsana New"/>
        <family val="1"/>
      </rPr>
      <t xml:space="preserve"> </t>
    </r>
  </si>
  <si>
    <t>กำไร (ขาดทุน) จากกิจกรรมดำเนินงาน</t>
  </si>
  <si>
    <t>กำไรต่อหุ้นขั้นพื้นฐาน</t>
  </si>
  <si>
    <t>กำไร (ขาดทุน) ส่วนที่เป็นของผู้ถือหุ้นของบริษัทฯ</t>
  </si>
  <si>
    <t xml:space="preserve">   การปรับลดสินค้าคงเหลือให้เป็นมูลค่าสุทธิที่จะได้รับ </t>
  </si>
  <si>
    <t>เงินเบิกเกินบัญชีและเงินกู้ยืมระยะสั้นจากสถาบันการเงินลดลง</t>
  </si>
  <si>
    <t xml:space="preserve">   การขายสินทรัพย์ (หมายเหตุ 27)</t>
  </si>
  <si>
    <t>รายการปรับกระทบยอดขาดทุนก่อนค่าใช้จ่ายภาษีเงินได้เป็นเงินสดรับ (จ่าย)</t>
  </si>
  <si>
    <t xml:space="preserve">   ค่าเผื่อผลขาดทุนด้านเครดิตที่คาดว่าจะเกิดขึ้น (โอนกลับ)</t>
  </si>
  <si>
    <t xml:space="preserve">   การปรับลดต้นทุนพัฒนาอสังหาริมทรัพย์ให้เป็นมูลค่าสุทธิที่จะได้รับ (โอนกลับ)</t>
  </si>
  <si>
    <t xml:space="preserve">   กำไรจากการประเมินมูลค่าอสังหาริมทรัพย์เพื่อการลงทุน</t>
  </si>
  <si>
    <t xml:space="preserve">   (กำไร) ขาดทุนจากการขายที่ดิน อาคารและอุปกรณ์</t>
  </si>
  <si>
    <t xml:space="preserve">   ค่าเผื่อการด้อยค่าของสินทรัพย์สิทธิการใช้ (โอนกลับ)</t>
  </si>
  <si>
    <t>กำไรจากการเปลี่ยนแปลงมูลค่าของเงินลงทุนใน</t>
  </si>
  <si>
    <t>เงินฝากสถาบันการเงินระยะยาวที่มีภาระค้ำประกัน (เพิ่มขึ้น) ลดลง</t>
  </si>
  <si>
    <t>เงินสดสุทธิใช้ไปในกิจกรรมลงทุน</t>
  </si>
  <si>
    <t>รายได้ (ค่าใช้จ่าย) ภาษีเงินได้</t>
  </si>
  <si>
    <t>กำไรต่อหุ้น</t>
  </si>
  <si>
    <t>ส่วนต่ำกว่าทุน</t>
  </si>
  <si>
    <t>จากการเปลี่ยนแปลง</t>
  </si>
  <si>
    <t>สัดส่วนเงินลงทุน</t>
  </si>
  <si>
    <t>ในบริษัทย่อย</t>
  </si>
  <si>
    <t>กำไรจาก</t>
  </si>
  <si>
    <t xml:space="preserve">   จัดประเภทเงินฝากสถาบันการเงินระยะยาวที่มีภาระค้ำประกัน</t>
  </si>
  <si>
    <t xml:space="preserve">      ไปเป็นสินทรัพย์ทางการเงินหมุนเวียนอื่น</t>
  </si>
  <si>
    <t>ส่วนต่ำกว่าทุนจากการเปลี่ยนแปลงสัดส่วนการลงทุนในบริษัทย่อย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</si>
</sst>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13"/>
      <name val="Angsana New"/>
      <family val="1"/>
    </font>
    <font>
      <b/>
      <sz val="13"/>
      <name val="Angsana New"/>
      <family val="1"/>
    </font>
    <font>
      <u/>
      <sz val="13"/>
      <name val="Angsana New"/>
      <family val="1"/>
    </font>
    <font>
      <sz val="8"/>
      <name val="Arial"/>
      <family val="2"/>
    </font>
    <font>
      <sz val="14"/>
      <name val="CordiaUPC"/>
      <family val="2"/>
    </font>
    <font>
      <sz val="12"/>
      <color theme="1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i/>
      <sz val="14"/>
      <name val="Angsana New"/>
      <family val="1"/>
    </font>
    <font>
      <i/>
      <sz val="14"/>
      <color rgb="FFFF0000"/>
      <name val="Angsana New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4"/>
      <color rgb="FFFF0000"/>
      <name val="Angsana New"/>
      <family val="1"/>
    </font>
    <font>
      <sz val="10"/>
      <color theme="1"/>
      <name val="Arial"/>
      <family val="2"/>
    </font>
    <font>
      <u/>
      <sz val="14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9" fillId="0" borderId="0"/>
    <xf numFmtId="0" fontId="18" fillId="0" borderId="0"/>
  </cellStyleXfs>
  <cellXfs count="143">
    <xf numFmtId="0" fontId="0" fillId="0" borderId="0" xfId="0"/>
    <xf numFmtId="41" fontId="3" fillId="0" borderId="0" xfId="0" applyNumberFormat="1" applyFont="1" applyBorder="1" applyAlignment="1">
      <alignment vertical="center"/>
    </xf>
    <xf numFmtId="41" fontId="3" fillId="0" borderId="0" xfId="0" applyNumberFormat="1" applyFont="1" applyBorder="1" applyAlignment="1">
      <alignment horizontal="right" vertical="center"/>
    </xf>
    <xf numFmtId="41" fontId="3" fillId="0" borderId="0" xfId="0" applyNumberFormat="1" applyFont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41" fontId="3" fillId="0" borderId="5" xfId="0" applyNumberFormat="1" applyFont="1" applyBorder="1" applyAlignment="1">
      <alignment horizontal="right"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1" fontId="5" fillId="0" borderId="0" xfId="0" applyNumberFormat="1" applyFont="1" applyBorder="1" applyAlignment="1">
      <alignment vertical="center"/>
    </xf>
    <xf numFmtId="41" fontId="5" fillId="0" borderId="0" xfId="0" applyNumberFormat="1" applyFont="1" applyFill="1" applyBorder="1" applyAlignment="1">
      <alignment horizontal="left" vertical="center"/>
    </xf>
    <xf numFmtId="41" fontId="5" fillId="0" borderId="0" xfId="0" applyNumberFormat="1" applyFont="1" applyFill="1" applyBorder="1" applyAlignment="1">
      <alignment vertical="center"/>
    </xf>
    <xf numFmtId="41" fontId="5" fillId="0" borderId="0" xfId="0" applyNumberFormat="1" applyFont="1" applyFill="1" applyBorder="1" applyAlignment="1">
      <alignment horizontal="right"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1" xfId="0" applyNumberFormat="1" applyFont="1" applyBorder="1" applyAlignment="1">
      <alignment horizontal="left" vertical="center"/>
    </xf>
    <xf numFmtId="41" fontId="5" fillId="0" borderId="1" xfId="0" applyNumberFormat="1" applyFont="1" applyFill="1" applyBorder="1" applyAlignment="1">
      <alignment horizontal="left" vertical="center"/>
    </xf>
    <xf numFmtId="41" fontId="5" fillId="0" borderId="1" xfId="0" applyNumberFormat="1" applyFont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41" fontId="5" fillId="0" borderId="5" xfId="0" applyNumberFormat="1" applyFont="1" applyBorder="1" applyAlignment="1">
      <alignment horizontal="right" vertical="center"/>
    </xf>
    <xf numFmtId="37" fontId="5" fillId="0" borderId="0" xfId="0" applyNumberFormat="1" applyFont="1" applyAlignment="1">
      <alignment vertical="center"/>
    </xf>
    <xf numFmtId="0" fontId="5" fillId="0" borderId="0" xfId="0" applyFont="1" applyFill="1" applyBorder="1" applyAlignment="1">
      <alignment vertical="center"/>
    </xf>
    <xf numFmtId="164" fontId="3" fillId="0" borderId="0" xfId="1" applyNumberFormat="1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6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1" fontId="3" fillId="0" borderId="1" xfId="0" applyNumberFormat="1" applyFont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41" fontId="5" fillId="0" borderId="0" xfId="2" applyNumberFormat="1" applyFont="1" applyAlignment="1">
      <alignment vertical="center"/>
    </xf>
    <xf numFmtId="41" fontId="5" fillId="0" borderId="0" xfId="2" applyNumberFormat="1" applyFont="1" applyBorder="1" applyAlignment="1">
      <alignment vertical="center"/>
    </xf>
    <xf numFmtId="41" fontId="3" fillId="0" borderId="1" xfId="1" applyNumberFormat="1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41" fontId="5" fillId="0" borderId="0" xfId="0" applyNumberFormat="1" applyFont="1" applyBorder="1" applyAlignment="1">
      <alignment horizontal="left" vertical="center"/>
    </xf>
    <xf numFmtId="41" fontId="3" fillId="0" borderId="0" xfId="1" applyNumberFormat="1" applyFont="1" applyFill="1" applyBorder="1" applyAlignment="1">
      <alignment vertical="center"/>
    </xf>
    <xf numFmtId="41" fontId="3" fillId="0" borderId="1" xfId="0" applyNumberFormat="1" applyFont="1" applyBorder="1" applyAlignment="1">
      <alignment horizontal="left" vertical="center"/>
    </xf>
    <xf numFmtId="41" fontId="3" fillId="0" borderId="1" xfId="0" applyNumberFormat="1" applyFont="1" applyFill="1" applyBorder="1" applyAlignment="1">
      <alignment horizontal="left" vertical="center"/>
    </xf>
    <xf numFmtId="41" fontId="10" fillId="0" borderId="0" xfId="0" applyNumberFormat="1" applyFont="1" applyBorder="1" applyAlignment="1">
      <alignment horizontal="right" vertical="center"/>
    </xf>
    <xf numFmtId="41" fontId="10" fillId="0" borderId="0" xfId="0" applyNumberFormat="1" applyFont="1" applyFill="1" applyBorder="1" applyAlignment="1">
      <alignment horizontal="right" vertical="center"/>
    </xf>
    <xf numFmtId="41" fontId="10" fillId="0" borderId="0" xfId="0" applyNumberFormat="1" applyFont="1" applyFill="1" applyAlignment="1">
      <alignment vertical="center"/>
    </xf>
    <xf numFmtId="41" fontId="10" fillId="0" borderId="0" xfId="0" applyNumberFormat="1" applyFont="1" applyFill="1" applyBorder="1" applyAlignment="1">
      <alignment vertical="center"/>
    </xf>
    <xf numFmtId="41" fontId="3" fillId="0" borderId="6" xfId="0" applyNumberFormat="1" applyFont="1" applyFill="1" applyBorder="1" applyAlignment="1">
      <alignment vertical="center"/>
    </xf>
    <xf numFmtId="41" fontId="5" fillId="0" borderId="0" xfId="0" applyNumberFormat="1" applyFont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11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" vertical="center"/>
    </xf>
    <xf numFmtId="41" fontId="12" fillId="0" borderId="0" xfId="0" applyNumberFormat="1" applyFont="1" applyFill="1" applyAlignment="1">
      <alignment vertical="center"/>
    </xf>
    <xf numFmtId="41" fontId="12" fillId="0" borderId="0" xfId="0" applyNumberFormat="1" applyFont="1" applyFill="1" applyAlignment="1">
      <alignment horizontal="center" vertical="center"/>
    </xf>
    <xf numFmtId="41" fontId="12" fillId="0" borderId="1" xfId="0" applyNumberFormat="1" applyFont="1" applyFill="1" applyBorder="1" applyAlignment="1">
      <alignment vertical="center"/>
    </xf>
    <xf numFmtId="41" fontId="12" fillId="0" borderId="2" xfId="0" applyNumberFormat="1" applyFont="1" applyFill="1" applyBorder="1" applyAlignment="1">
      <alignment vertical="center"/>
    </xf>
    <xf numFmtId="41" fontId="12" fillId="0" borderId="0" xfId="0" quotePrefix="1" applyNumberFormat="1" applyFont="1" applyFill="1" applyAlignment="1">
      <alignment horizontal="right" vertical="center"/>
    </xf>
    <xf numFmtId="0" fontId="12" fillId="0" borderId="0" xfId="0" applyFont="1" applyFill="1" applyAlignment="1">
      <alignment horizontal="center" vertical="center"/>
    </xf>
    <xf numFmtId="41" fontId="12" fillId="0" borderId="0" xfId="3" applyNumberFormat="1" applyFont="1" applyFill="1" applyBorder="1" applyAlignment="1">
      <alignment vertical="center"/>
    </xf>
    <xf numFmtId="41" fontId="12" fillId="0" borderId="0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41" fontId="12" fillId="0" borderId="3" xfId="0" applyNumberFormat="1" applyFont="1" applyFill="1" applyBorder="1" applyAlignment="1">
      <alignment vertical="center"/>
    </xf>
    <xf numFmtId="0" fontId="12" fillId="0" borderId="0" xfId="0" applyFont="1" applyFill="1" applyAlignment="1">
      <alignment horizontal="left" vertical="center"/>
    </xf>
    <xf numFmtId="37" fontId="12" fillId="0" borderId="0" xfId="0" applyNumberFormat="1" applyFont="1" applyFill="1" applyAlignment="1">
      <alignment vertical="center"/>
    </xf>
    <xf numFmtId="41" fontId="12" fillId="0" borderId="0" xfId="0" applyNumberFormat="1" applyFont="1" applyFill="1" applyAlignment="1">
      <alignment horizontal="right" vertical="center"/>
    </xf>
    <xf numFmtId="0" fontId="12" fillId="0" borderId="0" xfId="0" applyNumberFormat="1" applyFont="1" applyFill="1" applyAlignment="1">
      <alignment vertical="top"/>
    </xf>
    <xf numFmtId="14" fontId="12" fillId="0" borderId="0" xfId="0" applyNumberFormat="1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37" fontId="12" fillId="0" borderId="0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horizontal="left" vertical="top"/>
    </xf>
    <xf numFmtId="0" fontId="12" fillId="0" borderId="0" xfId="0" applyNumberFormat="1" applyFont="1" applyFill="1" applyAlignment="1">
      <alignment horizontal="left" vertical="top"/>
    </xf>
    <xf numFmtId="41" fontId="12" fillId="0" borderId="0" xfId="1" applyNumberFormat="1" applyFont="1" applyFill="1" applyAlignment="1">
      <alignment vertical="center"/>
    </xf>
    <xf numFmtId="0" fontId="12" fillId="0" borderId="4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Continuous" vertical="center"/>
    </xf>
    <xf numFmtId="0" fontId="12" fillId="0" borderId="0" xfId="0" applyNumberFormat="1" applyFont="1" applyFill="1" applyAlignment="1">
      <alignment vertical="center"/>
    </xf>
    <xf numFmtId="0" fontId="12" fillId="0" borderId="0" xfId="0" applyNumberFormat="1" applyFont="1" applyFill="1" applyAlignment="1">
      <alignment horizontal="left" vertical="center"/>
    </xf>
    <xf numFmtId="41" fontId="12" fillId="0" borderId="1" xfId="0" applyNumberFormat="1" applyFont="1" applyFill="1" applyBorder="1" applyAlignment="1">
      <alignment horizontal="right" vertical="center"/>
    </xf>
    <xf numFmtId="41" fontId="12" fillId="0" borderId="0" xfId="0" applyNumberFormat="1" applyFont="1" applyFill="1" applyBorder="1" applyAlignment="1">
      <alignment horizontal="right" vertical="center"/>
    </xf>
    <xf numFmtId="0" fontId="12" fillId="0" borderId="0" xfId="5" applyFont="1" applyFill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41" fontId="12" fillId="0" borderId="0" xfId="0" quotePrefix="1" applyNumberFormat="1" applyFont="1" applyFill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Continuous" vertical="center"/>
    </xf>
    <xf numFmtId="41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41" fontId="12" fillId="0" borderId="0" xfId="0" quotePrefix="1" applyNumberFormat="1" applyFont="1" applyFill="1" applyBorder="1" applyAlignment="1">
      <alignment horizontal="right" vertical="center"/>
    </xf>
    <xf numFmtId="37" fontId="12" fillId="0" borderId="0" xfId="0" applyNumberFormat="1" applyFont="1" applyFill="1" applyBorder="1" applyAlignment="1">
      <alignment horizontal="center" vertical="center"/>
    </xf>
    <xf numFmtId="43" fontId="12" fillId="0" borderId="0" xfId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41" fontId="3" fillId="0" borderId="0" xfId="0" applyNumberFormat="1" applyFont="1" applyAlignment="1">
      <alignment horizontal="left" vertical="center"/>
    </xf>
    <xf numFmtId="41" fontId="10" fillId="0" borderId="0" xfId="0" applyNumberFormat="1" applyFont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5" fillId="2" borderId="0" xfId="0" applyFont="1" applyFill="1" applyBorder="1" applyAlignment="1">
      <alignment vertical="center"/>
    </xf>
    <xf numFmtId="41" fontId="5" fillId="2" borderId="0" xfId="0" applyNumberFormat="1" applyFont="1" applyFill="1" applyBorder="1" applyAlignment="1">
      <alignment horizontal="right" vertical="center"/>
    </xf>
    <xf numFmtId="41" fontId="5" fillId="2" borderId="0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vertical="center"/>
    </xf>
    <xf numFmtId="43" fontId="12" fillId="0" borderId="3" xfId="1" applyFont="1" applyFill="1" applyBorder="1" applyAlignment="1">
      <alignment vertical="center"/>
    </xf>
    <xf numFmtId="43" fontId="12" fillId="0" borderId="0" xfId="1" applyFont="1" applyFill="1" applyAlignment="1">
      <alignment vertical="center"/>
    </xf>
    <xf numFmtId="39" fontId="12" fillId="0" borderId="0" xfId="0" applyNumberFormat="1" applyFont="1" applyFill="1" applyBorder="1" applyAlignment="1">
      <alignment vertical="center"/>
    </xf>
    <xf numFmtId="39" fontId="12" fillId="0" borderId="0" xfId="0" applyNumberFormat="1" applyFont="1" applyFill="1" applyAlignment="1">
      <alignment vertical="center"/>
    </xf>
    <xf numFmtId="37" fontId="11" fillId="0" borderId="0" xfId="0" applyNumberFormat="1" applyFont="1" applyFill="1" applyAlignment="1">
      <alignment vertical="center"/>
    </xf>
    <xf numFmtId="0" fontId="12" fillId="0" borderId="0" xfId="0" applyNumberFormat="1" applyFont="1" applyFill="1" applyAlignment="1">
      <alignment horizontal="centerContinuous" vertical="center"/>
    </xf>
    <xf numFmtId="37" fontId="12" fillId="0" borderId="0" xfId="0" applyNumberFormat="1" applyFont="1" applyFill="1" applyAlignment="1">
      <alignment horizontal="centerContinuous" vertical="center"/>
    </xf>
    <xf numFmtId="37" fontId="12" fillId="0" borderId="0" xfId="0" applyNumberFormat="1" applyFont="1" applyFill="1" applyAlignment="1">
      <alignment horizontal="right" vertical="center"/>
    </xf>
    <xf numFmtId="37" fontId="11" fillId="0" borderId="1" xfId="0" applyNumberFormat="1" applyFont="1" applyFill="1" applyBorder="1" applyAlignment="1">
      <alignment horizontal="centerContinuous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centerContinuous" vertical="center"/>
    </xf>
    <xf numFmtId="0" fontId="19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49" fontId="12" fillId="0" borderId="0" xfId="0" applyNumberFormat="1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2" fillId="0" borderId="0" xfId="0" applyFont="1" applyFill="1" applyAlignment="1">
      <alignment horizontal="left" vertical="top"/>
    </xf>
    <xf numFmtId="0" fontId="11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8">
    <cellStyle name="Comma" xfId="1" builtinId="3"/>
    <cellStyle name="Comma 2" xfId="4" xr:uid="{00000000-0005-0000-0000-000001000000}"/>
    <cellStyle name="Normal" xfId="0" builtinId="0"/>
    <cellStyle name="Normal 2" xfId="2" xr:uid="{00000000-0005-0000-0000-000003000000}"/>
    <cellStyle name="Normal 2 2" xfId="7" xr:uid="{9AD31EAB-CB15-4B30-98E8-74E3040246C8}"/>
    <cellStyle name="Normal 3" xfId="5" xr:uid="{00000000-0005-0000-0000-000004000000}"/>
    <cellStyle name="Normal 3 2" xfId="6" xr:uid="{00000000-0005-0000-0000-000005000000}"/>
    <cellStyle name="Percent" xfId="3" builtinId="5"/>
  </cellStyles>
  <dxfs count="0"/>
  <tableStyles count="1" defaultTableStyle="TableStyleMedium9" defaultPivotStyle="PivotStyleLight16">
    <tableStyle name="Invisible" pivot="0" table="0" count="0" xr9:uid="{E0580670-C7F8-4F1F-99FE-1AA1D2A5557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126"/>
  <sheetViews>
    <sheetView showGridLines="0" tabSelected="1" view="pageBreakPreview" topLeftCell="A70" zoomScale="130" zoomScaleNormal="80" zoomScaleSheetLayoutView="130" workbookViewId="0">
      <selection activeCell="A78" sqref="A78"/>
    </sheetView>
  </sheetViews>
  <sheetFormatPr defaultColWidth="9.28515625" defaultRowHeight="21.75" customHeight="1" x14ac:dyDescent="0.2"/>
  <cols>
    <col min="1" max="1" width="41.140625" style="62" customWidth="1"/>
    <col min="2" max="2" width="7.42578125" style="62" customWidth="1"/>
    <col min="3" max="3" width="1.7109375" style="62" customWidth="1"/>
    <col min="4" max="4" width="13.7109375" style="62" customWidth="1"/>
    <col min="5" max="5" width="1.7109375" style="62" customWidth="1"/>
    <col min="6" max="6" width="13.7109375" style="62" customWidth="1"/>
    <col min="7" max="7" width="1.7109375" style="62" customWidth="1"/>
    <col min="8" max="8" width="13.7109375" style="62" customWidth="1"/>
    <col min="9" max="9" width="1.7109375" style="62" customWidth="1"/>
    <col min="10" max="10" width="13.7109375" style="62" customWidth="1"/>
    <col min="11" max="11" width="1.140625" style="73" customWidth="1"/>
    <col min="12" max="12" width="1" style="62" customWidth="1"/>
    <col min="13" max="16384" width="9.28515625" style="62"/>
  </cols>
  <sheetData>
    <row r="1" spans="1:11" s="59" customFormat="1" ht="21.75" customHeight="1" x14ac:dyDescent="0.2">
      <c r="A1" s="59" t="s">
        <v>0</v>
      </c>
      <c r="K1" s="95"/>
    </row>
    <row r="2" spans="1:11" s="59" customFormat="1" ht="21.75" customHeight="1" x14ac:dyDescent="0.2">
      <c r="A2" s="59" t="s">
        <v>99</v>
      </c>
      <c r="K2" s="95"/>
    </row>
    <row r="3" spans="1:11" s="59" customFormat="1" ht="21.75" customHeight="1" x14ac:dyDescent="0.2">
      <c r="A3" s="59" t="s">
        <v>218</v>
      </c>
      <c r="K3" s="95"/>
    </row>
    <row r="4" spans="1:11" ht="21.75" customHeight="1" x14ac:dyDescent="0.2">
      <c r="A4" s="60"/>
      <c r="B4" s="60"/>
      <c r="C4" s="60"/>
      <c r="D4" s="60"/>
      <c r="E4" s="60"/>
      <c r="F4" s="60"/>
      <c r="G4" s="60"/>
      <c r="H4" s="60"/>
      <c r="I4" s="60"/>
      <c r="J4" s="61" t="s">
        <v>1</v>
      </c>
      <c r="K4" s="96"/>
    </row>
    <row r="5" spans="1:11" s="59" customFormat="1" ht="21.75" customHeight="1" x14ac:dyDescent="0.2">
      <c r="A5" s="63"/>
      <c r="B5" s="63"/>
      <c r="C5" s="63"/>
      <c r="D5" s="135" t="s">
        <v>2</v>
      </c>
      <c r="E5" s="135"/>
      <c r="F5" s="135"/>
      <c r="G5" s="62"/>
      <c r="H5" s="135" t="s">
        <v>3</v>
      </c>
      <c r="I5" s="135"/>
      <c r="J5" s="135"/>
      <c r="K5" s="95"/>
    </row>
    <row r="6" spans="1:11" ht="21.75" customHeight="1" x14ac:dyDescent="0.2">
      <c r="B6" s="104" t="s">
        <v>4</v>
      </c>
      <c r="D6" s="104">
        <v>2565</v>
      </c>
      <c r="F6" s="104">
        <v>2564</v>
      </c>
      <c r="H6" s="104">
        <v>2565</v>
      </c>
      <c r="J6" s="104">
        <v>2564</v>
      </c>
    </row>
    <row r="7" spans="1:11" ht="21.75" customHeight="1" x14ac:dyDescent="0.2">
      <c r="A7" s="59" t="s">
        <v>5</v>
      </c>
    </row>
    <row r="8" spans="1:11" ht="21.75" customHeight="1" x14ac:dyDescent="0.2">
      <c r="A8" s="59" t="s">
        <v>6</v>
      </c>
    </row>
    <row r="9" spans="1:11" ht="21.75" customHeight="1" x14ac:dyDescent="0.2">
      <c r="A9" s="62" t="s">
        <v>7</v>
      </c>
      <c r="B9" s="64">
        <v>6</v>
      </c>
      <c r="D9" s="65">
        <v>1178455101</v>
      </c>
      <c r="E9" s="65"/>
      <c r="F9" s="65">
        <v>731928991</v>
      </c>
      <c r="G9" s="65"/>
      <c r="H9" s="65">
        <v>45351036</v>
      </c>
      <c r="I9" s="65"/>
      <c r="J9" s="65">
        <v>148700860</v>
      </c>
      <c r="K9" s="72"/>
    </row>
    <row r="10" spans="1:11" ht="20.65" customHeight="1" x14ac:dyDescent="0.2">
      <c r="A10" s="62" t="s">
        <v>100</v>
      </c>
      <c r="B10" s="64">
        <v>8</v>
      </c>
      <c r="D10" s="65">
        <v>901674139</v>
      </c>
      <c r="E10" s="65"/>
      <c r="F10" s="65">
        <v>679490563</v>
      </c>
      <c r="G10" s="65"/>
      <c r="H10" s="65">
        <v>281071385</v>
      </c>
      <c r="I10" s="65"/>
      <c r="J10" s="65">
        <v>274005008</v>
      </c>
      <c r="K10" s="72"/>
    </row>
    <row r="11" spans="1:11" ht="21.75" customHeight="1" x14ac:dyDescent="0.2">
      <c r="A11" s="62" t="s">
        <v>101</v>
      </c>
      <c r="B11" s="64">
        <v>10</v>
      </c>
      <c r="D11" s="65">
        <v>69883601</v>
      </c>
      <c r="E11" s="65"/>
      <c r="F11" s="65">
        <v>60150452</v>
      </c>
      <c r="G11" s="65"/>
      <c r="H11" s="65">
        <v>0</v>
      </c>
      <c r="I11" s="65"/>
      <c r="J11" s="65">
        <v>0</v>
      </c>
      <c r="K11" s="72"/>
    </row>
    <row r="12" spans="1:11" ht="21.75" customHeight="1" x14ac:dyDescent="0.2">
      <c r="A12" s="62" t="s">
        <v>102</v>
      </c>
      <c r="B12" s="64">
        <v>11</v>
      </c>
      <c r="D12" s="65">
        <v>3657996712</v>
      </c>
      <c r="E12" s="65"/>
      <c r="F12" s="65">
        <v>4172649163</v>
      </c>
      <c r="G12" s="65"/>
      <c r="H12" s="65">
        <v>111429000</v>
      </c>
      <c r="I12" s="65"/>
      <c r="J12" s="65">
        <v>111429000</v>
      </c>
      <c r="K12" s="97"/>
    </row>
    <row r="13" spans="1:11" ht="21.75" customHeight="1" x14ac:dyDescent="0.2">
      <c r="A13" s="62" t="s">
        <v>160</v>
      </c>
      <c r="B13" s="64">
        <v>12</v>
      </c>
      <c r="D13" s="65">
        <v>185667433</v>
      </c>
      <c r="E13" s="65"/>
      <c r="F13" s="65">
        <v>151626427</v>
      </c>
      <c r="H13" s="65">
        <v>0</v>
      </c>
      <c r="J13" s="65">
        <v>0</v>
      </c>
    </row>
    <row r="14" spans="1:11" ht="21.75" customHeight="1" x14ac:dyDescent="0.2">
      <c r="A14" s="62" t="s">
        <v>190</v>
      </c>
      <c r="B14" s="64">
        <v>13</v>
      </c>
      <c r="D14" s="65">
        <v>16685254</v>
      </c>
      <c r="E14" s="65"/>
      <c r="F14" s="65">
        <v>2366917</v>
      </c>
      <c r="G14" s="65"/>
      <c r="H14" s="65">
        <v>2373947</v>
      </c>
      <c r="I14" s="65"/>
      <c r="J14" s="65">
        <v>2366917</v>
      </c>
      <c r="K14" s="72"/>
    </row>
    <row r="15" spans="1:11" ht="21.75" customHeight="1" x14ac:dyDescent="0.2">
      <c r="A15" s="62" t="s">
        <v>8</v>
      </c>
      <c r="B15" s="64">
        <v>14</v>
      </c>
      <c r="D15" s="67">
        <v>158961690</v>
      </c>
      <c r="E15" s="65"/>
      <c r="F15" s="67">
        <v>109394606</v>
      </c>
      <c r="G15" s="65"/>
      <c r="H15" s="65">
        <v>10511337</v>
      </c>
      <c r="I15" s="65"/>
      <c r="J15" s="65">
        <v>5425898</v>
      </c>
      <c r="K15" s="72"/>
    </row>
    <row r="16" spans="1:11" ht="21.75" customHeight="1" x14ac:dyDescent="0.2">
      <c r="A16" s="59" t="s">
        <v>9</v>
      </c>
      <c r="B16" s="64"/>
      <c r="D16" s="68">
        <f>SUM(D9:D15)</f>
        <v>6169323930</v>
      </c>
      <c r="E16" s="65"/>
      <c r="F16" s="68">
        <f>SUM(F9:F15)</f>
        <v>5907607119</v>
      </c>
      <c r="G16" s="65"/>
      <c r="H16" s="68">
        <f>SUM(H9:H15)</f>
        <v>450736705</v>
      </c>
      <c r="I16" s="65"/>
      <c r="J16" s="68">
        <f>SUM(J9:J15)</f>
        <v>541927683</v>
      </c>
      <c r="K16" s="72"/>
    </row>
    <row r="17" spans="1:13" ht="21.75" customHeight="1" x14ac:dyDescent="0.2">
      <c r="A17" s="59" t="s">
        <v>10</v>
      </c>
      <c r="B17" s="64"/>
      <c r="D17" s="65"/>
      <c r="E17" s="65"/>
      <c r="F17" s="65"/>
      <c r="G17" s="65"/>
      <c r="H17" s="65"/>
      <c r="I17" s="65"/>
      <c r="J17" s="65"/>
    </row>
    <row r="18" spans="1:13" ht="21.75" customHeight="1" x14ac:dyDescent="0.2">
      <c r="A18" s="62" t="s">
        <v>141</v>
      </c>
      <c r="B18" s="64">
        <v>7</v>
      </c>
      <c r="D18" s="69">
        <v>0</v>
      </c>
      <c r="E18" s="65"/>
      <c r="F18" s="69">
        <v>38101359</v>
      </c>
      <c r="G18" s="65"/>
      <c r="H18" s="69">
        <v>0</v>
      </c>
      <c r="I18" s="65"/>
      <c r="J18" s="69">
        <v>0</v>
      </c>
    </row>
    <row r="19" spans="1:13" ht="21.75" customHeight="1" x14ac:dyDescent="0.2">
      <c r="A19" s="62" t="s">
        <v>177</v>
      </c>
      <c r="B19" s="64">
        <v>13</v>
      </c>
      <c r="D19" s="65">
        <v>865168194</v>
      </c>
      <c r="E19" s="65"/>
      <c r="F19" s="65">
        <v>846271547</v>
      </c>
      <c r="G19" s="65"/>
      <c r="H19" s="69">
        <v>0</v>
      </c>
      <c r="I19" s="65"/>
      <c r="J19" s="69">
        <v>0</v>
      </c>
    </row>
    <row r="20" spans="1:13" ht="21.75" customHeight="1" x14ac:dyDescent="0.2">
      <c r="A20" s="62" t="s">
        <v>11</v>
      </c>
      <c r="B20" s="64">
        <v>15</v>
      </c>
      <c r="D20" s="65">
        <v>420722133</v>
      </c>
      <c r="E20" s="65"/>
      <c r="F20" s="65">
        <v>471147372</v>
      </c>
      <c r="G20" s="65"/>
      <c r="H20" s="65">
        <v>0</v>
      </c>
      <c r="I20" s="65"/>
      <c r="J20" s="65">
        <v>0</v>
      </c>
      <c r="K20" s="98"/>
    </row>
    <row r="21" spans="1:13" ht="21.75" customHeight="1" x14ac:dyDescent="0.2">
      <c r="A21" s="62" t="s">
        <v>12</v>
      </c>
      <c r="B21" s="64">
        <v>16</v>
      </c>
      <c r="D21" s="69">
        <v>0</v>
      </c>
      <c r="E21" s="65"/>
      <c r="F21" s="69">
        <v>0</v>
      </c>
      <c r="G21" s="65"/>
      <c r="H21" s="69">
        <v>4242655372</v>
      </c>
      <c r="I21" s="65"/>
      <c r="J21" s="69">
        <v>4242655371</v>
      </c>
      <c r="K21" s="98"/>
    </row>
    <row r="22" spans="1:13" ht="21.75" customHeight="1" x14ac:dyDescent="0.2">
      <c r="A22" s="62" t="s">
        <v>103</v>
      </c>
      <c r="B22" s="64">
        <v>17</v>
      </c>
      <c r="D22" s="69">
        <v>991141335</v>
      </c>
      <c r="E22" s="65"/>
      <c r="F22" s="69">
        <v>985618483</v>
      </c>
      <c r="G22" s="65"/>
      <c r="H22" s="69">
        <v>777454049</v>
      </c>
      <c r="I22" s="65"/>
      <c r="J22" s="69">
        <v>777454049</v>
      </c>
      <c r="K22" s="98"/>
    </row>
    <row r="23" spans="1:13" ht="21.75" customHeight="1" x14ac:dyDescent="0.2">
      <c r="A23" s="62" t="s">
        <v>13</v>
      </c>
      <c r="B23" s="64">
        <v>9</v>
      </c>
      <c r="D23" s="69">
        <v>0</v>
      </c>
      <c r="E23" s="65"/>
      <c r="F23" s="69">
        <v>0</v>
      </c>
      <c r="G23" s="65"/>
      <c r="H23" s="69">
        <v>1467550000</v>
      </c>
      <c r="I23" s="65"/>
      <c r="J23" s="69">
        <v>1286550000</v>
      </c>
    </row>
    <row r="24" spans="1:13" ht="21.75" customHeight="1" x14ac:dyDescent="0.2">
      <c r="A24" s="62" t="s">
        <v>105</v>
      </c>
      <c r="B24" s="64">
        <v>18</v>
      </c>
      <c r="D24" s="69">
        <v>1416981060</v>
      </c>
      <c r="E24" s="65"/>
      <c r="F24" s="69">
        <v>1382223342</v>
      </c>
      <c r="G24" s="65"/>
      <c r="H24" s="69">
        <v>194498210</v>
      </c>
      <c r="I24" s="65"/>
      <c r="J24" s="69">
        <v>181602200</v>
      </c>
      <c r="K24" s="99"/>
      <c r="L24" s="69"/>
      <c r="M24" s="69"/>
    </row>
    <row r="25" spans="1:13" ht="21.75" customHeight="1" x14ac:dyDescent="0.2">
      <c r="A25" s="62" t="s">
        <v>104</v>
      </c>
      <c r="B25" s="64">
        <v>19</v>
      </c>
      <c r="D25" s="65">
        <v>12250505682</v>
      </c>
      <c r="E25" s="65"/>
      <c r="F25" s="65">
        <v>12329261455</v>
      </c>
      <c r="G25" s="65"/>
      <c r="H25" s="65">
        <v>33224265</v>
      </c>
      <c r="I25" s="65"/>
      <c r="J25" s="65">
        <v>36375900</v>
      </c>
    </row>
    <row r="26" spans="1:13" ht="21.75" customHeight="1" x14ac:dyDescent="0.2">
      <c r="A26" s="62" t="s">
        <v>178</v>
      </c>
      <c r="B26" s="64">
        <v>20</v>
      </c>
      <c r="D26" s="65">
        <v>44680216</v>
      </c>
      <c r="E26" s="65"/>
      <c r="F26" s="65">
        <v>38467763</v>
      </c>
      <c r="G26" s="65"/>
      <c r="H26" s="65">
        <v>4024903</v>
      </c>
      <c r="I26" s="65"/>
      <c r="J26" s="65">
        <v>1292455</v>
      </c>
    </row>
    <row r="27" spans="1:13" ht="21.75" customHeight="1" x14ac:dyDescent="0.2">
      <c r="A27" s="62" t="s">
        <v>139</v>
      </c>
      <c r="B27" s="64">
        <v>33</v>
      </c>
      <c r="D27" s="65">
        <v>69284925</v>
      </c>
      <c r="E27" s="65"/>
      <c r="F27" s="65">
        <v>35446865</v>
      </c>
      <c r="G27" s="65"/>
      <c r="H27" s="65">
        <v>0</v>
      </c>
      <c r="I27" s="65"/>
      <c r="J27" s="65">
        <v>0</v>
      </c>
      <c r="K27" s="71"/>
    </row>
    <row r="28" spans="1:13" ht="21.75" customHeight="1" x14ac:dyDescent="0.2">
      <c r="A28" s="62" t="s">
        <v>14</v>
      </c>
      <c r="B28" s="64">
        <v>16</v>
      </c>
      <c r="D28" s="65">
        <v>407903881</v>
      </c>
      <c r="E28" s="65"/>
      <c r="F28" s="72">
        <v>407903881</v>
      </c>
      <c r="G28" s="65"/>
      <c r="H28" s="72">
        <v>0</v>
      </c>
      <c r="I28" s="65"/>
      <c r="J28" s="72">
        <v>0</v>
      </c>
      <c r="K28" s="71"/>
    </row>
    <row r="29" spans="1:13" ht="21.75" customHeight="1" x14ac:dyDescent="0.2">
      <c r="A29" s="62" t="s">
        <v>15</v>
      </c>
      <c r="B29" s="64"/>
      <c r="D29" s="67">
        <v>47601188</v>
      </c>
      <c r="E29" s="65"/>
      <c r="F29" s="67">
        <v>45721906</v>
      </c>
      <c r="G29" s="65"/>
      <c r="H29" s="67">
        <v>10879792</v>
      </c>
      <c r="I29" s="65"/>
      <c r="J29" s="67">
        <v>9438108</v>
      </c>
    </row>
    <row r="30" spans="1:13" ht="21.75" customHeight="1" x14ac:dyDescent="0.2">
      <c r="A30" s="59" t="s">
        <v>16</v>
      </c>
      <c r="B30" s="64"/>
      <c r="D30" s="67">
        <f>SUM(D18:D29)</f>
        <v>16513988614</v>
      </c>
      <c r="E30" s="65"/>
      <c r="F30" s="67">
        <f>SUM(F18:F29)</f>
        <v>16580163973</v>
      </c>
      <c r="G30" s="65"/>
      <c r="H30" s="67">
        <f>SUM(H18:H29)</f>
        <v>6730286591</v>
      </c>
      <c r="I30" s="65"/>
      <c r="J30" s="67">
        <f>SUM(J18:J29)</f>
        <v>6535368083</v>
      </c>
      <c r="K30" s="71"/>
    </row>
    <row r="31" spans="1:13" ht="21.75" customHeight="1" thickBot="1" x14ac:dyDescent="0.25">
      <c r="A31" s="59" t="s">
        <v>17</v>
      </c>
      <c r="B31" s="70"/>
      <c r="D31" s="74">
        <f>SUM(D16,D30)</f>
        <v>22683312544</v>
      </c>
      <c r="E31" s="65"/>
      <c r="F31" s="74">
        <f>SUM(F16,F30)</f>
        <v>22487771092</v>
      </c>
      <c r="G31" s="65"/>
      <c r="H31" s="74">
        <f>SUM(H16,H30)</f>
        <v>7181023296</v>
      </c>
      <c r="I31" s="65"/>
      <c r="J31" s="74">
        <f>SUM(J16,J30)</f>
        <v>7077295766</v>
      </c>
    </row>
    <row r="32" spans="1:13" ht="21.75" customHeight="1" thickTop="1" x14ac:dyDescent="0.2"/>
    <row r="33" spans="1:14" ht="21.75" customHeight="1" x14ac:dyDescent="0.2">
      <c r="A33" s="62" t="s">
        <v>18</v>
      </c>
    </row>
    <row r="34" spans="1:14" s="59" customFormat="1" ht="21.75" customHeight="1" x14ac:dyDescent="0.2">
      <c r="A34" s="134" t="s">
        <v>0</v>
      </c>
      <c r="B34" s="134"/>
      <c r="C34" s="134"/>
      <c r="D34" s="134"/>
      <c r="E34" s="134"/>
      <c r="F34" s="134"/>
      <c r="G34" s="134"/>
      <c r="H34" s="134"/>
      <c r="I34" s="134"/>
      <c r="J34" s="134"/>
      <c r="K34" s="134"/>
    </row>
    <row r="35" spans="1:14" s="59" customFormat="1" ht="21.75" customHeight="1" x14ac:dyDescent="0.2">
      <c r="A35" s="134" t="s">
        <v>106</v>
      </c>
      <c r="B35" s="134"/>
      <c r="C35" s="134"/>
      <c r="D35" s="134"/>
      <c r="E35" s="134"/>
      <c r="F35" s="134"/>
      <c r="G35" s="134"/>
      <c r="H35" s="134"/>
      <c r="I35" s="134"/>
      <c r="J35" s="134"/>
      <c r="K35" s="134"/>
    </row>
    <row r="36" spans="1:14" s="59" customFormat="1" ht="21.75" customHeight="1" x14ac:dyDescent="0.2">
      <c r="A36" s="134" t="str">
        <f>A3</f>
        <v>ณ วันที่ 31 ธันวาคม 2565</v>
      </c>
      <c r="B36" s="134"/>
      <c r="C36" s="134"/>
      <c r="D36" s="134"/>
      <c r="E36" s="134"/>
      <c r="F36" s="134"/>
      <c r="G36" s="134"/>
      <c r="H36" s="134"/>
      <c r="I36" s="134"/>
      <c r="J36" s="134"/>
      <c r="K36" s="134"/>
    </row>
    <row r="37" spans="1:14" ht="21.75" customHeight="1" x14ac:dyDescent="0.2">
      <c r="A37" s="60"/>
      <c r="B37" s="60"/>
      <c r="C37" s="60"/>
      <c r="D37" s="60"/>
      <c r="E37" s="60"/>
      <c r="F37" s="60"/>
      <c r="G37" s="60"/>
      <c r="H37" s="60"/>
      <c r="I37" s="60"/>
      <c r="J37" s="61" t="s">
        <v>1</v>
      </c>
      <c r="K37" s="96"/>
    </row>
    <row r="38" spans="1:14" s="59" customFormat="1" ht="21.75" customHeight="1" x14ac:dyDescent="0.2">
      <c r="A38" s="63"/>
      <c r="B38" s="63"/>
      <c r="C38" s="63"/>
      <c r="D38" s="135" t="s">
        <v>2</v>
      </c>
      <c r="E38" s="135"/>
      <c r="F38" s="135"/>
      <c r="G38" s="62"/>
      <c r="H38" s="135" t="s">
        <v>3</v>
      </c>
      <c r="I38" s="135"/>
      <c r="J38" s="135"/>
      <c r="K38" s="95"/>
      <c r="N38" s="62"/>
    </row>
    <row r="39" spans="1:14" ht="21.75" customHeight="1" x14ac:dyDescent="0.2">
      <c r="B39" s="104" t="s">
        <v>4</v>
      </c>
      <c r="D39" s="104">
        <v>2565</v>
      </c>
      <c r="F39" s="104">
        <v>2564</v>
      </c>
      <c r="H39" s="104">
        <v>2565</v>
      </c>
      <c r="J39" s="104">
        <v>2564</v>
      </c>
    </row>
    <row r="40" spans="1:14" ht="21.75" customHeight="1" x14ac:dyDescent="0.2">
      <c r="A40" s="59" t="s">
        <v>19</v>
      </c>
    </row>
    <row r="41" spans="1:14" ht="21.75" customHeight="1" x14ac:dyDescent="0.2">
      <c r="A41" s="59" t="s">
        <v>20</v>
      </c>
      <c r="B41" s="75"/>
    </row>
    <row r="42" spans="1:14" ht="21.75" customHeight="1" x14ac:dyDescent="0.2">
      <c r="A42" s="62" t="s">
        <v>191</v>
      </c>
      <c r="B42" s="64">
        <v>21</v>
      </c>
      <c r="D42" s="65">
        <v>1080000000</v>
      </c>
      <c r="E42" s="65"/>
      <c r="F42" s="65">
        <v>1181162030</v>
      </c>
      <c r="G42" s="65"/>
      <c r="H42" s="65">
        <v>650000000</v>
      </c>
      <c r="I42" s="65"/>
      <c r="J42" s="65">
        <v>650000000</v>
      </c>
      <c r="K42" s="81"/>
    </row>
    <row r="43" spans="1:14" ht="21.75" customHeight="1" x14ac:dyDescent="0.2">
      <c r="A43" s="62" t="s">
        <v>107</v>
      </c>
      <c r="B43" s="64">
        <v>22</v>
      </c>
      <c r="D43" s="65">
        <v>1321269958</v>
      </c>
      <c r="E43" s="65"/>
      <c r="F43" s="65">
        <v>1131976898</v>
      </c>
      <c r="G43" s="65"/>
      <c r="H43" s="65">
        <v>120749729</v>
      </c>
      <c r="I43" s="65"/>
      <c r="J43" s="65">
        <v>200481203</v>
      </c>
      <c r="K43" s="81"/>
    </row>
    <row r="44" spans="1:14" ht="21.75" customHeight="1" x14ac:dyDescent="0.2">
      <c r="A44" s="62" t="s">
        <v>21</v>
      </c>
      <c r="B44" s="70"/>
      <c r="D44" s="65"/>
      <c r="E44" s="65"/>
      <c r="F44" s="65"/>
      <c r="G44" s="65"/>
      <c r="H44" s="65"/>
      <c r="I44" s="65"/>
      <c r="J44" s="65"/>
      <c r="K44" s="81"/>
    </row>
    <row r="45" spans="1:14" ht="21.75" customHeight="1" x14ac:dyDescent="0.2">
      <c r="A45" s="62" t="s">
        <v>22</v>
      </c>
      <c r="B45" s="64">
        <v>24</v>
      </c>
      <c r="D45" s="65">
        <v>296628539</v>
      </c>
      <c r="E45" s="65"/>
      <c r="F45" s="65">
        <v>540074719</v>
      </c>
      <c r="G45" s="65"/>
      <c r="H45" s="65">
        <v>1500000</v>
      </c>
      <c r="I45" s="65"/>
      <c r="J45" s="65">
        <v>0</v>
      </c>
      <c r="K45" s="81"/>
    </row>
    <row r="46" spans="1:14" ht="21.75" customHeight="1" x14ac:dyDescent="0.2">
      <c r="A46" s="62" t="s">
        <v>201</v>
      </c>
      <c r="B46" s="64">
        <v>20</v>
      </c>
      <c r="D46" s="65">
        <v>59317287</v>
      </c>
      <c r="E46" s="65"/>
      <c r="F46" s="65">
        <v>48032696</v>
      </c>
      <c r="G46" s="65"/>
      <c r="H46" s="65">
        <v>5390080</v>
      </c>
      <c r="I46" s="65"/>
      <c r="J46" s="65">
        <v>5996204</v>
      </c>
      <c r="K46" s="81"/>
    </row>
    <row r="47" spans="1:14" ht="21.75" customHeight="1" x14ac:dyDescent="0.2">
      <c r="A47" s="62" t="s">
        <v>134</v>
      </c>
      <c r="B47" s="64"/>
      <c r="D47" s="65">
        <v>16471201</v>
      </c>
      <c r="E47" s="65"/>
      <c r="F47" s="65">
        <v>15724553</v>
      </c>
      <c r="G47" s="65"/>
      <c r="H47" s="65">
        <v>0</v>
      </c>
      <c r="I47" s="65"/>
      <c r="J47" s="65">
        <v>0</v>
      </c>
      <c r="K47" s="81"/>
    </row>
    <row r="48" spans="1:14" ht="21.75" customHeight="1" x14ac:dyDescent="0.2">
      <c r="A48" s="62" t="s">
        <v>131</v>
      </c>
      <c r="B48" s="64"/>
      <c r="D48" s="66">
        <v>1648296851</v>
      </c>
      <c r="E48" s="65"/>
      <c r="F48" s="66">
        <v>1218898193</v>
      </c>
      <c r="G48" s="65"/>
      <c r="H48" s="66">
        <v>0</v>
      </c>
      <c r="I48" s="65"/>
      <c r="J48" s="66">
        <v>0</v>
      </c>
      <c r="K48" s="81"/>
    </row>
    <row r="49" spans="1:11" ht="21.75" customHeight="1" x14ac:dyDescent="0.2">
      <c r="A49" s="62" t="s">
        <v>23</v>
      </c>
      <c r="B49" s="64">
        <v>23</v>
      </c>
      <c r="D49" s="67">
        <v>296419135</v>
      </c>
      <c r="E49" s="65"/>
      <c r="F49" s="67">
        <v>223188079</v>
      </c>
      <c r="G49" s="65"/>
      <c r="H49" s="67">
        <v>22976047</v>
      </c>
      <c r="I49" s="65"/>
      <c r="J49" s="67">
        <v>14587180</v>
      </c>
      <c r="K49" s="81"/>
    </row>
    <row r="50" spans="1:11" ht="21.75" customHeight="1" x14ac:dyDescent="0.2">
      <c r="A50" s="59" t="s">
        <v>24</v>
      </c>
      <c r="B50" s="64"/>
      <c r="D50" s="68">
        <f>SUM(D42:D49)</f>
        <v>4718402971</v>
      </c>
      <c r="E50" s="65"/>
      <c r="F50" s="68">
        <f>SUM(F42:F49)</f>
        <v>4359057168</v>
      </c>
      <c r="G50" s="65"/>
      <c r="H50" s="68">
        <f>SUM(H42:H49)</f>
        <v>800615856</v>
      </c>
      <c r="I50" s="65"/>
      <c r="J50" s="68">
        <f>SUM(J42:J49)</f>
        <v>871064587</v>
      </c>
      <c r="K50" s="81"/>
    </row>
    <row r="51" spans="1:11" ht="21.75" customHeight="1" x14ac:dyDescent="0.2">
      <c r="A51" s="59" t="s">
        <v>25</v>
      </c>
      <c r="B51" s="64"/>
      <c r="D51" s="65"/>
      <c r="E51" s="65"/>
      <c r="F51" s="65"/>
      <c r="G51" s="65"/>
      <c r="H51" s="65"/>
      <c r="I51" s="65"/>
      <c r="J51" s="65"/>
      <c r="K51" s="81"/>
    </row>
    <row r="52" spans="1:11" ht="21.75" customHeight="1" x14ac:dyDescent="0.2">
      <c r="A52" s="62" t="s">
        <v>26</v>
      </c>
      <c r="B52" s="64">
        <v>9</v>
      </c>
      <c r="D52" s="77">
        <v>0</v>
      </c>
      <c r="E52" s="65"/>
      <c r="F52" s="77">
        <v>0</v>
      </c>
      <c r="G52" s="65"/>
      <c r="H52" s="77">
        <v>478500000</v>
      </c>
      <c r="I52" s="65"/>
      <c r="J52" s="77">
        <v>228500000</v>
      </c>
      <c r="K52" s="81"/>
    </row>
    <row r="53" spans="1:11" ht="21.75" customHeight="1" x14ac:dyDescent="0.2">
      <c r="A53" s="62" t="s">
        <v>161</v>
      </c>
      <c r="B53" s="64">
        <v>9</v>
      </c>
      <c r="D53" s="65">
        <v>6000000</v>
      </c>
      <c r="E53" s="65"/>
      <c r="F53" s="65">
        <v>22950000</v>
      </c>
      <c r="G53" s="65"/>
      <c r="H53" s="65">
        <v>0</v>
      </c>
      <c r="I53" s="65"/>
      <c r="J53" s="65">
        <v>0</v>
      </c>
      <c r="K53" s="81"/>
    </row>
    <row r="54" spans="1:11" ht="21.75" customHeight="1" x14ac:dyDescent="0.2">
      <c r="A54" s="62" t="s">
        <v>127</v>
      </c>
      <c r="B54" s="64"/>
      <c r="D54" s="69"/>
      <c r="E54" s="65"/>
      <c r="F54" s="69"/>
      <c r="G54" s="65"/>
      <c r="H54" s="69"/>
      <c r="I54" s="65"/>
      <c r="J54" s="69"/>
      <c r="K54" s="100"/>
    </row>
    <row r="55" spans="1:11" ht="21.75" customHeight="1" x14ac:dyDescent="0.2">
      <c r="A55" s="62" t="s">
        <v>128</v>
      </c>
      <c r="B55" s="64">
        <v>24</v>
      </c>
      <c r="D55" s="65">
        <v>4521995500</v>
      </c>
      <c r="E55" s="65"/>
      <c r="F55" s="65">
        <v>4815629379</v>
      </c>
      <c r="G55" s="65"/>
      <c r="H55" s="65">
        <v>1373838131</v>
      </c>
      <c r="I55" s="65"/>
      <c r="J55" s="65">
        <v>1374899977</v>
      </c>
      <c r="K55" s="81"/>
    </row>
    <row r="56" spans="1:11" ht="21.75" customHeight="1" x14ac:dyDescent="0.2">
      <c r="A56" s="78" t="s">
        <v>108</v>
      </c>
      <c r="B56" s="64">
        <v>25</v>
      </c>
      <c r="D56" s="65">
        <v>106714420</v>
      </c>
      <c r="E56" s="65"/>
      <c r="F56" s="65">
        <v>106801767</v>
      </c>
      <c r="G56" s="65"/>
      <c r="H56" s="65">
        <v>12436438</v>
      </c>
      <c r="I56" s="65"/>
      <c r="J56" s="65">
        <v>14340713</v>
      </c>
      <c r="K56" s="81"/>
    </row>
    <row r="57" spans="1:11" ht="21.75" customHeight="1" x14ac:dyDescent="0.2">
      <c r="A57" s="78" t="s">
        <v>140</v>
      </c>
      <c r="B57" s="64">
        <v>33</v>
      </c>
      <c r="D57" s="65">
        <v>2862276097</v>
      </c>
      <c r="E57" s="65"/>
      <c r="F57" s="65">
        <v>2868319912</v>
      </c>
      <c r="G57" s="65"/>
      <c r="H57" s="65">
        <v>115549415</v>
      </c>
      <c r="I57" s="65"/>
      <c r="J57" s="65">
        <v>116273403</v>
      </c>
      <c r="K57" s="81"/>
    </row>
    <row r="58" spans="1:11" ht="21.75" customHeight="1" x14ac:dyDescent="0.2">
      <c r="A58" s="62" t="s">
        <v>179</v>
      </c>
      <c r="B58" s="64"/>
      <c r="D58" s="65"/>
      <c r="E58" s="65"/>
      <c r="F58" s="65"/>
      <c r="G58" s="65"/>
      <c r="H58" s="65"/>
      <c r="I58" s="65"/>
      <c r="J58" s="65"/>
      <c r="K58" s="81"/>
    </row>
    <row r="59" spans="1:11" ht="21.75" customHeight="1" x14ac:dyDescent="0.2">
      <c r="A59" s="62" t="s">
        <v>22</v>
      </c>
      <c r="B59" s="64">
        <v>20</v>
      </c>
      <c r="D59" s="65">
        <v>35292929</v>
      </c>
      <c r="E59" s="65"/>
      <c r="F59" s="65">
        <v>30171568</v>
      </c>
      <c r="G59" s="65"/>
      <c r="H59" s="65">
        <v>2265006</v>
      </c>
      <c r="I59" s="65"/>
      <c r="J59" s="65">
        <v>620413</v>
      </c>
      <c r="K59" s="81"/>
    </row>
    <row r="60" spans="1:11" ht="21.75" customHeight="1" x14ac:dyDescent="0.2">
      <c r="A60" s="62" t="s">
        <v>27</v>
      </c>
      <c r="B60" s="64"/>
      <c r="D60" s="67">
        <v>584152875</v>
      </c>
      <c r="E60" s="65"/>
      <c r="F60" s="67">
        <v>463058022</v>
      </c>
      <c r="G60" s="65"/>
      <c r="H60" s="67">
        <v>113807835</v>
      </c>
      <c r="I60" s="65"/>
      <c r="J60" s="67">
        <v>91968407</v>
      </c>
      <c r="K60" s="81"/>
    </row>
    <row r="61" spans="1:11" ht="21.75" customHeight="1" x14ac:dyDescent="0.2">
      <c r="A61" s="59" t="s">
        <v>28</v>
      </c>
      <c r="B61" s="64"/>
      <c r="D61" s="67">
        <f>SUM(D52:D60)</f>
        <v>8116431821</v>
      </c>
      <c r="E61" s="65"/>
      <c r="F61" s="67">
        <f>SUM(F52:F60)</f>
        <v>8306930648</v>
      </c>
      <c r="G61" s="65"/>
      <c r="H61" s="67">
        <f>SUM(H52:H60)</f>
        <v>2096396825</v>
      </c>
      <c r="I61" s="65"/>
      <c r="J61" s="67">
        <f>SUM(J52:J60)</f>
        <v>1826602913</v>
      </c>
      <c r="K61" s="81"/>
    </row>
    <row r="62" spans="1:11" ht="21.75" customHeight="1" x14ac:dyDescent="0.2">
      <c r="A62" s="59" t="s">
        <v>29</v>
      </c>
      <c r="B62" s="64"/>
      <c r="D62" s="67">
        <f>SUM(D50:D60)</f>
        <v>12834834792</v>
      </c>
      <c r="E62" s="65"/>
      <c r="F62" s="67">
        <f>SUM(F50:F60)</f>
        <v>12665987816</v>
      </c>
      <c r="G62" s="65"/>
      <c r="H62" s="67">
        <f>SUM(H50:H60)</f>
        <v>2897012681</v>
      </c>
      <c r="I62" s="65"/>
      <c r="J62" s="67">
        <f>SUM(J50:J60)</f>
        <v>2697667500</v>
      </c>
      <c r="K62" s="81"/>
    </row>
    <row r="64" spans="1:11" ht="21.75" customHeight="1" x14ac:dyDescent="0.2">
      <c r="A64" s="62" t="s">
        <v>18</v>
      </c>
    </row>
    <row r="65" spans="1:16" s="59" customFormat="1" ht="21.75" customHeight="1" x14ac:dyDescent="0.2">
      <c r="A65" s="134" t="s">
        <v>0</v>
      </c>
      <c r="B65" s="134"/>
      <c r="C65" s="134"/>
      <c r="D65" s="134"/>
      <c r="E65" s="134"/>
      <c r="F65" s="134"/>
      <c r="G65" s="134"/>
      <c r="H65" s="134"/>
      <c r="I65" s="134"/>
      <c r="J65" s="134"/>
      <c r="K65" s="134"/>
    </row>
    <row r="66" spans="1:16" s="59" customFormat="1" ht="21.75" customHeight="1" x14ac:dyDescent="0.2">
      <c r="A66" s="134" t="s">
        <v>106</v>
      </c>
      <c r="B66" s="134"/>
      <c r="C66" s="134"/>
      <c r="D66" s="134"/>
      <c r="E66" s="134"/>
      <c r="F66" s="134"/>
      <c r="G66" s="134"/>
      <c r="H66" s="134"/>
      <c r="I66" s="134"/>
      <c r="J66" s="134"/>
      <c r="K66" s="134"/>
    </row>
    <row r="67" spans="1:16" s="59" customFormat="1" ht="21.75" customHeight="1" x14ac:dyDescent="0.2">
      <c r="A67" s="134" t="s">
        <v>218</v>
      </c>
      <c r="B67" s="134"/>
      <c r="C67" s="134"/>
      <c r="D67" s="134"/>
      <c r="E67" s="134"/>
      <c r="F67" s="134"/>
      <c r="G67" s="134"/>
      <c r="H67" s="134"/>
      <c r="I67" s="134"/>
      <c r="J67" s="134"/>
      <c r="K67" s="134"/>
    </row>
    <row r="68" spans="1:16" ht="21.75" customHeight="1" x14ac:dyDescent="0.2">
      <c r="A68" s="60"/>
      <c r="B68" s="60"/>
      <c r="C68" s="60"/>
      <c r="D68" s="60"/>
      <c r="E68" s="60"/>
      <c r="F68" s="60"/>
      <c r="G68" s="60"/>
      <c r="H68" s="60"/>
      <c r="I68" s="60"/>
      <c r="J68" s="61" t="s">
        <v>1</v>
      </c>
      <c r="K68" s="96"/>
    </row>
    <row r="69" spans="1:16" s="59" customFormat="1" ht="21.75" customHeight="1" x14ac:dyDescent="0.2">
      <c r="A69" s="63"/>
      <c r="B69" s="63"/>
      <c r="C69" s="63"/>
      <c r="D69" s="135" t="s">
        <v>2</v>
      </c>
      <c r="E69" s="135"/>
      <c r="F69" s="135"/>
      <c r="G69" s="62"/>
      <c r="H69" s="135" t="s">
        <v>3</v>
      </c>
      <c r="I69" s="135"/>
      <c r="J69" s="135"/>
      <c r="K69" s="95"/>
      <c r="N69" s="62"/>
    </row>
    <row r="70" spans="1:16" ht="21.75" customHeight="1" x14ac:dyDescent="0.2">
      <c r="B70" s="104" t="s">
        <v>4</v>
      </c>
      <c r="D70" s="104">
        <v>2565</v>
      </c>
      <c r="F70" s="104">
        <v>2564</v>
      </c>
      <c r="H70" s="104">
        <v>2565</v>
      </c>
      <c r="J70" s="104">
        <v>2564</v>
      </c>
    </row>
    <row r="71" spans="1:16" ht="21.75" customHeight="1" x14ac:dyDescent="0.2">
      <c r="A71" s="59" t="s">
        <v>30</v>
      </c>
      <c r="B71" s="64"/>
      <c r="D71" s="65"/>
      <c r="E71" s="65"/>
      <c r="F71" s="65"/>
      <c r="G71" s="65"/>
      <c r="H71" s="65"/>
      <c r="I71" s="65"/>
      <c r="J71" s="65"/>
      <c r="K71" s="81"/>
    </row>
    <row r="72" spans="1:16" ht="21.75" customHeight="1" x14ac:dyDescent="0.2">
      <c r="A72" s="62" t="s">
        <v>31</v>
      </c>
      <c r="B72" s="64"/>
      <c r="D72" s="65"/>
      <c r="E72" s="65"/>
      <c r="F72" s="65"/>
      <c r="G72" s="65"/>
      <c r="H72" s="65"/>
      <c r="I72" s="65"/>
      <c r="J72" s="65"/>
      <c r="K72" s="81"/>
    </row>
    <row r="73" spans="1:16" ht="21.75" customHeight="1" x14ac:dyDescent="0.2">
      <c r="A73" s="62" t="s">
        <v>32</v>
      </c>
      <c r="B73" s="64"/>
      <c r="D73" s="65"/>
      <c r="E73" s="65"/>
      <c r="F73" s="65"/>
      <c r="G73" s="65"/>
      <c r="H73" s="65"/>
      <c r="I73" s="65"/>
      <c r="J73" s="65"/>
      <c r="K73" s="81"/>
    </row>
    <row r="74" spans="1:16" ht="21.75" customHeight="1" thickBot="1" x14ac:dyDescent="0.25">
      <c r="A74" s="62" t="s">
        <v>33</v>
      </c>
      <c r="B74" s="64"/>
      <c r="D74" s="74">
        <v>2116753580</v>
      </c>
      <c r="E74" s="65"/>
      <c r="F74" s="74">
        <v>2116753580</v>
      </c>
      <c r="G74" s="65"/>
      <c r="H74" s="74">
        <v>2116753580</v>
      </c>
      <c r="I74" s="65"/>
      <c r="J74" s="74">
        <v>2116753580</v>
      </c>
      <c r="K74" s="81"/>
    </row>
    <row r="75" spans="1:16" ht="21.75" customHeight="1" thickTop="1" x14ac:dyDescent="0.2">
      <c r="A75" s="62" t="s">
        <v>34</v>
      </c>
      <c r="B75" s="64"/>
      <c r="D75" s="65"/>
      <c r="E75" s="65"/>
      <c r="F75" s="65"/>
      <c r="G75" s="65"/>
      <c r="H75" s="65"/>
      <c r="I75" s="65"/>
      <c r="J75" s="65"/>
    </row>
    <row r="76" spans="1:16" ht="21.75" customHeight="1" x14ac:dyDescent="0.2">
      <c r="A76" s="62" t="s">
        <v>35</v>
      </c>
      <c r="B76" s="64"/>
      <c r="D76" s="65">
        <v>1666827010</v>
      </c>
      <c r="E76" s="65"/>
      <c r="F76" s="65">
        <v>1666827010</v>
      </c>
      <c r="G76" s="65"/>
      <c r="H76" s="65">
        <v>1666827010</v>
      </c>
      <c r="I76" s="65"/>
      <c r="J76" s="65">
        <v>1666827010</v>
      </c>
      <c r="K76" s="81"/>
      <c r="O76" s="79"/>
      <c r="P76" s="80"/>
    </row>
    <row r="77" spans="1:16" ht="21.75" customHeight="1" x14ac:dyDescent="0.2">
      <c r="A77" s="62" t="s">
        <v>36</v>
      </c>
      <c r="B77" s="64"/>
      <c r="D77" s="65">
        <v>2062460582</v>
      </c>
      <c r="E77" s="65"/>
      <c r="F77" s="65">
        <v>2062460582</v>
      </c>
      <c r="G77" s="65"/>
      <c r="H77" s="65">
        <v>2062460582</v>
      </c>
      <c r="I77" s="65"/>
      <c r="J77" s="65">
        <v>2062460582</v>
      </c>
      <c r="K77" s="81"/>
      <c r="O77" s="79"/>
      <c r="P77" s="80"/>
    </row>
    <row r="78" spans="1:16" ht="21.75" customHeight="1" x14ac:dyDescent="0.2">
      <c r="A78" s="62" t="s">
        <v>248</v>
      </c>
      <c r="B78" s="64"/>
      <c r="D78" s="65">
        <v>-7372391</v>
      </c>
      <c r="E78" s="65"/>
      <c r="F78" s="65">
        <v>0</v>
      </c>
      <c r="G78" s="65"/>
      <c r="H78" s="65">
        <v>0</v>
      </c>
      <c r="I78" s="65"/>
      <c r="J78" s="65">
        <v>0</v>
      </c>
      <c r="K78" s="81"/>
      <c r="O78" s="79"/>
      <c r="P78" s="80"/>
    </row>
    <row r="79" spans="1:16" ht="21.75" customHeight="1" x14ac:dyDescent="0.2">
      <c r="A79" s="62" t="s">
        <v>37</v>
      </c>
      <c r="B79" s="64">
        <v>26</v>
      </c>
      <c r="D79" s="65">
        <v>568130588</v>
      </c>
      <c r="E79" s="65"/>
      <c r="F79" s="65">
        <v>568130588</v>
      </c>
      <c r="G79" s="65"/>
      <c r="H79" s="65">
        <v>0</v>
      </c>
      <c r="I79" s="65"/>
      <c r="J79" s="65">
        <v>0</v>
      </c>
      <c r="K79" s="81"/>
    </row>
    <row r="80" spans="1:16" ht="21.75" customHeight="1" x14ac:dyDescent="0.2">
      <c r="A80" s="62" t="s">
        <v>38</v>
      </c>
      <c r="B80" s="64"/>
      <c r="D80" s="65"/>
      <c r="E80" s="65"/>
      <c r="F80" s="65"/>
      <c r="G80" s="65"/>
      <c r="H80" s="65"/>
      <c r="I80" s="65"/>
      <c r="J80" s="65"/>
      <c r="K80" s="81"/>
    </row>
    <row r="81" spans="1:11" ht="21.75" customHeight="1" x14ac:dyDescent="0.2">
      <c r="A81" s="62" t="s">
        <v>39</v>
      </c>
      <c r="B81" s="64">
        <v>28</v>
      </c>
      <c r="D81" s="72">
        <v>211675358</v>
      </c>
      <c r="E81" s="72"/>
      <c r="F81" s="72">
        <v>211675358</v>
      </c>
      <c r="G81" s="72"/>
      <c r="H81" s="72">
        <v>211675358</v>
      </c>
      <c r="I81" s="72"/>
      <c r="J81" s="72">
        <v>211675358</v>
      </c>
      <c r="K81" s="81"/>
    </row>
    <row r="82" spans="1:11" ht="21.75" customHeight="1" x14ac:dyDescent="0.2">
      <c r="A82" s="62" t="s">
        <v>40</v>
      </c>
      <c r="B82" s="64"/>
      <c r="D82" s="72">
        <v>-493903003</v>
      </c>
      <c r="E82" s="72"/>
      <c r="F82" s="72">
        <v>-556050684</v>
      </c>
      <c r="G82" s="72"/>
      <c r="H82" s="72">
        <v>201734273</v>
      </c>
      <c r="I82" s="72"/>
      <c r="J82" s="72">
        <v>297351924</v>
      </c>
      <c r="K82" s="81"/>
    </row>
    <row r="83" spans="1:11" ht="21.75" customHeight="1" x14ac:dyDescent="0.2">
      <c r="A83" s="82" t="s">
        <v>109</v>
      </c>
      <c r="B83" s="64"/>
      <c r="D83" s="67">
        <v>5715775515</v>
      </c>
      <c r="E83" s="72"/>
      <c r="F83" s="67">
        <v>5750603029</v>
      </c>
      <c r="G83" s="72"/>
      <c r="H83" s="67">
        <v>141313392</v>
      </c>
      <c r="I83" s="72"/>
      <c r="J83" s="67">
        <v>141313392</v>
      </c>
      <c r="K83" s="81"/>
    </row>
    <row r="84" spans="1:11" ht="21.75" customHeight="1" x14ac:dyDescent="0.2">
      <c r="A84" s="62" t="s">
        <v>41</v>
      </c>
      <c r="B84" s="64"/>
      <c r="D84" s="65">
        <f>SUM(D76:D83)</f>
        <v>9723593659</v>
      </c>
      <c r="E84" s="65"/>
      <c r="F84" s="65">
        <f>SUM(F76:F83)</f>
        <v>9703645883</v>
      </c>
      <c r="G84" s="65"/>
      <c r="H84" s="65">
        <f>SUM(H76:H83)</f>
        <v>4284010615</v>
      </c>
      <c r="I84" s="65"/>
      <c r="J84" s="65">
        <f>SUM(J76:J83)</f>
        <v>4379628266</v>
      </c>
      <c r="K84" s="81"/>
    </row>
    <row r="85" spans="1:11" ht="21.75" customHeight="1" x14ac:dyDescent="0.2">
      <c r="A85" s="83" t="s">
        <v>110</v>
      </c>
      <c r="B85" s="70"/>
      <c r="D85" s="67">
        <v>124884093</v>
      </c>
      <c r="E85" s="65"/>
      <c r="F85" s="67">
        <v>118137393</v>
      </c>
      <c r="G85" s="65"/>
      <c r="H85" s="67">
        <v>0</v>
      </c>
      <c r="I85" s="65"/>
      <c r="J85" s="67">
        <v>0</v>
      </c>
      <c r="K85" s="99"/>
    </row>
    <row r="86" spans="1:11" ht="21.75" customHeight="1" x14ac:dyDescent="0.2">
      <c r="A86" s="59" t="s">
        <v>42</v>
      </c>
      <c r="B86" s="70"/>
      <c r="D86" s="67">
        <f>SUM(D84:D85)</f>
        <v>9848477752</v>
      </c>
      <c r="E86" s="65"/>
      <c r="F86" s="67">
        <f>SUM(F84:F85)</f>
        <v>9821783276</v>
      </c>
      <c r="G86" s="65"/>
      <c r="H86" s="67">
        <f>SUM(H84:H85)</f>
        <v>4284010615</v>
      </c>
      <c r="I86" s="65"/>
      <c r="J86" s="67">
        <f>SUM(J84:J85)</f>
        <v>4379628266</v>
      </c>
      <c r="K86" s="81"/>
    </row>
    <row r="87" spans="1:11" ht="21.75" customHeight="1" thickBot="1" x14ac:dyDescent="0.25">
      <c r="A87" s="59" t="s">
        <v>43</v>
      </c>
      <c r="D87" s="74">
        <f>SUM(D62,D86)</f>
        <v>22683312544</v>
      </c>
      <c r="E87" s="65"/>
      <c r="F87" s="74">
        <f>SUM(F62,F86)</f>
        <v>22487771092</v>
      </c>
      <c r="G87" s="65"/>
      <c r="H87" s="74">
        <f>SUM(H62,H86)</f>
        <v>7181023296</v>
      </c>
      <c r="I87" s="65"/>
      <c r="J87" s="74">
        <f>SUM(J62,J86)</f>
        <v>7077295766</v>
      </c>
      <c r="K87" s="81"/>
    </row>
    <row r="88" spans="1:11" ht="21.75" customHeight="1" thickTop="1" x14ac:dyDescent="0.2">
      <c r="D88" s="84">
        <f>D87-D31</f>
        <v>0</v>
      </c>
      <c r="E88" s="84"/>
      <c r="F88" s="84">
        <f>F87-F31</f>
        <v>0</v>
      </c>
      <c r="G88" s="84"/>
      <c r="H88" s="84">
        <f>H87-H31</f>
        <v>0</v>
      </c>
      <c r="I88" s="84"/>
      <c r="J88" s="84">
        <f>J87-J31</f>
        <v>0</v>
      </c>
      <c r="K88" s="101"/>
    </row>
    <row r="89" spans="1:11" ht="21.75" customHeight="1" x14ac:dyDescent="0.2">
      <c r="A89" s="62" t="s">
        <v>18</v>
      </c>
    </row>
    <row r="91" spans="1:11" ht="21.75" customHeight="1" x14ac:dyDescent="0.2">
      <c r="A91" s="85"/>
    </row>
    <row r="92" spans="1:11" ht="21.75" customHeight="1" x14ac:dyDescent="0.2">
      <c r="A92" s="73"/>
    </row>
    <row r="93" spans="1:11" ht="21.75" customHeight="1" x14ac:dyDescent="0.2">
      <c r="B93" s="62" t="s">
        <v>44</v>
      </c>
    </row>
    <row r="94" spans="1:11" ht="21.75" customHeight="1" x14ac:dyDescent="0.2">
      <c r="A94" s="85"/>
    </row>
    <row r="99" spans="6:11" ht="21.75" customHeight="1" x14ac:dyDescent="0.2">
      <c r="F99" s="76"/>
      <c r="G99" s="76"/>
      <c r="H99" s="76"/>
      <c r="I99" s="76"/>
      <c r="J99" s="76"/>
      <c r="K99" s="81"/>
    </row>
    <row r="100" spans="6:11" ht="21.75" customHeight="1" x14ac:dyDescent="0.2">
      <c r="F100" s="76"/>
      <c r="G100" s="76"/>
      <c r="H100" s="76"/>
      <c r="I100" s="76"/>
      <c r="J100" s="76"/>
      <c r="K100" s="81"/>
    </row>
    <row r="101" spans="6:11" ht="21.75" customHeight="1" x14ac:dyDescent="0.2">
      <c r="F101" s="76"/>
      <c r="G101" s="76"/>
      <c r="H101" s="76"/>
      <c r="I101" s="76"/>
      <c r="J101" s="76"/>
      <c r="K101" s="81"/>
    </row>
    <row r="102" spans="6:11" ht="21.75" customHeight="1" x14ac:dyDescent="0.2">
      <c r="F102" s="76"/>
      <c r="G102" s="76"/>
      <c r="H102" s="76"/>
      <c r="I102" s="76"/>
      <c r="J102" s="76"/>
      <c r="K102" s="81"/>
    </row>
    <row r="103" spans="6:11" ht="21.75" customHeight="1" x14ac:dyDescent="0.2">
      <c r="F103" s="76"/>
      <c r="G103" s="76"/>
      <c r="H103" s="76"/>
      <c r="I103" s="76"/>
      <c r="J103" s="76"/>
      <c r="K103" s="81"/>
    </row>
    <row r="104" spans="6:11" ht="21.75" customHeight="1" x14ac:dyDescent="0.2">
      <c r="F104" s="76"/>
      <c r="G104" s="76"/>
      <c r="H104" s="76"/>
      <c r="I104" s="76"/>
      <c r="J104" s="76"/>
      <c r="K104" s="81"/>
    </row>
    <row r="105" spans="6:11" ht="21.75" customHeight="1" x14ac:dyDescent="0.2">
      <c r="F105" s="76"/>
      <c r="G105" s="76"/>
      <c r="H105" s="76"/>
      <c r="I105" s="76"/>
      <c r="J105" s="76"/>
      <c r="K105" s="81"/>
    </row>
    <row r="106" spans="6:11" ht="21.75" customHeight="1" x14ac:dyDescent="0.2">
      <c r="F106" s="76"/>
      <c r="G106" s="76"/>
      <c r="H106" s="76"/>
      <c r="I106" s="76"/>
      <c r="J106" s="76"/>
      <c r="K106" s="81"/>
    </row>
    <row r="107" spans="6:11" ht="21.75" customHeight="1" x14ac:dyDescent="0.2">
      <c r="F107" s="76"/>
      <c r="G107" s="76"/>
      <c r="H107" s="76"/>
      <c r="I107" s="76"/>
      <c r="J107" s="76"/>
      <c r="K107" s="81"/>
    </row>
    <row r="108" spans="6:11" ht="21.75" customHeight="1" x14ac:dyDescent="0.2">
      <c r="F108" s="76"/>
      <c r="G108" s="76"/>
      <c r="H108" s="76"/>
      <c r="I108" s="76"/>
      <c r="J108" s="76"/>
      <c r="K108" s="81"/>
    </row>
    <row r="109" spans="6:11" ht="21.75" customHeight="1" x14ac:dyDescent="0.2">
      <c r="F109" s="76"/>
      <c r="G109" s="76"/>
      <c r="H109" s="76"/>
      <c r="I109" s="76"/>
      <c r="J109" s="76"/>
      <c r="K109" s="81"/>
    </row>
    <row r="110" spans="6:11" ht="21.75" customHeight="1" x14ac:dyDescent="0.2">
      <c r="F110" s="76"/>
      <c r="G110" s="76"/>
      <c r="H110" s="76"/>
      <c r="I110" s="76"/>
      <c r="J110" s="76"/>
      <c r="K110" s="81"/>
    </row>
    <row r="111" spans="6:11" ht="21.75" customHeight="1" x14ac:dyDescent="0.2">
      <c r="F111" s="76"/>
      <c r="G111" s="76"/>
      <c r="H111" s="76"/>
      <c r="I111" s="76"/>
      <c r="J111" s="76"/>
      <c r="K111" s="81"/>
    </row>
    <row r="112" spans="6:11" ht="21.75" customHeight="1" x14ac:dyDescent="0.2">
      <c r="F112" s="76"/>
      <c r="G112" s="76"/>
      <c r="H112" s="76"/>
      <c r="I112" s="76"/>
      <c r="J112" s="76"/>
      <c r="K112" s="81"/>
    </row>
    <row r="113" spans="6:11" ht="21.75" customHeight="1" x14ac:dyDescent="0.2">
      <c r="F113" s="76"/>
      <c r="G113" s="76"/>
      <c r="H113" s="76"/>
      <c r="I113" s="76"/>
      <c r="J113" s="76"/>
      <c r="K113" s="81"/>
    </row>
    <row r="114" spans="6:11" ht="21.75" customHeight="1" x14ac:dyDescent="0.2">
      <c r="F114" s="76"/>
      <c r="G114" s="76"/>
      <c r="H114" s="76"/>
      <c r="I114" s="76"/>
      <c r="J114" s="76"/>
      <c r="K114" s="81"/>
    </row>
    <row r="115" spans="6:11" ht="21.75" customHeight="1" x14ac:dyDescent="0.2">
      <c r="F115" s="76"/>
      <c r="G115" s="76"/>
      <c r="H115" s="76"/>
      <c r="I115" s="76"/>
      <c r="J115" s="76"/>
      <c r="K115" s="81"/>
    </row>
    <row r="116" spans="6:11" ht="21.75" customHeight="1" x14ac:dyDescent="0.2">
      <c r="F116" s="76"/>
      <c r="G116" s="76"/>
      <c r="H116" s="76"/>
      <c r="I116" s="76"/>
      <c r="J116" s="76"/>
      <c r="K116" s="81"/>
    </row>
    <row r="117" spans="6:11" ht="21.75" customHeight="1" x14ac:dyDescent="0.2">
      <c r="F117" s="76"/>
      <c r="G117" s="76"/>
      <c r="H117" s="76"/>
      <c r="I117" s="76"/>
      <c r="J117" s="76"/>
      <c r="K117" s="81"/>
    </row>
    <row r="118" spans="6:11" ht="21.75" customHeight="1" x14ac:dyDescent="0.2">
      <c r="F118" s="76"/>
      <c r="G118" s="76"/>
      <c r="H118" s="76"/>
      <c r="I118" s="76"/>
      <c r="J118" s="76"/>
      <c r="K118" s="81"/>
    </row>
    <row r="119" spans="6:11" ht="21.75" customHeight="1" x14ac:dyDescent="0.2">
      <c r="F119" s="76"/>
      <c r="G119" s="76"/>
      <c r="H119" s="76"/>
      <c r="I119" s="76"/>
      <c r="J119" s="76"/>
      <c r="K119" s="81"/>
    </row>
    <row r="120" spans="6:11" ht="21.75" customHeight="1" x14ac:dyDescent="0.2">
      <c r="F120" s="76"/>
      <c r="G120" s="76"/>
      <c r="H120" s="76"/>
      <c r="I120" s="76"/>
      <c r="J120" s="76"/>
      <c r="K120" s="81"/>
    </row>
    <row r="121" spans="6:11" ht="21.75" customHeight="1" x14ac:dyDescent="0.2">
      <c r="F121" s="76"/>
      <c r="G121" s="76"/>
      <c r="H121" s="76"/>
      <c r="I121" s="76"/>
      <c r="J121" s="76"/>
      <c r="K121" s="81"/>
    </row>
    <row r="122" spans="6:11" ht="21.75" customHeight="1" x14ac:dyDescent="0.2">
      <c r="F122" s="76"/>
      <c r="G122" s="76"/>
      <c r="H122" s="76"/>
      <c r="I122" s="76"/>
      <c r="J122" s="76"/>
      <c r="K122" s="81"/>
    </row>
    <row r="123" spans="6:11" ht="21.75" customHeight="1" x14ac:dyDescent="0.2">
      <c r="F123" s="76"/>
      <c r="G123" s="76"/>
      <c r="H123" s="76"/>
      <c r="I123" s="76"/>
      <c r="J123" s="76"/>
      <c r="K123" s="81"/>
    </row>
    <row r="124" spans="6:11" ht="21.75" customHeight="1" x14ac:dyDescent="0.2">
      <c r="F124" s="76"/>
      <c r="G124" s="76"/>
      <c r="H124" s="76"/>
      <c r="I124" s="76"/>
      <c r="J124" s="76"/>
      <c r="K124" s="81"/>
    </row>
    <row r="125" spans="6:11" ht="21.75" customHeight="1" x14ac:dyDescent="0.2">
      <c r="F125" s="76"/>
      <c r="G125" s="76"/>
      <c r="H125" s="76"/>
      <c r="I125" s="76"/>
      <c r="J125" s="76"/>
      <c r="K125" s="81"/>
    </row>
    <row r="126" spans="6:11" ht="21.75" customHeight="1" x14ac:dyDescent="0.2">
      <c r="F126" s="76"/>
      <c r="G126" s="76"/>
      <c r="H126" s="76"/>
      <c r="I126" s="76"/>
      <c r="J126" s="76"/>
      <c r="K126" s="81"/>
    </row>
  </sheetData>
  <mergeCells count="12">
    <mergeCell ref="A65:K65"/>
    <mergeCell ref="A66:K66"/>
    <mergeCell ref="A67:K67"/>
    <mergeCell ref="D69:F69"/>
    <mergeCell ref="H69:J69"/>
    <mergeCell ref="A34:K34"/>
    <mergeCell ref="A35:K35"/>
    <mergeCell ref="A36:K36"/>
    <mergeCell ref="D5:F5"/>
    <mergeCell ref="D38:F38"/>
    <mergeCell ref="H38:J38"/>
    <mergeCell ref="H5:J5"/>
  </mergeCells>
  <phoneticPr fontId="8" type="noConversion"/>
  <pageMargins left="0.78740157480314965" right="0.39370078740157483" top="0.78740157480314965" bottom="0.39370078740157483" header="0.19685039370078741" footer="0.19685039370078741"/>
  <pageSetup paperSize="9" scale="83" fitToWidth="0" fitToHeight="0" orientation="portrait" r:id="rId1"/>
  <rowBreaks count="2" manualBreakCount="2">
    <brk id="33" max="16383" man="1"/>
    <brk id="64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77"/>
  <sheetViews>
    <sheetView showGridLines="0" view="pageBreakPreview" topLeftCell="A55" zoomScale="145" zoomScaleNormal="100" zoomScaleSheetLayoutView="145" workbookViewId="0">
      <selection activeCell="A63" sqref="A63"/>
    </sheetView>
  </sheetViews>
  <sheetFormatPr defaultColWidth="9.28515625" defaultRowHeight="21.75" customHeight="1" x14ac:dyDescent="0.2"/>
  <cols>
    <col min="1" max="1" width="44.85546875" style="62" customWidth="1"/>
    <col min="2" max="2" width="6.28515625" style="62" customWidth="1"/>
    <col min="3" max="3" width="1.28515625" style="62" customWidth="1"/>
    <col min="4" max="4" width="13.7109375" style="62" customWidth="1"/>
    <col min="5" max="5" width="1.28515625" style="62" customWidth="1"/>
    <col min="6" max="6" width="13.7109375" style="62" customWidth="1"/>
    <col min="7" max="7" width="1.28515625" style="62" customWidth="1"/>
    <col min="8" max="8" width="13.7109375" style="62" customWidth="1"/>
    <col min="9" max="9" width="1.28515625" style="62" customWidth="1"/>
    <col min="10" max="10" width="13.7109375" style="62" customWidth="1"/>
    <col min="11" max="16384" width="9.28515625" style="62"/>
  </cols>
  <sheetData>
    <row r="1" spans="1:12" s="113" customFormat="1" ht="21.75" customHeight="1" x14ac:dyDescent="0.2">
      <c r="A1" s="113" t="s">
        <v>0</v>
      </c>
    </row>
    <row r="2" spans="1:12" s="113" customFormat="1" ht="21.75" customHeight="1" x14ac:dyDescent="0.2">
      <c r="A2" s="113" t="s">
        <v>45</v>
      </c>
    </row>
    <row r="3" spans="1:12" s="113" customFormat="1" ht="21.75" customHeight="1" x14ac:dyDescent="0.2">
      <c r="A3" s="113" t="s">
        <v>219</v>
      </c>
    </row>
    <row r="4" spans="1:12" ht="21.75" customHeight="1" x14ac:dyDescent="0.2">
      <c r="A4" s="60"/>
      <c r="B4" s="60"/>
      <c r="C4" s="60"/>
      <c r="D4" s="60"/>
      <c r="E4" s="60"/>
      <c r="F4" s="60"/>
      <c r="G4" s="60"/>
      <c r="H4" s="61"/>
      <c r="I4" s="60"/>
      <c r="J4" s="61" t="s">
        <v>1</v>
      </c>
    </row>
    <row r="5" spans="1:12" s="113" customFormat="1" ht="21.75" customHeight="1" x14ac:dyDescent="0.2">
      <c r="A5" s="63"/>
      <c r="B5" s="63"/>
      <c r="C5" s="63"/>
      <c r="D5" s="86"/>
      <c r="E5" s="114" t="s">
        <v>2</v>
      </c>
      <c r="F5" s="86"/>
      <c r="G5" s="63"/>
      <c r="H5" s="86"/>
      <c r="I5" s="114" t="s">
        <v>3</v>
      </c>
      <c r="J5" s="86"/>
      <c r="L5" s="62"/>
    </row>
    <row r="6" spans="1:12" ht="21.75" customHeight="1" x14ac:dyDescent="0.2">
      <c r="B6" s="104" t="s">
        <v>4</v>
      </c>
      <c r="D6" s="104">
        <v>2565</v>
      </c>
      <c r="F6" s="104">
        <v>2564</v>
      </c>
      <c r="H6" s="104">
        <v>2565</v>
      </c>
      <c r="J6" s="104">
        <v>2564</v>
      </c>
    </row>
    <row r="7" spans="1:12" ht="21.75" customHeight="1" x14ac:dyDescent="0.2">
      <c r="A7" s="113" t="s">
        <v>46</v>
      </c>
      <c r="B7" s="64">
        <v>29</v>
      </c>
    </row>
    <row r="8" spans="1:12" ht="21.75" customHeight="1" x14ac:dyDescent="0.2">
      <c r="A8" s="62" t="s">
        <v>175</v>
      </c>
      <c r="B8" s="64"/>
      <c r="D8" s="65">
        <v>2397982387</v>
      </c>
      <c r="E8" s="65">
        <v>0</v>
      </c>
      <c r="F8" s="65">
        <v>688006154</v>
      </c>
      <c r="G8" s="65">
        <v>0</v>
      </c>
      <c r="H8" s="65">
        <v>30167291</v>
      </c>
      <c r="I8" s="65">
        <v>0</v>
      </c>
      <c r="J8" s="65">
        <v>0</v>
      </c>
    </row>
    <row r="9" spans="1:12" ht="21.75" customHeight="1" x14ac:dyDescent="0.2">
      <c r="A9" s="62" t="s">
        <v>176</v>
      </c>
      <c r="B9" s="64"/>
      <c r="D9" s="65">
        <v>2314067434</v>
      </c>
      <c r="E9" s="65">
        <v>0</v>
      </c>
      <c r="F9" s="65">
        <v>741762370</v>
      </c>
      <c r="G9" s="65">
        <v>0</v>
      </c>
      <c r="H9" s="65">
        <v>0</v>
      </c>
      <c r="I9" s="65">
        <v>0</v>
      </c>
      <c r="J9" s="65">
        <v>0</v>
      </c>
    </row>
    <row r="10" spans="1:12" ht="21.75" customHeight="1" x14ac:dyDescent="0.2">
      <c r="A10" s="62" t="s">
        <v>174</v>
      </c>
      <c r="B10" s="64"/>
      <c r="D10" s="65">
        <v>35801267</v>
      </c>
      <c r="E10" s="65">
        <v>0</v>
      </c>
      <c r="F10" s="65">
        <v>27201935</v>
      </c>
      <c r="G10" s="65">
        <v>0</v>
      </c>
      <c r="H10" s="65">
        <v>11501384</v>
      </c>
      <c r="I10" s="65">
        <v>0</v>
      </c>
      <c r="J10" s="65">
        <v>4040997</v>
      </c>
    </row>
    <row r="11" spans="1:12" ht="21.75" customHeight="1" x14ac:dyDescent="0.2">
      <c r="A11" s="62" t="s">
        <v>47</v>
      </c>
      <c r="B11" s="64">
        <v>30</v>
      </c>
      <c r="D11" s="67">
        <v>48818357</v>
      </c>
      <c r="E11" s="72">
        <v>0</v>
      </c>
      <c r="F11" s="67">
        <v>31930043</v>
      </c>
      <c r="G11" s="72">
        <v>0</v>
      </c>
      <c r="H11" s="67">
        <v>113883959</v>
      </c>
      <c r="I11" s="72">
        <v>0</v>
      </c>
      <c r="J11" s="67">
        <v>76509986</v>
      </c>
      <c r="L11" s="76"/>
    </row>
    <row r="12" spans="1:12" ht="21.75" customHeight="1" x14ac:dyDescent="0.2">
      <c r="A12" s="113" t="s">
        <v>48</v>
      </c>
      <c r="B12" s="64"/>
      <c r="D12" s="67">
        <f>SUM(D8:D11)</f>
        <v>4796669445</v>
      </c>
      <c r="E12" s="65"/>
      <c r="F12" s="67">
        <f>SUM(F8:F11)</f>
        <v>1488900502</v>
      </c>
      <c r="G12" s="65"/>
      <c r="H12" s="67">
        <f>SUM(H8:H11)</f>
        <v>155552634</v>
      </c>
      <c r="I12" s="65"/>
      <c r="J12" s="67">
        <f>SUM(J8:J11)</f>
        <v>80550983</v>
      </c>
      <c r="L12" s="76"/>
    </row>
    <row r="13" spans="1:12" ht="21.75" customHeight="1" x14ac:dyDescent="0.2">
      <c r="A13" s="113" t="s">
        <v>49</v>
      </c>
      <c r="B13" s="64"/>
      <c r="D13" s="65"/>
      <c r="E13" s="65"/>
      <c r="F13" s="65"/>
      <c r="G13" s="65"/>
      <c r="H13" s="65"/>
      <c r="I13" s="65"/>
      <c r="J13" s="65"/>
    </row>
    <row r="14" spans="1:12" ht="21.75" customHeight="1" x14ac:dyDescent="0.2">
      <c r="A14" s="62" t="s">
        <v>50</v>
      </c>
      <c r="B14" s="64"/>
      <c r="D14" s="65">
        <v>1581799275</v>
      </c>
      <c r="E14" s="65">
        <v>0</v>
      </c>
      <c r="F14" s="65">
        <v>864704677</v>
      </c>
      <c r="G14" s="65">
        <v>0</v>
      </c>
      <c r="H14" s="65">
        <v>16652489</v>
      </c>
      <c r="I14" s="65">
        <v>0</v>
      </c>
      <c r="J14" s="65">
        <v>0</v>
      </c>
    </row>
    <row r="15" spans="1:12" ht="21.75" customHeight="1" x14ac:dyDescent="0.2">
      <c r="A15" s="62" t="s">
        <v>51</v>
      </c>
      <c r="B15" s="64"/>
      <c r="D15" s="65">
        <v>1322326909</v>
      </c>
      <c r="E15" s="65">
        <v>0</v>
      </c>
      <c r="F15" s="65">
        <v>403447404</v>
      </c>
      <c r="G15" s="65">
        <v>0</v>
      </c>
      <c r="H15" s="65">
        <v>0</v>
      </c>
      <c r="I15" s="65">
        <v>0</v>
      </c>
      <c r="J15" s="65">
        <v>0</v>
      </c>
    </row>
    <row r="16" spans="1:12" ht="21.75" customHeight="1" x14ac:dyDescent="0.2">
      <c r="A16" s="62" t="s">
        <v>52</v>
      </c>
      <c r="B16" s="64"/>
      <c r="D16" s="65">
        <v>25544012</v>
      </c>
      <c r="E16" s="65">
        <v>0</v>
      </c>
      <c r="F16" s="65">
        <v>19786476</v>
      </c>
      <c r="G16" s="65">
        <v>0</v>
      </c>
      <c r="H16" s="65">
        <v>4748173</v>
      </c>
      <c r="I16" s="65">
        <v>0</v>
      </c>
      <c r="J16" s="65">
        <v>4376781</v>
      </c>
    </row>
    <row r="17" spans="1:12" ht="21.75" customHeight="1" x14ac:dyDescent="0.2">
      <c r="A17" s="62" t="s">
        <v>53</v>
      </c>
      <c r="B17" s="64"/>
      <c r="D17" s="65">
        <v>479555173</v>
      </c>
      <c r="E17" s="65">
        <v>0</v>
      </c>
      <c r="F17" s="65">
        <v>140417665</v>
      </c>
      <c r="G17" s="65">
        <v>0</v>
      </c>
      <c r="H17" s="65">
        <v>194475</v>
      </c>
      <c r="I17" s="65">
        <v>0</v>
      </c>
      <c r="J17" s="65">
        <v>207402</v>
      </c>
    </row>
    <row r="18" spans="1:12" ht="21.75" customHeight="1" x14ac:dyDescent="0.2">
      <c r="A18" s="62" t="s">
        <v>54</v>
      </c>
      <c r="B18" s="64"/>
      <c r="D18" s="67">
        <v>1263241169</v>
      </c>
      <c r="E18" s="72">
        <v>0</v>
      </c>
      <c r="F18" s="67">
        <v>863444259</v>
      </c>
      <c r="G18" s="72">
        <v>0</v>
      </c>
      <c r="H18" s="67">
        <v>199242031</v>
      </c>
      <c r="I18" s="72">
        <v>0</v>
      </c>
      <c r="J18" s="67">
        <v>126129429</v>
      </c>
    </row>
    <row r="19" spans="1:12" ht="21.75" customHeight="1" x14ac:dyDescent="0.2">
      <c r="A19" s="113" t="s">
        <v>55</v>
      </c>
      <c r="B19" s="64"/>
      <c r="D19" s="67">
        <f>SUM(D14:D18)</f>
        <v>4672466538</v>
      </c>
      <c r="E19" s="65"/>
      <c r="F19" s="67">
        <f>SUM(F14:F18)</f>
        <v>2291800481</v>
      </c>
      <c r="G19" s="65"/>
      <c r="H19" s="67">
        <f>SUM(H14:H18)</f>
        <v>220837168</v>
      </c>
      <c r="I19" s="65"/>
      <c r="J19" s="67">
        <f>SUM(J14:J18)</f>
        <v>130713612</v>
      </c>
    </row>
    <row r="20" spans="1:12" ht="21.75" customHeight="1" x14ac:dyDescent="0.2">
      <c r="A20" s="113" t="s">
        <v>224</v>
      </c>
      <c r="B20" s="64"/>
      <c r="D20" s="65">
        <f>SUM(D12-D19)</f>
        <v>124202907</v>
      </c>
      <c r="E20" s="65"/>
      <c r="F20" s="65">
        <v>-802899979</v>
      </c>
      <c r="G20" s="65"/>
      <c r="H20" s="65">
        <f>SUM(H12-H19)</f>
        <v>-65284534</v>
      </c>
      <c r="I20" s="65">
        <f t="shared" ref="I20" si="0">SUM(I12-I19)</f>
        <v>0</v>
      </c>
      <c r="J20" s="65">
        <f>SUM(J12-J19)</f>
        <v>-50162629</v>
      </c>
    </row>
    <row r="21" spans="1:12" s="73" customFormat="1" ht="21.75" customHeight="1" x14ac:dyDescent="0.2">
      <c r="A21" s="62" t="s">
        <v>165</v>
      </c>
      <c r="B21" s="64">
        <v>17</v>
      </c>
      <c r="D21" s="90">
        <v>28529666</v>
      </c>
      <c r="E21" s="72">
        <v>0</v>
      </c>
      <c r="F21" s="90">
        <v>31668870</v>
      </c>
      <c r="G21" s="72">
        <v>0</v>
      </c>
      <c r="H21" s="90">
        <v>0</v>
      </c>
      <c r="I21" s="72">
        <v>0</v>
      </c>
      <c r="J21" s="90">
        <v>0</v>
      </c>
      <c r="L21" s="62"/>
    </row>
    <row r="22" spans="1:12" s="73" customFormat="1" ht="21.75" customHeight="1" x14ac:dyDescent="0.2">
      <c r="A22" s="62" t="s">
        <v>185</v>
      </c>
      <c r="B22" s="64"/>
      <c r="D22" s="90">
        <v>40919275</v>
      </c>
      <c r="E22" s="72">
        <v>0</v>
      </c>
      <c r="F22" s="90">
        <v>47643592</v>
      </c>
      <c r="G22" s="72">
        <v>0</v>
      </c>
      <c r="H22" s="90">
        <v>46761266</v>
      </c>
      <c r="I22" s="72">
        <v>0</v>
      </c>
      <c r="J22" s="90">
        <v>57018505</v>
      </c>
      <c r="L22" s="62"/>
    </row>
    <row r="23" spans="1:12" ht="21.75" customHeight="1" x14ac:dyDescent="0.2">
      <c r="A23" s="62" t="s">
        <v>192</v>
      </c>
      <c r="B23" s="64">
        <v>31</v>
      </c>
      <c r="D23" s="67">
        <v>-201884032</v>
      </c>
      <c r="E23" s="72">
        <v>0</v>
      </c>
      <c r="F23" s="67">
        <v>-233775187</v>
      </c>
      <c r="G23" s="72">
        <v>0</v>
      </c>
      <c r="H23" s="67">
        <v>-77818371</v>
      </c>
      <c r="I23" s="72">
        <v>0</v>
      </c>
      <c r="J23" s="67">
        <v>-76352049</v>
      </c>
      <c r="L23" s="73"/>
    </row>
    <row r="24" spans="1:12" ht="21.75" customHeight="1" x14ac:dyDescent="0.2">
      <c r="A24" s="113" t="s">
        <v>205</v>
      </c>
      <c r="B24" s="115"/>
      <c r="C24" s="73"/>
      <c r="D24" s="99">
        <f>SUM(D20:D23)</f>
        <v>-8232184</v>
      </c>
      <c r="E24" s="72"/>
      <c r="F24" s="99">
        <f>SUM(F20:F23)</f>
        <v>-957362704</v>
      </c>
      <c r="G24" s="72"/>
      <c r="H24" s="99">
        <f>SUM(H20:H23)</f>
        <v>-96341639</v>
      </c>
      <c r="I24" s="72"/>
      <c r="J24" s="99">
        <f>SUM(J20:J23)</f>
        <v>-69496173</v>
      </c>
      <c r="L24" s="73"/>
    </row>
    <row r="25" spans="1:12" ht="21.75" customHeight="1" x14ac:dyDescent="0.2">
      <c r="A25" s="62" t="s">
        <v>239</v>
      </c>
      <c r="B25" s="64">
        <v>33</v>
      </c>
      <c r="D25" s="67">
        <v>13504746</v>
      </c>
      <c r="E25" s="65">
        <v>0</v>
      </c>
      <c r="F25" s="67">
        <v>-73351136</v>
      </c>
      <c r="G25" s="65">
        <v>0</v>
      </c>
      <c r="H25" s="67">
        <v>723988</v>
      </c>
      <c r="I25" s="65">
        <v>0</v>
      </c>
      <c r="J25" s="67">
        <v>-169580</v>
      </c>
    </row>
    <row r="26" spans="1:12" ht="21.75" customHeight="1" thickBot="1" x14ac:dyDescent="0.25">
      <c r="A26" s="113" t="s">
        <v>156</v>
      </c>
      <c r="B26" s="64"/>
      <c r="D26" s="74">
        <f>SUM(D24:D25)</f>
        <v>5272562</v>
      </c>
      <c r="E26" s="65"/>
      <c r="F26" s="74">
        <f>SUM(F24:F25)</f>
        <v>-1030713840</v>
      </c>
      <c r="G26" s="65"/>
      <c r="H26" s="74">
        <f>SUM(H24:H25)</f>
        <v>-95617651</v>
      </c>
      <c r="I26" s="65"/>
      <c r="J26" s="74">
        <f>SUM(J24:J25)</f>
        <v>-69665753</v>
      </c>
    </row>
    <row r="27" spans="1:12" ht="21.75" customHeight="1" thickTop="1" x14ac:dyDescent="0.2">
      <c r="A27" s="113"/>
      <c r="B27" s="64"/>
      <c r="D27" s="72"/>
      <c r="E27" s="65"/>
      <c r="F27" s="72"/>
      <c r="G27" s="65"/>
      <c r="H27" s="72"/>
      <c r="I27" s="65"/>
      <c r="J27" s="72"/>
    </row>
    <row r="28" spans="1:12" ht="21.75" customHeight="1" x14ac:dyDescent="0.2">
      <c r="A28" s="116" t="s">
        <v>147</v>
      </c>
      <c r="B28" s="64"/>
      <c r="D28" s="72"/>
      <c r="E28" s="65"/>
      <c r="F28" s="72"/>
      <c r="G28" s="65"/>
      <c r="H28" s="72"/>
      <c r="I28" s="65"/>
      <c r="J28" s="72"/>
    </row>
    <row r="29" spans="1:12" ht="21.75" customHeight="1" thickBot="1" x14ac:dyDescent="0.25">
      <c r="A29" s="78" t="s">
        <v>112</v>
      </c>
      <c r="B29" s="64"/>
      <c r="D29" s="72">
        <v>7106270</v>
      </c>
      <c r="E29" s="65"/>
      <c r="F29" s="72">
        <v>-1031757438</v>
      </c>
      <c r="G29" s="65"/>
      <c r="H29" s="74">
        <f>H26</f>
        <v>-95617651</v>
      </c>
      <c r="I29" s="65"/>
      <c r="J29" s="74">
        <f>J26</f>
        <v>-69665753</v>
      </c>
    </row>
    <row r="30" spans="1:12" ht="21.75" customHeight="1" thickTop="1" x14ac:dyDescent="0.2">
      <c r="A30" s="78" t="s">
        <v>113</v>
      </c>
      <c r="B30" s="64"/>
      <c r="D30" s="67">
        <v>-1833708</v>
      </c>
      <c r="E30" s="65"/>
      <c r="F30" s="67">
        <v>1043598</v>
      </c>
      <c r="G30" s="65"/>
      <c r="H30" s="72"/>
      <c r="I30" s="65"/>
      <c r="J30" s="72"/>
    </row>
    <row r="31" spans="1:12" ht="21.75" customHeight="1" thickBot="1" x14ac:dyDescent="0.25">
      <c r="A31" s="87"/>
      <c r="B31" s="64"/>
      <c r="D31" s="74">
        <f>SUM(D29:D30)</f>
        <v>5272562</v>
      </c>
      <c r="E31" s="65"/>
      <c r="F31" s="74">
        <f>SUM(F29:F30)</f>
        <v>-1030713840</v>
      </c>
      <c r="G31" s="65"/>
      <c r="H31" s="72"/>
      <c r="I31" s="65"/>
      <c r="J31" s="72"/>
    </row>
    <row r="32" spans="1:12" ht="21.75" customHeight="1" thickTop="1" x14ac:dyDescent="0.2">
      <c r="A32" s="116" t="s">
        <v>240</v>
      </c>
      <c r="B32" s="64">
        <v>34</v>
      </c>
    </row>
    <row r="33" spans="1:12" ht="21.75" customHeight="1" x14ac:dyDescent="0.2">
      <c r="A33" s="116" t="s">
        <v>225</v>
      </c>
      <c r="B33" s="64"/>
    </row>
    <row r="34" spans="1:12" ht="21.75" customHeight="1" thickBot="1" x14ac:dyDescent="0.25">
      <c r="A34" s="83" t="s">
        <v>226</v>
      </c>
      <c r="B34" s="64"/>
      <c r="D34" s="117">
        <f>D29/166682701</f>
        <v>4.2633518399728836E-2</v>
      </c>
      <c r="E34" s="118"/>
      <c r="F34" s="117">
        <f>F29/166682701</f>
        <v>-6.1899491177551775</v>
      </c>
      <c r="G34" s="118"/>
      <c r="H34" s="117">
        <f>H29/166682701</f>
        <v>-0.57365071735908579</v>
      </c>
      <c r="I34" s="118"/>
      <c r="J34" s="117">
        <f>J29/166682701</f>
        <v>-0.41795430828781688</v>
      </c>
    </row>
    <row r="35" spans="1:12" ht="21.75" customHeight="1" thickTop="1" x14ac:dyDescent="0.2">
      <c r="D35" s="119"/>
      <c r="E35" s="120"/>
      <c r="F35" s="119"/>
      <c r="G35" s="120"/>
      <c r="H35" s="119"/>
      <c r="I35" s="120"/>
      <c r="J35" s="119"/>
    </row>
    <row r="36" spans="1:12" ht="21.75" customHeight="1" x14ac:dyDescent="0.2">
      <c r="A36" s="62" t="s">
        <v>18</v>
      </c>
      <c r="L36" s="113"/>
    </row>
    <row r="37" spans="1:12" s="113" customFormat="1" ht="21.75" customHeight="1" x14ac:dyDescent="0.2">
      <c r="A37" s="113" t="s">
        <v>0</v>
      </c>
    </row>
    <row r="38" spans="1:12" s="113" customFormat="1" ht="21.75" customHeight="1" x14ac:dyDescent="0.2">
      <c r="A38" s="116" t="s">
        <v>111</v>
      </c>
      <c r="B38" s="116"/>
      <c r="C38" s="116"/>
      <c r="D38" s="121"/>
      <c r="E38" s="116"/>
      <c r="F38" s="121"/>
      <c r="G38" s="116"/>
      <c r="H38" s="121"/>
      <c r="I38" s="116"/>
      <c r="J38" s="121"/>
    </row>
    <row r="39" spans="1:12" s="113" customFormat="1" ht="21.75" customHeight="1" x14ac:dyDescent="0.2">
      <c r="A39" s="116" t="s">
        <v>219</v>
      </c>
      <c r="B39" s="116"/>
      <c r="C39" s="116"/>
      <c r="D39" s="121"/>
      <c r="E39" s="116"/>
      <c r="F39" s="121"/>
      <c r="G39" s="116"/>
      <c r="H39" s="121"/>
      <c r="I39" s="116"/>
      <c r="J39" s="121"/>
    </row>
    <row r="40" spans="1:12" ht="21.75" customHeight="1" x14ac:dyDescent="0.2">
      <c r="A40" s="87"/>
      <c r="B40" s="122"/>
      <c r="C40" s="122"/>
      <c r="D40" s="123"/>
      <c r="E40" s="122"/>
      <c r="F40" s="123"/>
      <c r="G40" s="122"/>
      <c r="H40" s="123"/>
      <c r="I40" s="122"/>
      <c r="J40" s="124" t="s">
        <v>1</v>
      </c>
    </row>
    <row r="41" spans="1:12" s="113" customFormat="1" ht="21.75" customHeight="1" x14ac:dyDescent="0.2">
      <c r="A41" s="63"/>
      <c r="B41" s="63"/>
      <c r="C41" s="63"/>
      <c r="D41" s="125"/>
      <c r="E41" s="126" t="s">
        <v>2</v>
      </c>
      <c r="F41" s="125"/>
      <c r="G41" s="127"/>
      <c r="H41" s="125"/>
      <c r="I41" s="126" t="s">
        <v>3</v>
      </c>
      <c r="J41" s="125"/>
    </row>
    <row r="42" spans="1:12" ht="21.75" customHeight="1" x14ac:dyDescent="0.2">
      <c r="A42" s="87"/>
      <c r="B42" s="104" t="s">
        <v>4</v>
      </c>
      <c r="D42" s="104">
        <v>2565</v>
      </c>
      <c r="F42" s="104">
        <v>2564</v>
      </c>
      <c r="H42" s="104">
        <v>2565</v>
      </c>
      <c r="J42" s="104">
        <v>2564</v>
      </c>
    </row>
    <row r="43" spans="1:12" ht="21.75" customHeight="1" x14ac:dyDescent="0.2">
      <c r="A43" s="87"/>
      <c r="B43" s="128"/>
      <c r="C43" s="87"/>
      <c r="D43" s="129"/>
      <c r="E43" s="130"/>
      <c r="F43" s="70"/>
      <c r="H43" s="131"/>
      <c r="J43" s="70"/>
    </row>
    <row r="44" spans="1:12" ht="21.75" customHeight="1" x14ac:dyDescent="0.2">
      <c r="A44" s="87"/>
      <c r="B44" s="128"/>
      <c r="C44" s="87"/>
      <c r="D44" s="129"/>
      <c r="E44" s="130"/>
      <c r="F44" s="70"/>
      <c r="H44" s="131"/>
      <c r="J44" s="70"/>
    </row>
    <row r="45" spans="1:12" ht="21.75" customHeight="1" thickBot="1" x14ac:dyDescent="0.25">
      <c r="A45" s="113" t="s">
        <v>156</v>
      </c>
      <c r="B45" s="128"/>
      <c r="C45" s="87"/>
      <c r="D45" s="74">
        <f>SUM(D31)</f>
        <v>5272562</v>
      </c>
      <c r="E45" s="72"/>
      <c r="F45" s="74">
        <f>SUM(F31)</f>
        <v>-1030713840</v>
      </c>
      <c r="G45" s="72"/>
      <c r="H45" s="74">
        <f>SUM(H26)</f>
        <v>-95617651</v>
      </c>
      <c r="I45" s="72"/>
      <c r="J45" s="74">
        <f>SUM(J26)</f>
        <v>-69665753</v>
      </c>
    </row>
    <row r="46" spans="1:12" ht="21.75" customHeight="1" thickTop="1" x14ac:dyDescent="0.2">
      <c r="B46" s="128"/>
      <c r="C46" s="87"/>
      <c r="D46" s="72"/>
      <c r="E46" s="72"/>
      <c r="F46" s="72"/>
      <c r="G46" s="72"/>
      <c r="H46" s="72"/>
      <c r="I46" s="72"/>
      <c r="J46" s="72"/>
    </row>
    <row r="47" spans="1:12" ht="21.75" customHeight="1" x14ac:dyDescent="0.2">
      <c r="A47" s="113" t="s">
        <v>116</v>
      </c>
      <c r="B47" s="128"/>
      <c r="C47" s="87"/>
      <c r="D47" s="72"/>
      <c r="E47" s="72"/>
      <c r="F47" s="72"/>
      <c r="G47" s="72"/>
      <c r="H47" s="72"/>
      <c r="I47" s="72"/>
      <c r="J47" s="72"/>
    </row>
    <row r="48" spans="1:12" ht="21.75" customHeight="1" x14ac:dyDescent="0.2">
      <c r="A48" s="132" t="s">
        <v>167</v>
      </c>
      <c r="B48" s="128"/>
      <c r="C48" s="87"/>
      <c r="D48" s="72"/>
      <c r="E48" s="72"/>
      <c r="F48" s="72"/>
      <c r="G48" s="72"/>
      <c r="H48" s="72"/>
      <c r="I48" s="72"/>
      <c r="J48" s="72"/>
    </row>
    <row r="49" spans="1:10" ht="21.75" customHeight="1" x14ac:dyDescent="0.2">
      <c r="A49" s="62" t="s">
        <v>154</v>
      </c>
      <c r="B49" s="128"/>
      <c r="C49" s="87"/>
      <c r="D49" s="72"/>
      <c r="E49" s="72"/>
      <c r="F49" s="72"/>
      <c r="G49" s="72"/>
      <c r="H49" s="72"/>
      <c r="I49" s="72"/>
      <c r="J49" s="72"/>
    </row>
    <row r="50" spans="1:10" ht="21.75" customHeight="1" x14ac:dyDescent="0.2">
      <c r="A50" s="62" t="s">
        <v>223</v>
      </c>
      <c r="B50" s="128"/>
      <c r="C50" s="87"/>
      <c r="D50" s="65">
        <v>10237281</v>
      </c>
      <c r="E50" s="72">
        <v>0</v>
      </c>
      <c r="F50" s="65">
        <v>-9234718</v>
      </c>
      <c r="G50" s="72"/>
      <c r="H50" s="65">
        <v>0</v>
      </c>
      <c r="I50" s="72"/>
      <c r="J50" s="65">
        <v>0</v>
      </c>
    </row>
    <row r="51" spans="1:10" ht="21.75" customHeight="1" x14ac:dyDescent="0.2">
      <c r="A51" s="62" t="s">
        <v>168</v>
      </c>
      <c r="B51" s="64">
        <v>17</v>
      </c>
      <c r="C51" s="87"/>
      <c r="D51" s="67">
        <v>-11022337</v>
      </c>
      <c r="E51" s="72">
        <v>0</v>
      </c>
      <c r="F51" s="67">
        <v>5651048</v>
      </c>
      <c r="G51" s="72"/>
      <c r="H51" s="67">
        <v>0</v>
      </c>
      <c r="I51" s="72"/>
      <c r="J51" s="67">
        <v>0</v>
      </c>
    </row>
    <row r="52" spans="1:10" ht="21.75" customHeight="1" x14ac:dyDescent="0.2">
      <c r="A52" s="62" t="s">
        <v>151</v>
      </c>
      <c r="B52" s="64"/>
      <c r="C52" s="87"/>
      <c r="D52" s="72"/>
      <c r="E52" s="72"/>
      <c r="F52" s="72"/>
      <c r="G52" s="72"/>
      <c r="H52" s="72"/>
      <c r="I52" s="72"/>
      <c r="J52" s="72"/>
    </row>
    <row r="53" spans="1:10" ht="21.75" customHeight="1" x14ac:dyDescent="0.2">
      <c r="A53" s="62" t="s">
        <v>150</v>
      </c>
      <c r="B53" s="64"/>
      <c r="C53" s="87"/>
      <c r="D53" s="67">
        <f>SUM(D50:D51)</f>
        <v>-785056</v>
      </c>
      <c r="E53" s="72"/>
      <c r="F53" s="67">
        <f>SUM(F50:F51)</f>
        <v>-3583670</v>
      </c>
      <c r="G53" s="72"/>
      <c r="H53" s="67">
        <f>SUM(H50:H51)</f>
        <v>0</v>
      </c>
      <c r="I53" s="72"/>
      <c r="J53" s="67">
        <f>SUM(J50:J51)</f>
        <v>0</v>
      </c>
    </row>
    <row r="54" spans="1:10" ht="21.75" customHeight="1" x14ac:dyDescent="0.2">
      <c r="B54" s="64"/>
      <c r="C54" s="87"/>
      <c r="D54" s="72"/>
      <c r="E54" s="72"/>
      <c r="F54" s="72"/>
      <c r="G54" s="72"/>
      <c r="H54" s="72"/>
      <c r="I54" s="72"/>
      <c r="J54" s="72"/>
    </row>
    <row r="55" spans="1:10" ht="21.75" customHeight="1" x14ac:dyDescent="0.2">
      <c r="A55" s="132" t="s">
        <v>170</v>
      </c>
      <c r="B55" s="64"/>
      <c r="C55" s="87"/>
      <c r="D55" s="72"/>
      <c r="E55" s="72"/>
      <c r="F55" s="72"/>
      <c r="G55" s="72"/>
      <c r="H55" s="72"/>
      <c r="I55" s="72"/>
      <c r="J55" s="72"/>
    </row>
    <row r="56" spans="1:10" ht="21.75" customHeight="1" x14ac:dyDescent="0.2">
      <c r="A56" s="133" t="s">
        <v>236</v>
      </c>
      <c r="B56" s="92"/>
      <c r="C56" s="87"/>
      <c r="D56" s="72"/>
      <c r="E56" s="72"/>
      <c r="F56" s="72"/>
      <c r="G56" s="72"/>
      <c r="H56" s="72"/>
      <c r="I56" s="72"/>
      <c r="J56" s="72"/>
    </row>
    <row r="57" spans="1:10" ht="21.75" customHeight="1" x14ac:dyDescent="0.2">
      <c r="A57" s="133" t="s">
        <v>184</v>
      </c>
      <c r="B57" s="92"/>
      <c r="C57" s="87"/>
      <c r="D57" s="72"/>
      <c r="E57" s="72"/>
      <c r="F57" s="72"/>
      <c r="G57" s="72"/>
      <c r="H57" s="72"/>
      <c r="I57" s="72"/>
      <c r="J57" s="72"/>
    </row>
    <row r="58" spans="1:10" ht="21.75" customHeight="1" x14ac:dyDescent="0.2">
      <c r="A58" s="133" t="s">
        <v>193</v>
      </c>
      <c r="B58" s="92"/>
      <c r="C58" s="87"/>
      <c r="D58" s="72">
        <v>15117318</v>
      </c>
      <c r="E58" s="72">
        <v>0</v>
      </c>
      <c r="F58" s="72">
        <v>106472478</v>
      </c>
      <c r="G58" s="72">
        <v>0</v>
      </c>
      <c r="H58" s="72">
        <v>0</v>
      </c>
      <c r="I58" s="72">
        <v>0</v>
      </c>
      <c r="J58" s="72">
        <v>0</v>
      </c>
    </row>
    <row r="59" spans="1:10" ht="21.75" customHeight="1" x14ac:dyDescent="0.2">
      <c r="A59" s="62" t="s">
        <v>188</v>
      </c>
      <c r="B59" s="64">
        <v>17</v>
      </c>
      <c r="C59" s="87"/>
      <c r="D59" s="67">
        <v>7089652</v>
      </c>
      <c r="E59" s="72">
        <v>0</v>
      </c>
      <c r="F59" s="67">
        <v>-236760</v>
      </c>
      <c r="G59" s="72">
        <v>0</v>
      </c>
      <c r="H59" s="67">
        <v>0</v>
      </c>
      <c r="I59" s="72">
        <v>0</v>
      </c>
      <c r="J59" s="67">
        <v>0</v>
      </c>
    </row>
    <row r="60" spans="1:10" ht="21.75" customHeight="1" x14ac:dyDescent="0.2">
      <c r="A60" s="62" t="s">
        <v>169</v>
      </c>
      <c r="B60" s="64"/>
      <c r="C60" s="87"/>
      <c r="D60" s="72"/>
      <c r="E60" s="72"/>
      <c r="F60" s="72"/>
      <c r="G60" s="72"/>
      <c r="H60" s="72"/>
      <c r="I60" s="72"/>
      <c r="J60" s="72"/>
    </row>
    <row r="61" spans="1:10" ht="21.75" customHeight="1" x14ac:dyDescent="0.2">
      <c r="A61" s="62" t="s">
        <v>150</v>
      </c>
      <c r="B61" s="64"/>
      <c r="C61" s="87"/>
      <c r="D61" s="67">
        <f>SUM(D56:D59)</f>
        <v>22206970</v>
      </c>
      <c r="E61" s="72"/>
      <c r="F61" s="67">
        <f>SUM(F56:F59)</f>
        <v>106235718</v>
      </c>
      <c r="G61" s="72"/>
      <c r="H61" s="67">
        <f>SUM(H56:H59)</f>
        <v>0</v>
      </c>
      <c r="I61" s="72"/>
      <c r="J61" s="67">
        <f>SUM(J56:J59)</f>
        <v>0</v>
      </c>
    </row>
    <row r="62" spans="1:10" ht="21.75" customHeight="1" x14ac:dyDescent="0.2">
      <c r="A62" s="113" t="s">
        <v>180</v>
      </c>
      <c r="B62" s="128"/>
      <c r="C62" s="87"/>
      <c r="D62" s="67">
        <f>SUM(D53,D61)</f>
        <v>21421914</v>
      </c>
      <c r="E62" s="72"/>
      <c r="F62" s="67">
        <f>SUM(F53,F61)</f>
        <v>102652048</v>
      </c>
      <c r="G62" s="72"/>
      <c r="H62" s="67">
        <f>SUM(H53,H61)</f>
        <v>0</v>
      </c>
      <c r="I62" s="72"/>
      <c r="J62" s="67">
        <f>SUM(J53,J61)</f>
        <v>0</v>
      </c>
    </row>
    <row r="63" spans="1:10" ht="21.75" customHeight="1" x14ac:dyDescent="0.2">
      <c r="B63" s="128"/>
      <c r="C63" s="87"/>
      <c r="D63" s="72"/>
      <c r="F63" s="72"/>
      <c r="H63" s="72"/>
      <c r="J63" s="72"/>
    </row>
    <row r="64" spans="1:10" ht="21.75" customHeight="1" thickBot="1" x14ac:dyDescent="0.25">
      <c r="A64" s="113" t="s">
        <v>181</v>
      </c>
      <c r="B64" s="128"/>
      <c r="C64" s="87"/>
      <c r="D64" s="74">
        <f>SUM(D45,D62)</f>
        <v>26694476</v>
      </c>
      <c r="E64" s="72"/>
      <c r="F64" s="74">
        <f>SUM(F45,F62)</f>
        <v>-928061792</v>
      </c>
      <c r="G64" s="72"/>
      <c r="H64" s="74">
        <f>SUM(H45,H62)</f>
        <v>-95617651</v>
      </c>
      <c r="I64" s="72"/>
      <c r="J64" s="74">
        <f>SUM(J45,J62)</f>
        <v>-69665753</v>
      </c>
    </row>
    <row r="65" spans="1:10" ht="21.75" customHeight="1" thickTop="1" x14ac:dyDescent="0.2">
      <c r="B65" s="128"/>
      <c r="C65" s="87"/>
      <c r="D65" s="72"/>
      <c r="E65" s="72"/>
      <c r="F65" s="72"/>
      <c r="G65" s="65"/>
      <c r="H65" s="72"/>
      <c r="I65" s="65"/>
      <c r="J65" s="72"/>
    </row>
    <row r="66" spans="1:10" ht="21.75" customHeight="1" x14ac:dyDescent="0.2">
      <c r="A66" s="113" t="s">
        <v>143</v>
      </c>
      <c r="B66" s="128"/>
      <c r="C66" s="87"/>
      <c r="D66" s="72"/>
      <c r="F66" s="72"/>
      <c r="H66" s="72"/>
      <c r="J66" s="72"/>
    </row>
    <row r="67" spans="1:10" ht="21.75" customHeight="1" thickBot="1" x14ac:dyDescent="0.25">
      <c r="A67" s="62" t="s">
        <v>112</v>
      </c>
      <c r="B67" s="128"/>
      <c r="C67" s="87"/>
      <c r="D67" s="72">
        <v>27320167</v>
      </c>
      <c r="E67" s="72"/>
      <c r="F67" s="72">
        <v>-928929741</v>
      </c>
      <c r="G67" s="65"/>
      <c r="H67" s="74">
        <f>H64-H68</f>
        <v>-95617651</v>
      </c>
      <c r="I67" s="65"/>
      <c r="J67" s="74">
        <f>J64-J68</f>
        <v>-69665753</v>
      </c>
    </row>
    <row r="68" spans="1:10" ht="21.75" customHeight="1" thickTop="1" x14ac:dyDescent="0.2">
      <c r="A68" s="62" t="s">
        <v>113</v>
      </c>
      <c r="B68" s="128"/>
      <c r="C68" s="87"/>
      <c r="D68" s="67">
        <v>-625691</v>
      </c>
      <c r="E68" s="72"/>
      <c r="F68" s="67">
        <v>867949</v>
      </c>
      <c r="G68" s="65"/>
      <c r="H68" s="72"/>
      <c r="I68" s="65"/>
      <c r="J68" s="72"/>
    </row>
    <row r="69" spans="1:10" ht="21.75" customHeight="1" thickBot="1" x14ac:dyDescent="0.25">
      <c r="B69" s="128"/>
      <c r="C69" s="87"/>
      <c r="D69" s="74">
        <f>SUM(D67:D68)</f>
        <v>26694476</v>
      </c>
      <c r="E69" s="72"/>
      <c r="F69" s="74">
        <f>SUM(F67:F68)</f>
        <v>-928061792</v>
      </c>
      <c r="G69" s="65"/>
      <c r="H69" s="72"/>
      <c r="I69" s="65"/>
      <c r="J69" s="72"/>
    </row>
    <row r="70" spans="1:10" ht="21.75" customHeight="1" thickTop="1" x14ac:dyDescent="0.2">
      <c r="B70" s="128"/>
      <c r="C70" s="87"/>
      <c r="D70" s="72">
        <f>SUM(D64-D69)</f>
        <v>0</v>
      </c>
      <c r="E70" s="81"/>
      <c r="F70" s="72"/>
      <c r="G70" s="120"/>
      <c r="H70" s="72">
        <f>SUM(H64-H67)</f>
        <v>0</v>
      </c>
      <c r="J70" s="119"/>
    </row>
    <row r="71" spans="1:10" ht="21.75" customHeight="1" x14ac:dyDescent="0.2">
      <c r="A71" s="62" t="s">
        <v>18</v>
      </c>
      <c r="B71" s="128"/>
      <c r="C71" s="87"/>
    </row>
    <row r="75" spans="1:10" ht="21.75" customHeight="1" x14ac:dyDescent="0.2">
      <c r="D75" s="76"/>
      <c r="E75" s="76"/>
      <c r="F75" s="76"/>
      <c r="G75" s="76"/>
      <c r="H75" s="76"/>
      <c r="I75" s="76"/>
      <c r="J75" s="76"/>
    </row>
    <row r="76" spans="1:10" ht="21.75" customHeight="1" x14ac:dyDescent="0.2">
      <c r="D76" s="76"/>
      <c r="E76" s="76"/>
      <c r="F76" s="76"/>
      <c r="G76" s="76"/>
      <c r="H76" s="76"/>
      <c r="I76" s="76"/>
      <c r="J76" s="76"/>
    </row>
    <row r="77" spans="1:10" ht="21.75" customHeight="1" x14ac:dyDescent="0.2">
      <c r="D77" s="76"/>
      <c r="E77" s="76"/>
      <c r="F77" s="76"/>
      <c r="G77" s="76"/>
      <c r="H77" s="76"/>
      <c r="I77" s="76"/>
      <c r="J77" s="76"/>
    </row>
  </sheetData>
  <phoneticPr fontId="8" type="noConversion"/>
  <pageMargins left="0.78740157480314965" right="0.39370078740157483" top="0.78740157480314965" bottom="0.39370078740157483" header="0.19685039370078741" footer="0.19685039370078741"/>
  <pageSetup paperSize="9" scale="83" fitToWidth="0" fitToHeight="0" orientation="portrait" r:id="rId1"/>
  <rowBreaks count="1" manualBreakCount="1">
    <brk id="36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H33"/>
  <sheetViews>
    <sheetView showGridLines="0" view="pageBreakPreview" topLeftCell="A16" zoomScale="130" zoomScaleNormal="84" zoomScaleSheetLayoutView="130" workbookViewId="0">
      <selection activeCell="A26" sqref="A26"/>
    </sheetView>
  </sheetViews>
  <sheetFormatPr defaultColWidth="9.28515625" defaultRowHeight="18" customHeight="1" x14ac:dyDescent="0.2"/>
  <cols>
    <col min="1" max="1" width="20.7109375" style="4" customWidth="1"/>
    <col min="2" max="4" width="2.28515625" style="4" customWidth="1"/>
    <col min="5" max="5" width="15.5703125" style="4" customWidth="1"/>
    <col min="6" max="6" width="11.7109375" style="4" customWidth="1"/>
    <col min="7" max="7" width="1.28515625" style="9" customWidth="1"/>
    <col min="8" max="8" width="11.7109375" style="4" customWidth="1"/>
    <col min="9" max="9" width="1.5703125" style="4" customWidth="1"/>
    <col min="10" max="10" width="11.7109375" style="4" customWidth="1"/>
    <col min="11" max="11" width="1.28515625" style="9" customWidth="1"/>
    <col min="12" max="12" width="11.7109375" style="4" customWidth="1"/>
    <col min="13" max="13" width="1.28515625" style="9" customWidth="1"/>
    <col min="14" max="14" width="11.7109375" style="4" customWidth="1"/>
    <col min="15" max="15" width="1.28515625" style="9" customWidth="1"/>
    <col min="16" max="16" width="11.7109375" style="4" customWidth="1"/>
    <col min="17" max="17" width="1.28515625" style="9" customWidth="1"/>
    <col min="18" max="18" width="11.7109375" style="4" customWidth="1"/>
    <col min="19" max="19" width="1.28515625" style="4" customWidth="1"/>
    <col min="20" max="20" width="11.7109375" style="4" customWidth="1"/>
    <col min="21" max="21" width="1.7109375" style="4" customWidth="1"/>
    <col min="22" max="22" width="11.7109375" style="4" customWidth="1"/>
    <col min="23" max="23" width="1.7109375" style="4" customWidth="1"/>
    <col min="24" max="24" width="11.7109375" style="4" customWidth="1"/>
    <col min="25" max="25" width="1.28515625" style="9" customWidth="1"/>
    <col min="26" max="26" width="11.7109375" style="9" customWidth="1"/>
    <col min="27" max="27" width="1.28515625" style="9" customWidth="1"/>
    <col min="28" max="28" width="11.7109375" style="4" customWidth="1"/>
    <col min="29" max="29" width="1.28515625" style="4" customWidth="1"/>
    <col min="30" max="30" width="11.7109375" style="4" customWidth="1"/>
    <col min="31" max="31" width="1.28515625" style="4" customWidth="1"/>
    <col min="32" max="32" width="12.28515625" style="4" customWidth="1"/>
    <col min="33" max="33" width="10.5703125" style="4" bestFit="1" customWidth="1"/>
    <col min="34" max="16384" width="9.28515625" style="4"/>
  </cols>
  <sheetData>
    <row r="1" spans="1:34" s="54" customFormat="1" ht="18" customHeight="1" x14ac:dyDescent="0.2">
      <c r="A1" s="137" t="s">
        <v>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</row>
    <row r="2" spans="1:34" s="54" customFormat="1" ht="18" customHeight="1" x14ac:dyDescent="0.2">
      <c r="A2" s="137" t="s">
        <v>85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</row>
    <row r="3" spans="1:34" s="54" customFormat="1" ht="18" customHeight="1" x14ac:dyDescent="0.2">
      <c r="A3" s="137" t="s">
        <v>219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</row>
    <row r="4" spans="1:34" ht="18" customHeight="1" x14ac:dyDescent="0.2">
      <c r="S4" s="9"/>
      <c r="T4" s="9"/>
      <c r="U4" s="9"/>
      <c r="W4" s="9"/>
      <c r="AA4" s="4"/>
      <c r="AC4" s="9"/>
      <c r="AD4" s="9"/>
      <c r="AE4" s="9"/>
      <c r="AF4" s="29" t="s">
        <v>1</v>
      </c>
    </row>
    <row r="5" spans="1:34" ht="18" customHeight="1" x14ac:dyDescent="0.2">
      <c r="F5" s="138" t="s">
        <v>2</v>
      </c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</row>
    <row r="6" spans="1:34" ht="18" customHeight="1" x14ac:dyDescent="0.2">
      <c r="F6" s="136" t="s">
        <v>41</v>
      </c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30"/>
      <c r="AD6" s="31"/>
      <c r="AE6" s="31"/>
      <c r="AF6" s="31"/>
    </row>
    <row r="7" spans="1:34" ht="18" customHeight="1" x14ac:dyDescent="0.2"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136" t="s">
        <v>109</v>
      </c>
      <c r="S7" s="136"/>
      <c r="T7" s="136"/>
      <c r="U7" s="136"/>
      <c r="V7" s="136"/>
      <c r="W7" s="136"/>
      <c r="X7" s="136"/>
      <c r="Y7" s="136"/>
      <c r="Z7" s="136"/>
      <c r="AA7" s="30"/>
      <c r="AB7" s="30"/>
      <c r="AC7" s="31"/>
      <c r="AD7" s="31"/>
      <c r="AE7" s="31"/>
      <c r="AF7" s="31"/>
    </row>
    <row r="8" spans="1:34" ht="18" customHeight="1" x14ac:dyDescent="0.2"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136" t="s">
        <v>116</v>
      </c>
      <c r="S8" s="136"/>
      <c r="T8" s="136"/>
      <c r="U8" s="136"/>
      <c r="V8" s="136"/>
      <c r="W8" s="136"/>
      <c r="X8" s="136"/>
      <c r="Y8" s="31"/>
      <c r="Z8" s="31"/>
      <c r="AA8" s="31"/>
      <c r="AB8" s="31"/>
      <c r="AC8" s="31"/>
      <c r="AD8" s="31" t="s">
        <v>117</v>
      </c>
      <c r="AE8" s="31"/>
      <c r="AF8" s="31"/>
    </row>
    <row r="9" spans="1:34" s="32" customFormat="1" ht="18" customHeight="1" x14ac:dyDescent="0.2">
      <c r="G9" s="31"/>
      <c r="H9" s="31"/>
      <c r="I9" s="31"/>
      <c r="J9" s="32" t="s">
        <v>241</v>
      </c>
      <c r="K9" s="31"/>
      <c r="L9" s="31"/>
      <c r="M9" s="31"/>
      <c r="Q9" s="31"/>
      <c r="R9" s="32" t="s">
        <v>130</v>
      </c>
      <c r="S9" s="31"/>
      <c r="V9" s="32" t="s">
        <v>245</v>
      </c>
      <c r="AD9" s="32" t="s">
        <v>118</v>
      </c>
    </row>
    <row r="10" spans="1:34" s="32" customFormat="1" ht="18" customHeight="1" x14ac:dyDescent="0.2">
      <c r="F10" s="32" t="s">
        <v>31</v>
      </c>
      <c r="J10" s="32" t="s">
        <v>242</v>
      </c>
      <c r="M10" s="31"/>
      <c r="N10" s="33"/>
      <c r="O10" s="33" t="s">
        <v>38</v>
      </c>
      <c r="P10" s="33"/>
      <c r="R10" s="31" t="s">
        <v>95</v>
      </c>
      <c r="S10" s="31"/>
      <c r="T10" s="31" t="s">
        <v>86</v>
      </c>
      <c r="U10" s="31"/>
      <c r="V10" s="31" t="s">
        <v>194</v>
      </c>
      <c r="W10" s="31"/>
      <c r="X10" s="31" t="s">
        <v>148</v>
      </c>
      <c r="Y10" s="31"/>
      <c r="Z10" s="31" t="s">
        <v>94</v>
      </c>
      <c r="AB10" s="32" t="s">
        <v>94</v>
      </c>
      <c r="AD10" s="32" t="s">
        <v>119</v>
      </c>
      <c r="AF10" s="32" t="s">
        <v>94</v>
      </c>
    </row>
    <row r="11" spans="1:34" s="32" customFormat="1" ht="18" customHeight="1" x14ac:dyDescent="0.2">
      <c r="F11" s="31" t="s">
        <v>209</v>
      </c>
      <c r="G11" s="31"/>
      <c r="H11" s="32" t="s">
        <v>87</v>
      </c>
      <c r="J11" s="31" t="s">
        <v>243</v>
      </c>
      <c r="K11" s="31"/>
      <c r="M11" s="31"/>
      <c r="N11" s="31" t="s">
        <v>89</v>
      </c>
      <c r="O11" s="31"/>
      <c r="Q11" s="31"/>
      <c r="R11" s="31" t="s">
        <v>96</v>
      </c>
      <c r="S11" s="31"/>
      <c r="T11" s="31" t="s">
        <v>88</v>
      </c>
      <c r="U11" s="31"/>
      <c r="V11" s="32" t="s">
        <v>195</v>
      </c>
      <c r="W11" s="31"/>
      <c r="X11" s="32" t="s">
        <v>149</v>
      </c>
      <c r="Y11" s="31"/>
      <c r="Z11" s="31" t="s">
        <v>120</v>
      </c>
      <c r="AB11" s="32" t="s">
        <v>30</v>
      </c>
      <c r="AD11" s="32" t="s">
        <v>121</v>
      </c>
      <c r="AF11" s="32" t="s">
        <v>122</v>
      </c>
    </row>
    <row r="12" spans="1:34" s="32" customFormat="1" ht="18" customHeight="1" x14ac:dyDescent="0.2">
      <c r="F12" s="33" t="s">
        <v>208</v>
      </c>
      <c r="G12" s="31"/>
      <c r="H12" s="33" t="s">
        <v>90</v>
      </c>
      <c r="I12" s="31"/>
      <c r="J12" s="33" t="s">
        <v>244</v>
      </c>
      <c r="K12" s="31"/>
      <c r="L12" s="33" t="s">
        <v>37</v>
      </c>
      <c r="M12" s="31"/>
      <c r="N12" s="33" t="s">
        <v>92</v>
      </c>
      <c r="O12" s="31"/>
      <c r="P12" s="33" t="s">
        <v>93</v>
      </c>
      <c r="Q12" s="31"/>
      <c r="R12" s="33" t="s">
        <v>98</v>
      </c>
      <c r="S12" s="31"/>
      <c r="T12" s="33" t="s">
        <v>91</v>
      </c>
      <c r="U12" s="31"/>
      <c r="V12" s="33" t="s">
        <v>116</v>
      </c>
      <c r="W12" s="31"/>
      <c r="X12" s="33" t="s">
        <v>159</v>
      </c>
      <c r="Y12" s="31"/>
      <c r="Z12" s="33" t="s">
        <v>123</v>
      </c>
      <c r="AA12" s="31"/>
      <c r="AB12" s="33" t="s">
        <v>124</v>
      </c>
      <c r="AC12" s="31"/>
      <c r="AD12" s="33" t="s">
        <v>125</v>
      </c>
      <c r="AF12" s="33" t="s">
        <v>126</v>
      </c>
    </row>
    <row r="13" spans="1:34" ht="18" customHeight="1" x14ac:dyDescent="0.2">
      <c r="A13" s="54" t="s">
        <v>222</v>
      </c>
      <c r="F13" s="106">
        <v>1666827010</v>
      </c>
      <c r="G13" s="106"/>
      <c r="H13" s="106">
        <v>2062460582</v>
      </c>
      <c r="I13" s="106"/>
      <c r="J13" s="106">
        <v>0</v>
      </c>
      <c r="K13" s="106"/>
      <c r="L13" s="106">
        <v>568130588</v>
      </c>
      <c r="M13" s="106"/>
      <c r="N13" s="106">
        <v>211675358</v>
      </c>
      <c r="O13" s="106"/>
      <c r="P13" s="106">
        <v>447533915</v>
      </c>
      <c r="Q13" s="106"/>
      <c r="R13" s="106">
        <v>124299293</v>
      </c>
      <c r="S13" s="106"/>
      <c r="T13" s="106">
        <v>5478403112</v>
      </c>
      <c r="U13" s="106"/>
      <c r="V13" s="106">
        <v>85453083</v>
      </c>
      <c r="W13" s="106"/>
      <c r="X13" s="106">
        <v>-12207317</v>
      </c>
      <c r="Y13" s="106"/>
      <c r="Z13" s="106">
        <v>5675948171</v>
      </c>
      <c r="AA13" s="106"/>
      <c r="AB13" s="106">
        <v>10632575624</v>
      </c>
      <c r="AC13" s="106"/>
      <c r="AD13" s="106">
        <v>119537449</v>
      </c>
      <c r="AE13" s="106"/>
      <c r="AF13" s="106">
        <v>10752113073</v>
      </c>
      <c r="AG13" s="28"/>
    </row>
    <row r="14" spans="1:34" ht="18" customHeight="1" x14ac:dyDescent="0.2">
      <c r="A14" s="58" t="s">
        <v>156</v>
      </c>
      <c r="B14" s="43"/>
      <c r="C14" s="43"/>
      <c r="D14" s="43"/>
      <c r="E14" s="43"/>
      <c r="F14" s="2">
        <v>0</v>
      </c>
      <c r="G14" s="2"/>
      <c r="H14" s="7">
        <v>0</v>
      </c>
      <c r="I14" s="7"/>
      <c r="J14" s="7">
        <v>0</v>
      </c>
      <c r="K14" s="7"/>
      <c r="L14" s="7">
        <v>0</v>
      </c>
      <c r="M14" s="7"/>
      <c r="N14" s="7">
        <v>0</v>
      </c>
      <c r="O14" s="7"/>
      <c r="P14" s="7">
        <f>SUM(PL!F29)</f>
        <v>-1031757438</v>
      </c>
      <c r="Q14" s="7"/>
      <c r="R14" s="7">
        <v>0</v>
      </c>
      <c r="S14" s="7"/>
      <c r="T14" s="7">
        <v>0</v>
      </c>
      <c r="U14" s="7"/>
      <c r="V14" s="7">
        <v>0</v>
      </c>
      <c r="W14" s="7"/>
      <c r="X14" s="7">
        <v>0</v>
      </c>
      <c r="Y14" s="7"/>
      <c r="Z14" s="2">
        <f>SUM(R14:X14)</f>
        <v>0</v>
      </c>
      <c r="AA14" s="7"/>
      <c r="AB14" s="2">
        <f>SUM(F14:P14,Z14)</f>
        <v>-1031757438</v>
      </c>
      <c r="AC14" s="8"/>
      <c r="AD14" s="7">
        <f>SUM(PL!F30)</f>
        <v>1043598</v>
      </c>
      <c r="AE14" s="6"/>
      <c r="AF14" s="2">
        <f>SUM(AB14:AD14)</f>
        <v>-1030713840</v>
      </c>
      <c r="AG14" s="6"/>
    </row>
    <row r="15" spans="1:34" ht="18" customHeight="1" x14ac:dyDescent="0.2">
      <c r="A15" s="4" t="s">
        <v>180</v>
      </c>
      <c r="F15" s="37">
        <v>0</v>
      </c>
      <c r="G15" s="2"/>
      <c r="H15" s="38">
        <v>0</v>
      </c>
      <c r="I15" s="7"/>
      <c r="J15" s="38">
        <v>0</v>
      </c>
      <c r="K15" s="7"/>
      <c r="L15" s="38">
        <v>0</v>
      </c>
      <c r="M15" s="7"/>
      <c r="N15" s="38">
        <v>0</v>
      </c>
      <c r="O15" s="7"/>
      <c r="P15" s="38">
        <v>0</v>
      </c>
      <c r="Q15" s="7"/>
      <c r="R15" s="42">
        <v>-9059069</v>
      </c>
      <c r="S15" s="7"/>
      <c r="T15" s="38">
        <v>0</v>
      </c>
      <c r="U15" s="7"/>
      <c r="V15" s="42">
        <v>106472478</v>
      </c>
      <c r="W15" s="7"/>
      <c r="X15" s="42">
        <v>5414288</v>
      </c>
      <c r="Y15" s="7"/>
      <c r="Z15" s="37">
        <f>SUM(R15:X15)</f>
        <v>102827697</v>
      </c>
      <c r="AA15" s="7"/>
      <c r="AB15" s="37">
        <f>SUM(F15:P15,Z15)</f>
        <v>102827697</v>
      </c>
      <c r="AC15" s="8"/>
      <c r="AD15" s="38">
        <f>-175655+6</f>
        <v>-175649</v>
      </c>
      <c r="AE15" s="6"/>
      <c r="AF15" s="37">
        <f>SUM(AB15:AD15)</f>
        <v>102652048</v>
      </c>
      <c r="AG15" s="6"/>
      <c r="AH15" s="6"/>
    </row>
    <row r="16" spans="1:34" ht="18" customHeight="1" x14ac:dyDescent="0.2">
      <c r="A16" s="4" t="s">
        <v>181</v>
      </c>
      <c r="F16" s="48">
        <f t="shared" ref="F16:AF16" si="0">SUM(F14:F15)</f>
        <v>0</v>
      </c>
      <c r="G16" s="48">
        <f t="shared" si="0"/>
        <v>0</v>
      </c>
      <c r="H16" s="48">
        <f t="shared" si="0"/>
        <v>0</v>
      </c>
      <c r="I16" s="48"/>
      <c r="J16" s="48">
        <f t="shared" si="0"/>
        <v>0</v>
      </c>
      <c r="K16" s="48">
        <f t="shared" si="0"/>
        <v>0</v>
      </c>
      <c r="L16" s="48">
        <f t="shared" si="0"/>
        <v>0</v>
      </c>
      <c r="M16" s="48">
        <f t="shared" si="0"/>
        <v>0</v>
      </c>
      <c r="N16" s="48">
        <f t="shared" si="0"/>
        <v>0</v>
      </c>
      <c r="O16" s="48">
        <f t="shared" si="0"/>
        <v>0</v>
      </c>
      <c r="P16" s="48">
        <f t="shared" si="0"/>
        <v>-1031757438</v>
      </c>
      <c r="Q16" s="48">
        <f t="shared" si="0"/>
        <v>0</v>
      </c>
      <c r="R16" s="48">
        <f t="shared" si="0"/>
        <v>-9059069</v>
      </c>
      <c r="S16" s="48">
        <f t="shared" si="0"/>
        <v>0</v>
      </c>
      <c r="T16" s="48">
        <f t="shared" si="0"/>
        <v>0</v>
      </c>
      <c r="U16" s="48">
        <f t="shared" si="0"/>
        <v>0</v>
      </c>
      <c r="V16" s="48">
        <f t="shared" si="0"/>
        <v>106472478</v>
      </c>
      <c r="W16" s="48">
        <f t="shared" si="0"/>
        <v>0</v>
      </c>
      <c r="X16" s="48">
        <f t="shared" si="0"/>
        <v>5414288</v>
      </c>
      <c r="Y16" s="48">
        <f t="shared" si="0"/>
        <v>0</v>
      </c>
      <c r="Z16" s="48">
        <f t="shared" si="0"/>
        <v>102827697</v>
      </c>
      <c r="AA16" s="48">
        <f t="shared" si="0"/>
        <v>0</v>
      </c>
      <c r="AB16" s="48">
        <f t="shared" si="0"/>
        <v>-928929741</v>
      </c>
      <c r="AC16" s="48">
        <f t="shared" si="0"/>
        <v>0</v>
      </c>
      <c r="AD16" s="48">
        <f t="shared" si="0"/>
        <v>867949</v>
      </c>
      <c r="AE16" s="48">
        <f t="shared" si="0"/>
        <v>0</v>
      </c>
      <c r="AF16" s="48">
        <f t="shared" si="0"/>
        <v>-928061792</v>
      </c>
      <c r="AH16" s="6"/>
    </row>
    <row r="17" spans="1:34" ht="18" customHeight="1" x14ac:dyDescent="0.2">
      <c r="A17" s="4" t="s">
        <v>186</v>
      </c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H17" s="6"/>
    </row>
    <row r="18" spans="1:34" ht="18" customHeight="1" x14ac:dyDescent="0.2">
      <c r="A18" s="4" t="s">
        <v>187</v>
      </c>
      <c r="F18" s="49">
        <v>0</v>
      </c>
      <c r="G18" s="49"/>
      <c r="H18" s="49">
        <v>0</v>
      </c>
      <c r="I18" s="49"/>
      <c r="J18" s="49">
        <v>0</v>
      </c>
      <c r="K18" s="49"/>
      <c r="L18" s="49">
        <v>0</v>
      </c>
      <c r="M18" s="49"/>
      <c r="N18" s="49">
        <v>0</v>
      </c>
      <c r="O18" s="49"/>
      <c r="P18" s="49">
        <v>0</v>
      </c>
      <c r="Q18" s="49"/>
      <c r="R18" s="49">
        <v>0</v>
      </c>
      <c r="S18" s="49"/>
      <c r="T18" s="49">
        <v>0</v>
      </c>
      <c r="U18" s="49"/>
      <c r="V18" s="49">
        <v>0</v>
      </c>
      <c r="W18" s="49"/>
      <c r="X18" s="49">
        <v>0</v>
      </c>
      <c r="Y18" s="49"/>
      <c r="Z18" s="2">
        <f>SUM(R18:X18)</f>
        <v>0</v>
      </c>
      <c r="AA18" s="49"/>
      <c r="AB18" s="2">
        <f>SUM(F18:P18,Z18)</f>
        <v>0</v>
      </c>
      <c r="AC18" s="49"/>
      <c r="AD18" s="112">
        <v>-2268005</v>
      </c>
      <c r="AE18" s="8"/>
      <c r="AF18" s="8">
        <f>SUM(AB18:AD18)</f>
        <v>-2268005</v>
      </c>
      <c r="AH18" s="6"/>
    </row>
    <row r="19" spans="1:34" ht="18" customHeight="1" x14ac:dyDescent="0.2">
      <c r="A19" s="4" t="s">
        <v>155</v>
      </c>
      <c r="AH19" s="6"/>
    </row>
    <row r="20" spans="1:34" ht="18" customHeight="1" x14ac:dyDescent="0.2">
      <c r="A20" s="4" t="s">
        <v>229</v>
      </c>
      <c r="F20" s="48">
        <v>0</v>
      </c>
      <c r="G20" s="48"/>
      <c r="H20" s="48">
        <v>0</v>
      </c>
      <c r="I20" s="48"/>
      <c r="J20" s="48">
        <v>0</v>
      </c>
      <c r="K20" s="48"/>
      <c r="L20" s="48">
        <v>0</v>
      </c>
      <c r="M20" s="48"/>
      <c r="N20" s="48">
        <v>0</v>
      </c>
      <c r="O20" s="48"/>
      <c r="P20" s="107">
        <v>28172839</v>
      </c>
      <c r="Q20" s="49"/>
      <c r="R20" s="49">
        <v>0</v>
      </c>
      <c r="S20" s="49"/>
      <c r="T20" s="107">
        <v>-28172839</v>
      </c>
      <c r="U20" s="48"/>
      <c r="V20" s="48">
        <v>0</v>
      </c>
      <c r="W20" s="48"/>
      <c r="X20" s="48">
        <v>0</v>
      </c>
      <c r="Y20" s="48"/>
      <c r="Z20" s="2">
        <f>SUM(R20:X20)</f>
        <v>-28172839</v>
      </c>
      <c r="AA20" s="48"/>
      <c r="AB20" s="2">
        <f>SUM(F20:P20,Z20)</f>
        <v>0</v>
      </c>
      <c r="AC20" s="48"/>
      <c r="AD20" s="48">
        <v>0</v>
      </c>
      <c r="AE20" s="48"/>
      <c r="AF20" s="48">
        <f>SUM(AB20:AD20)</f>
        <v>0</v>
      </c>
      <c r="AH20" s="6"/>
    </row>
    <row r="21" spans="1:34" ht="18" customHeight="1" thickBot="1" x14ac:dyDescent="0.25">
      <c r="A21" s="54" t="s">
        <v>200</v>
      </c>
      <c r="B21" s="54"/>
      <c r="C21" s="54"/>
      <c r="D21" s="54"/>
      <c r="E21" s="54"/>
      <c r="F21" s="5">
        <f>SUM(F13,F16:F20)</f>
        <v>1666827010</v>
      </c>
      <c r="G21" s="1"/>
      <c r="H21" s="5">
        <f>SUM(H13,H16:H20)</f>
        <v>2062460582</v>
      </c>
      <c r="I21" s="2"/>
      <c r="J21" s="5">
        <f>SUM(J13,J16:J20)</f>
        <v>0</v>
      </c>
      <c r="K21" s="6"/>
      <c r="L21" s="5">
        <f>SUM(L13,L16:L20)</f>
        <v>568130588</v>
      </c>
      <c r="M21" s="6"/>
      <c r="N21" s="5">
        <f>SUM(N13,N16:N20)</f>
        <v>211675358</v>
      </c>
      <c r="O21" s="6"/>
      <c r="P21" s="5">
        <f>SUM(P13,P16:P20)</f>
        <v>-556050684</v>
      </c>
      <c r="Q21" s="6"/>
      <c r="R21" s="5">
        <f>SUM(R13,R16:R20)</f>
        <v>115240224</v>
      </c>
      <c r="S21" s="7"/>
      <c r="T21" s="5">
        <f>SUM(T13,T16:T20)</f>
        <v>5450230273</v>
      </c>
      <c r="U21" s="6"/>
      <c r="V21" s="5">
        <f>SUM(V13,V16:V20)</f>
        <v>191925561</v>
      </c>
      <c r="W21" s="6"/>
      <c r="X21" s="5">
        <f>SUM(X13,X16:X20)</f>
        <v>-6793029</v>
      </c>
      <c r="Y21" s="6"/>
      <c r="Z21" s="5">
        <f>SUM(Z13,Z16:Z20)</f>
        <v>5750603029</v>
      </c>
      <c r="AA21" s="6"/>
      <c r="AB21" s="5">
        <f>SUM(AB13,AB16:AB20)</f>
        <v>9703645883</v>
      </c>
      <c r="AC21" s="6"/>
      <c r="AD21" s="5">
        <f>SUM(AD13,AD16:AD20)</f>
        <v>118137393</v>
      </c>
      <c r="AE21" s="6"/>
      <c r="AF21" s="5">
        <f>SUM(AF13,AF16:AF20)</f>
        <v>9821783276</v>
      </c>
    </row>
    <row r="22" spans="1:34" ht="18" customHeight="1" thickTop="1" x14ac:dyDescent="0.2">
      <c r="F22" s="2"/>
      <c r="G22" s="1"/>
      <c r="H22" s="7"/>
      <c r="I22" s="7"/>
      <c r="J22" s="7"/>
      <c r="K22" s="6"/>
      <c r="L22" s="7"/>
      <c r="M22" s="6"/>
      <c r="N22" s="7"/>
      <c r="O22" s="6"/>
      <c r="P22" s="7"/>
      <c r="Q22" s="6"/>
      <c r="R22" s="7"/>
      <c r="S22" s="7"/>
      <c r="T22" s="7"/>
      <c r="U22" s="6"/>
      <c r="V22" s="6"/>
      <c r="W22" s="6"/>
      <c r="X22" s="6"/>
      <c r="Y22" s="6"/>
      <c r="Z22" s="7"/>
      <c r="AA22" s="6"/>
      <c r="AB22" s="6"/>
      <c r="AC22" s="6"/>
      <c r="AD22" s="7"/>
      <c r="AE22" s="6"/>
      <c r="AF22" s="52"/>
      <c r="AG22" s="28"/>
    </row>
    <row r="23" spans="1:34" ht="18" customHeight="1" x14ac:dyDescent="0.2">
      <c r="A23" s="54" t="s">
        <v>220</v>
      </c>
      <c r="F23" s="3">
        <f>F21</f>
        <v>1666827010</v>
      </c>
      <c r="G23" s="3"/>
      <c r="H23" s="3">
        <f>H21</f>
        <v>2062460582</v>
      </c>
      <c r="I23" s="3"/>
      <c r="J23" s="3">
        <f>J21</f>
        <v>0</v>
      </c>
      <c r="K23" s="3"/>
      <c r="L23" s="3">
        <f>L21</f>
        <v>568130588</v>
      </c>
      <c r="M23" s="3"/>
      <c r="N23" s="3">
        <f>N21</f>
        <v>211675358</v>
      </c>
      <c r="O23" s="3"/>
      <c r="P23" s="3">
        <f>P21</f>
        <v>-556050684</v>
      </c>
      <c r="Q23" s="3"/>
      <c r="R23" s="3">
        <f>R21</f>
        <v>115240224</v>
      </c>
      <c r="S23" s="3"/>
      <c r="T23" s="3">
        <f>T21</f>
        <v>5450230273</v>
      </c>
      <c r="U23" s="3"/>
      <c r="V23" s="3">
        <f>V21</f>
        <v>191925561</v>
      </c>
      <c r="W23" s="3"/>
      <c r="X23" s="3">
        <f>X21</f>
        <v>-6793029</v>
      </c>
      <c r="Y23" s="3"/>
      <c r="Z23" s="3">
        <f>Z21</f>
        <v>5750603029</v>
      </c>
      <c r="AA23" s="3"/>
      <c r="AB23" s="3">
        <f>AB21</f>
        <v>9703645883</v>
      </c>
      <c r="AC23" s="3"/>
      <c r="AD23" s="3">
        <f>AD21</f>
        <v>118137393</v>
      </c>
      <c r="AE23" s="3"/>
      <c r="AF23" s="3">
        <f>AF21</f>
        <v>9821783276</v>
      </c>
      <c r="AG23" s="28"/>
    </row>
    <row r="24" spans="1:34" ht="18" customHeight="1" x14ac:dyDescent="0.2">
      <c r="A24" s="58" t="s">
        <v>156</v>
      </c>
      <c r="F24" s="3">
        <v>0</v>
      </c>
      <c r="G24" s="2"/>
      <c r="H24" s="10">
        <v>0</v>
      </c>
      <c r="I24" s="10"/>
      <c r="J24" s="10">
        <v>0</v>
      </c>
      <c r="K24" s="7"/>
      <c r="L24" s="10">
        <v>0</v>
      </c>
      <c r="M24" s="7"/>
      <c r="N24" s="10">
        <v>0</v>
      </c>
      <c r="O24" s="7"/>
      <c r="P24" s="45">
        <f>SUM(PL!D29)</f>
        <v>7106270</v>
      </c>
      <c r="Q24" s="6"/>
      <c r="R24" s="45">
        <v>0</v>
      </c>
      <c r="S24" s="10"/>
      <c r="T24" s="10">
        <v>0</v>
      </c>
      <c r="U24" s="7"/>
      <c r="V24" s="7">
        <v>0</v>
      </c>
      <c r="W24" s="7"/>
      <c r="X24" s="7">
        <v>0</v>
      </c>
      <c r="Y24" s="7"/>
      <c r="Z24" s="2">
        <f>SUM(R24:X24)</f>
        <v>0</v>
      </c>
      <c r="AA24" s="8"/>
      <c r="AB24" s="2">
        <f>SUM(F24:P24,Z24)</f>
        <v>7106270</v>
      </c>
      <c r="AC24" s="6"/>
      <c r="AD24" s="45">
        <f>SUM(PL!D30)</f>
        <v>-1833708</v>
      </c>
      <c r="AE24" s="6"/>
      <c r="AF24" s="6">
        <f t="shared" ref="AF24" si="1">SUM(AB24:AD24)</f>
        <v>5272562</v>
      </c>
      <c r="AG24" s="28"/>
    </row>
    <row r="25" spans="1:34" ht="18" customHeight="1" x14ac:dyDescent="0.2">
      <c r="A25" s="4" t="s">
        <v>180</v>
      </c>
      <c r="F25" s="46">
        <v>0</v>
      </c>
      <c r="G25" s="2"/>
      <c r="H25" s="47">
        <v>0</v>
      </c>
      <c r="I25" s="10"/>
      <c r="J25" s="47">
        <v>0</v>
      </c>
      <c r="K25" s="7"/>
      <c r="L25" s="47">
        <v>0</v>
      </c>
      <c r="M25" s="7"/>
      <c r="N25" s="47">
        <v>0</v>
      </c>
      <c r="O25" s="7"/>
      <c r="P25" s="42">
        <v>0</v>
      </c>
      <c r="Q25" s="7"/>
      <c r="R25" s="42">
        <v>9029264</v>
      </c>
      <c r="S25" s="7"/>
      <c r="T25" s="42">
        <v>0</v>
      </c>
      <c r="U25" s="7"/>
      <c r="V25" s="42">
        <f>SUM(PL!D58)</f>
        <v>15117318</v>
      </c>
      <c r="W25" s="7"/>
      <c r="X25" s="42">
        <v>-3932685</v>
      </c>
      <c r="Y25" s="7"/>
      <c r="Z25" s="37">
        <f>SUM(R25:X25)</f>
        <v>20213897</v>
      </c>
      <c r="AA25" s="7"/>
      <c r="AB25" s="37">
        <f>SUM(F25:P25,Z25)</f>
        <v>20213897</v>
      </c>
      <c r="AC25" s="7"/>
      <c r="AD25" s="42">
        <v>1208017</v>
      </c>
      <c r="AE25" s="7"/>
      <c r="AF25" s="42">
        <f>SUM(AB25:AD25)</f>
        <v>21421914</v>
      </c>
      <c r="AG25" s="6"/>
    </row>
    <row r="26" spans="1:34" ht="18" customHeight="1" x14ac:dyDescent="0.2">
      <c r="A26" s="4" t="s">
        <v>181</v>
      </c>
      <c r="F26" s="3">
        <f>SUM(F24:F25)</f>
        <v>0</v>
      </c>
      <c r="G26" s="2"/>
      <c r="H26" s="3">
        <f>SUM(H24:H25)</f>
        <v>0</v>
      </c>
      <c r="I26" s="3"/>
      <c r="J26" s="3">
        <f>SUM(J24:J25)</f>
        <v>0</v>
      </c>
      <c r="K26" s="7"/>
      <c r="L26" s="3">
        <f>SUM(L24:L25)</f>
        <v>0</v>
      </c>
      <c r="M26" s="7"/>
      <c r="N26" s="3">
        <f>SUM(N24:N25)</f>
        <v>0</v>
      </c>
      <c r="O26" s="7"/>
      <c r="P26" s="3">
        <f>SUM(P24:P25)</f>
        <v>7106270</v>
      </c>
      <c r="Q26" s="3"/>
      <c r="R26" s="3">
        <f>SUM(R24:R25)</f>
        <v>9029264</v>
      </c>
      <c r="S26" s="3"/>
      <c r="T26" s="3">
        <f>SUM(T24:T25)</f>
        <v>0</v>
      </c>
      <c r="U26" s="3"/>
      <c r="V26" s="3">
        <f>SUM(V24:V25)</f>
        <v>15117318</v>
      </c>
      <c r="W26" s="3"/>
      <c r="X26" s="3">
        <f>SUM(X24:X25)</f>
        <v>-3932685</v>
      </c>
      <c r="Y26" s="3"/>
      <c r="Z26" s="3">
        <f>SUM(Z24:Z25)</f>
        <v>20213897</v>
      </c>
      <c r="AA26" s="3"/>
      <c r="AB26" s="3">
        <f>SUM(AB24:AB25)</f>
        <v>27320167</v>
      </c>
      <c r="AC26" s="3"/>
      <c r="AD26" s="3">
        <f>SUM(AD24:AD25)</f>
        <v>-625691</v>
      </c>
      <c r="AE26" s="3"/>
      <c r="AF26" s="3">
        <f>SUM(AF24:AF25)</f>
        <v>26694476</v>
      </c>
      <c r="AG26" s="6"/>
      <c r="AH26" s="6"/>
    </row>
    <row r="27" spans="1:34" ht="18" customHeight="1" x14ac:dyDescent="0.2">
      <c r="A27" s="4" t="s">
        <v>248</v>
      </c>
      <c r="F27" s="2">
        <v>0</v>
      </c>
      <c r="G27" s="2"/>
      <c r="H27" s="7">
        <v>0</v>
      </c>
      <c r="I27" s="7"/>
      <c r="J27" s="7">
        <v>-7372391</v>
      </c>
      <c r="K27" s="7"/>
      <c r="L27" s="7">
        <v>0</v>
      </c>
      <c r="M27" s="7"/>
      <c r="N27" s="7">
        <v>0</v>
      </c>
      <c r="O27" s="7"/>
      <c r="P27" s="7">
        <v>0</v>
      </c>
      <c r="Q27" s="7"/>
      <c r="R27" s="7">
        <v>0</v>
      </c>
      <c r="S27" s="7"/>
      <c r="T27" s="7">
        <v>0</v>
      </c>
      <c r="U27" s="7"/>
      <c r="V27" s="7">
        <v>0</v>
      </c>
      <c r="W27" s="7"/>
      <c r="X27" s="7">
        <v>0</v>
      </c>
      <c r="Y27" s="7"/>
      <c r="Z27" s="2">
        <f>SUM(R27:X27)</f>
        <v>0</v>
      </c>
      <c r="AA27" s="7"/>
      <c r="AB27" s="2">
        <f>SUM(F27:P27,Z27)</f>
        <v>-7372391</v>
      </c>
      <c r="AC27" s="8"/>
      <c r="AD27" s="7">
        <v>7372391</v>
      </c>
      <c r="AE27" s="6"/>
      <c r="AF27" s="6">
        <f>SUM(AB27:AD27)</f>
        <v>0</v>
      </c>
      <c r="AG27" s="6"/>
      <c r="AH27" s="6"/>
    </row>
    <row r="28" spans="1:34" ht="18" customHeight="1" x14ac:dyDescent="0.2">
      <c r="A28" s="4" t="s">
        <v>155</v>
      </c>
      <c r="F28" s="2"/>
      <c r="G28" s="2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8"/>
      <c r="AD28" s="7"/>
      <c r="AE28" s="6"/>
      <c r="AF28" s="6"/>
      <c r="AG28" s="6"/>
      <c r="AH28" s="6"/>
    </row>
    <row r="29" spans="1:34" ht="18" customHeight="1" x14ac:dyDescent="0.2">
      <c r="A29" s="4" t="s">
        <v>229</v>
      </c>
      <c r="F29" s="48">
        <v>0</v>
      </c>
      <c r="G29" s="48"/>
      <c r="H29" s="49">
        <v>0</v>
      </c>
      <c r="I29" s="49"/>
      <c r="J29" s="49">
        <v>0</v>
      </c>
      <c r="K29" s="49"/>
      <c r="L29" s="49">
        <v>0</v>
      </c>
      <c r="M29" s="49"/>
      <c r="N29" s="49">
        <v>0</v>
      </c>
      <c r="O29" s="49"/>
      <c r="P29" s="49">
        <v>55041411</v>
      </c>
      <c r="Q29" s="49"/>
      <c r="R29" s="49">
        <v>0</v>
      </c>
      <c r="S29" s="49"/>
      <c r="T29" s="49">
        <v>-55041411</v>
      </c>
      <c r="U29" s="49"/>
      <c r="V29" s="49">
        <v>0</v>
      </c>
      <c r="W29" s="49"/>
      <c r="X29" s="49">
        <v>0</v>
      </c>
      <c r="Y29" s="49"/>
      <c r="Z29" s="2">
        <f>SUM(R29:X29)</f>
        <v>-55041411</v>
      </c>
      <c r="AA29" s="49"/>
      <c r="AB29" s="2">
        <f>SUM(F29:P29,Z29)</f>
        <v>0</v>
      </c>
      <c r="AC29" s="50"/>
      <c r="AD29" s="49">
        <v>0</v>
      </c>
      <c r="AE29" s="51"/>
      <c r="AF29" s="51">
        <f>SUM(AB29:AD29)</f>
        <v>0</v>
      </c>
      <c r="AH29" s="6"/>
    </row>
    <row r="30" spans="1:34" ht="18" customHeight="1" thickBot="1" x14ac:dyDescent="0.25">
      <c r="A30" s="54" t="s">
        <v>221</v>
      </c>
      <c r="B30" s="54"/>
      <c r="C30" s="54"/>
      <c r="D30" s="54"/>
      <c r="E30" s="54"/>
      <c r="F30" s="5">
        <f>SUM(F23,F26:F29)</f>
        <v>1666827010</v>
      </c>
      <c r="G30" s="1"/>
      <c r="H30" s="5">
        <f>SUM(H23,H26:H29)</f>
        <v>2062460582</v>
      </c>
      <c r="I30" s="2"/>
      <c r="J30" s="5">
        <f>SUM(J23,J26:J29)</f>
        <v>-7372391</v>
      </c>
      <c r="K30" s="6"/>
      <c r="L30" s="5">
        <f>SUM(L23,L26:L29)</f>
        <v>568130588</v>
      </c>
      <c r="M30" s="6"/>
      <c r="N30" s="5">
        <f>SUM(N23,N26:N29)</f>
        <v>211675358</v>
      </c>
      <c r="O30" s="6"/>
      <c r="P30" s="5">
        <f>SUM(P23,P26:P29)</f>
        <v>-493903003</v>
      </c>
      <c r="Q30" s="6"/>
      <c r="R30" s="5">
        <f>SUM(R23,R26:R29)</f>
        <v>124269488</v>
      </c>
      <c r="S30" s="7"/>
      <c r="T30" s="5">
        <f>SUM(T23,T26:T29)</f>
        <v>5395188862</v>
      </c>
      <c r="U30" s="6"/>
      <c r="V30" s="5">
        <f>SUM(V23,V26:V29)</f>
        <v>207042879</v>
      </c>
      <c r="W30" s="6"/>
      <c r="X30" s="5">
        <f>SUM(X23,X26:X29)</f>
        <v>-10725714</v>
      </c>
      <c r="Y30" s="6"/>
      <c r="Z30" s="5">
        <f>SUM(Z23,Z26:Z29)</f>
        <v>5715775515</v>
      </c>
      <c r="AA30" s="6"/>
      <c r="AB30" s="5">
        <f>SUM(AB23,AB26:AB29)</f>
        <v>9723593659</v>
      </c>
      <c r="AC30" s="6"/>
      <c r="AD30" s="5">
        <f>SUM(AD23,AD26:AD29)</f>
        <v>124884093</v>
      </c>
      <c r="AE30" s="6"/>
      <c r="AF30" s="5">
        <f>SUM(AF23,AF26:AF29)</f>
        <v>9848477752</v>
      </c>
    </row>
    <row r="31" spans="1:34" ht="10.5" customHeight="1" thickTop="1" x14ac:dyDescent="0.2">
      <c r="A31" s="54"/>
      <c r="B31" s="54"/>
      <c r="C31" s="54"/>
      <c r="D31" s="54"/>
      <c r="E31" s="54"/>
      <c r="F31" s="8">
        <f>SUM(F21-BS!F76)</f>
        <v>0</v>
      </c>
      <c r="H31" s="8">
        <f>SUM(H21-BS!F77)</f>
        <v>0</v>
      </c>
      <c r="I31" s="8"/>
      <c r="J31" s="8"/>
      <c r="L31" s="8">
        <f>SUM(L21-BS!F79)</f>
        <v>0</v>
      </c>
      <c r="N31" s="8">
        <f>SUM(N21-BS!F81)</f>
        <v>0</v>
      </c>
      <c r="P31" s="8">
        <f>SUM(P21-BS!F82)</f>
        <v>0</v>
      </c>
      <c r="Z31" s="6">
        <f>SUM(Z21-BS!F83)</f>
        <v>0</v>
      </c>
      <c r="AB31" s="8">
        <f>SUM(AB21-BS!F84)</f>
        <v>0</v>
      </c>
      <c r="AD31" s="8">
        <f>SUM(AD21-BS!F85)</f>
        <v>0</v>
      </c>
      <c r="AF31" s="8">
        <f>SUM(AF21-BS!F86)</f>
        <v>0</v>
      </c>
    </row>
    <row r="32" spans="1:34" ht="10.5" customHeight="1" x14ac:dyDescent="0.2">
      <c r="F32" s="8">
        <f>SUM(F30-BS!D76)</f>
        <v>0</v>
      </c>
      <c r="H32" s="8">
        <f>SUM(H30-BS!D77)</f>
        <v>0</v>
      </c>
      <c r="I32" s="8"/>
      <c r="J32" s="8"/>
      <c r="L32" s="8">
        <f>SUM(L30-BS!D79)</f>
        <v>0</v>
      </c>
      <c r="N32" s="8">
        <f>SUM(N30-BS!D81)</f>
        <v>0</v>
      </c>
      <c r="P32" s="8">
        <f>SUM(P30-BS!D82)</f>
        <v>0</v>
      </c>
      <c r="Z32" s="6">
        <f>SUM(Z30-BS!D83)</f>
        <v>0</v>
      </c>
      <c r="AB32" s="8">
        <f>SUM(AB30-BS!D84)</f>
        <v>0</v>
      </c>
      <c r="AD32" s="8">
        <f>SUM(AD30-BS!D85)</f>
        <v>0</v>
      </c>
      <c r="AF32" s="8">
        <f>SUM(AF30-BS!D86)</f>
        <v>0</v>
      </c>
    </row>
    <row r="33" spans="1:1" ht="18" customHeight="1" x14ac:dyDescent="0.2">
      <c r="A33" s="4" t="s">
        <v>18</v>
      </c>
    </row>
  </sheetData>
  <mergeCells count="7">
    <mergeCell ref="R8:X8"/>
    <mergeCell ref="R7:Z7"/>
    <mergeCell ref="A1:AD1"/>
    <mergeCell ref="A2:AD2"/>
    <mergeCell ref="A3:AD3"/>
    <mergeCell ref="F5:AF5"/>
    <mergeCell ref="F6:AB6"/>
  </mergeCells>
  <phoneticPr fontId="8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65" fitToWidth="0" fitToHeight="0" orientation="landscape" r:id="rId1"/>
  <rowBreaks count="5" manualBreakCount="5">
    <brk id="81" max="16383" man="1"/>
    <brk id="124" max="16383" man="1"/>
    <brk id="142" max="16383" man="1"/>
    <brk id="181" max="16383" man="1"/>
    <brk id="21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V23"/>
  <sheetViews>
    <sheetView showGridLines="0" view="pageBreakPreview" zoomScale="115" zoomScaleNormal="80" zoomScaleSheetLayoutView="115" workbookViewId="0">
      <selection activeCell="A18" sqref="A18"/>
    </sheetView>
  </sheetViews>
  <sheetFormatPr defaultColWidth="9.28515625" defaultRowHeight="18.75" customHeight="1" x14ac:dyDescent="0.2"/>
  <cols>
    <col min="1" max="1" width="36.7109375" style="11" customWidth="1"/>
    <col min="2" max="2" width="9.42578125" style="11" customWidth="1"/>
    <col min="3" max="3" width="13.7109375" style="11" customWidth="1"/>
    <col min="4" max="4" width="1.5703125" style="12" customWidth="1"/>
    <col min="5" max="5" width="13.7109375" style="11" customWidth="1"/>
    <col min="6" max="6" width="1.5703125" style="12" customWidth="1"/>
    <col min="7" max="7" width="13.7109375" style="11" customWidth="1"/>
    <col min="8" max="8" width="1.5703125" style="11" customWidth="1"/>
    <col min="9" max="9" width="13.7109375" style="11" customWidth="1"/>
    <col min="10" max="10" width="1.5703125" style="12" customWidth="1"/>
    <col min="11" max="11" width="16.28515625" style="11" customWidth="1"/>
    <col min="12" max="12" width="1.5703125" style="12" customWidth="1"/>
    <col min="13" max="13" width="13.7109375" style="11" customWidth="1"/>
    <col min="14" max="14" width="1.5703125" style="12" customWidth="1"/>
    <col min="15" max="15" width="13.7109375" style="11" customWidth="1"/>
    <col min="16" max="16" width="0.7109375" style="11" customWidth="1"/>
    <col min="17" max="17" width="12.28515625" style="11" customWidth="1"/>
    <col min="18" max="22" width="9.28515625" style="11" hidden="1" customWidth="1"/>
    <col min="23" max="16384" width="9.28515625" style="11"/>
  </cols>
  <sheetData>
    <row r="1" spans="1:22" s="56" customFormat="1" ht="18.75" customHeight="1" x14ac:dyDescent="0.2">
      <c r="A1" s="140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</row>
    <row r="2" spans="1:22" s="56" customFormat="1" ht="18.75" customHeight="1" x14ac:dyDescent="0.2">
      <c r="A2" s="140" t="s">
        <v>129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22" s="56" customFormat="1" ht="18.75" customHeight="1" x14ac:dyDescent="0.2">
      <c r="A3" s="140" t="s">
        <v>219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</row>
    <row r="4" spans="1:22" ht="18.75" customHeight="1" x14ac:dyDescent="0.2">
      <c r="O4" s="13" t="s">
        <v>1</v>
      </c>
    </row>
    <row r="5" spans="1:22" ht="18.75" customHeight="1" x14ac:dyDescent="0.2">
      <c r="C5" s="141" t="s">
        <v>3</v>
      </c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</row>
    <row r="6" spans="1:22" s="14" customFormat="1" ht="18.75" customHeight="1" x14ac:dyDescent="0.2">
      <c r="F6" s="55"/>
      <c r="G6" s="139"/>
      <c r="H6" s="139"/>
      <c r="I6" s="139"/>
      <c r="K6" s="142" t="s">
        <v>109</v>
      </c>
      <c r="L6" s="142"/>
      <c r="M6" s="142"/>
      <c r="N6" s="55"/>
      <c r="O6" s="15"/>
    </row>
    <row r="7" spans="1:22" s="14" customFormat="1" ht="18.75" customHeight="1" x14ac:dyDescent="0.2">
      <c r="C7" s="14" t="s">
        <v>31</v>
      </c>
      <c r="F7" s="55"/>
      <c r="G7" s="39"/>
      <c r="H7" s="39" t="s">
        <v>38</v>
      </c>
      <c r="I7" s="39"/>
      <c r="K7" s="57" t="s">
        <v>116</v>
      </c>
      <c r="L7" s="36"/>
      <c r="M7" s="36" t="s">
        <v>94</v>
      </c>
      <c r="N7" s="55"/>
      <c r="O7" s="15"/>
    </row>
    <row r="8" spans="1:22" s="14" customFormat="1" ht="18.75" customHeight="1" x14ac:dyDescent="0.2">
      <c r="C8" s="55" t="s">
        <v>209</v>
      </c>
      <c r="D8" s="55"/>
      <c r="E8" s="14" t="s">
        <v>87</v>
      </c>
      <c r="F8" s="55"/>
      <c r="G8" s="55" t="s">
        <v>89</v>
      </c>
      <c r="H8" s="55"/>
      <c r="K8" s="14" t="s">
        <v>216</v>
      </c>
      <c r="L8" s="55"/>
      <c r="M8" s="14" t="s">
        <v>120</v>
      </c>
      <c r="N8" s="55"/>
      <c r="O8" s="14" t="s">
        <v>97</v>
      </c>
    </row>
    <row r="9" spans="1:22" s="14" customFormat="1" ht="18.75" customHeight="1" x14ac:dyDescent="0.2">
      <c r="C9" s="35" t="s">
        <v>208</v>
      </c>
      <c r="D9" s="55"/>
      <c r="E9" s="35" t="s">
        <v>90</v>
      </c>
      <c r="F9" s="55"/>
      <c r="G9" s="35" t="s">
        <v>92</v>
      </c>
      <c r="H9" s="55"/>
      <c r="I9" s="35" t="s">
        <v>93</v>
      </c>
      <c r="J9" s="55"/>
      <c r="K9" s="35" t="s">
        <v>91</v>
      </c>
      <c r="L9" s="55"/>
      <c r="M9" s="35" t="s">
        <v>123</v>
      </c>
      <c r="N9" s="55"/>
      <c r="O9" s="35" t="s">
        <v>126</v>
      </c>
    </row>
    <row r="10" spans="1:22" s="109" customFormat="1" ht="18.75" customHeight="1" x14ac:dyDescent="0.2">
      <c r="A10" s="108" t="s">
        <v>199</v>
      </c>
      <c r="C10" s="110">
        <v>1666827010</v>
      </c>
      <c r="D10" s="111"/>
      <c r="E10" s="110">
        <v>2062460582</v>
      </c>
      <c r="F10" s="111"/>
      <c r="G10" s="110">
        <v>211675358</v>
      </c>
      <c r="H10" s="111"/>
      <c r="I10" s="110">
        <v>367017677</v>
      </c>
      <c r="J10" s="111"/>
      <c r="K10" s="110">
        <v>141313392</v>
      </c>
      <c r="L10" s="111"/>
      <c r="M10" s="110">
        <v>141313392</v>
      </c>
      <c r="N10" s="110"/>
      <c r="O10" s="110">
        <v>4449294019</v>
      </c>
    </row>
    <row r="11" spans="1:22" s="12" customFormat="1" ht="18.75" customHeight="1" x14ac:dyDescent="0.2">
      <c r="A11" s="34" t="s">
        <v>182</v>
      </c>
      <c r="C11" s="20">
        <v>0</v>
      </c>
      <c r="D11" s="16"/>
      <c r="E11" s="20">
        <v>0</v>
      </c>
      <c r="F11" s="16"/>
      <c r="G11" s="20">
        <v>0</v>
      </c>
      <c r="H11" s="16"/>
      <c r="I11" s="19">
        <f>SUM(PL!J29)</f>
        <v>-69665753</v>
      </c>
      <c r="J11" s="18"/>
      <c r="K11" s="19">
        <v>0</v>
      </c>
      <c r="L11" s="16"/>
      <c r="M11" s="20">
        <f>SUM(K11:L11)</f>
        <v>0</v>
      </c>
      <c r="N11" s="20"/>
      <c r="O11" s="20">
        <f>SUM(C11:I11,M11)</f>
        <v>-69665753</v>
      </c>
    </row>
    <row r="12" spans="1:22" s="12" customFormat="1" ht="18.75" customHeight="1" x14ac:dyDescent="0.2">
      <c r="A12" s="12" t="s">
        <v>180</v>
      </c>
      <c r="C12" s="21">
        <v>0</v>
      </c>
      <c r="D12" s="16"/>
      <c r="E12" s="21">
        <v>0</v>
      </c>
      <c r="F12" s="16"/>
      <c r="G12" s="21">
        <v>0</v>
      </c>
      <c r="H12" s="16"/>
      <c r="I12" s="22">
        <v>0</v>
      </c>
      <c r="J12" s="18"/>
      <c r="K12" s="22">
        <v>0</v>
      </c>
      <c r="L12" s="16"/>
      <c r="M12" s="23">
        <f>SUM(K12:L12)</f>
        <v>0</v>
      </c>
      <c r="N12" s="20"/>
      <c r="O12" s="23">
        <f>SUM(C12:I12,M12)</f>
        <v>0</v>
      </c>
    </row>
    <row r="13" spans="1:22" ht="18.75" customHeight="1" x14ac:dyDescent="0.2">
      <c r="A13" s="12" t="s">
        <v>181</v>
      </c>
      <c r="C13" s="44">
        <f>SUM(C11:C12)</f>
        <v>0</v>
      </c>
      <c r="D13" s="16"/>
      <c r="E13" s="44">
        <f>SUM(E11:E12)</f>
        <v>0</v>
      </c>
      <c r="F13" s="16"/>
      <c r="G13" s="44">
        <f>SUM(G11:G12)</f>
        <v>0</v>
      </c>
      <c r="H13" s="16"/>
      <c r="I13" s="44">
        <f>SUM(I11:I12)</f>
        <v>-69665753</v>
      </c>
      <c r="J13" s="18"/>
      <c r="K13" s="44">
        <f>SUM(K11:K12)</f>
        <v>0</v>
      </c>
      <c r="L13" s="16"/>
      <c r="M13" s="44">
        <f>SUM(M11:M12)</f>
        <v>0</v>
      </c>
      <c r="N13" s="20"/>
      <c r="O13" s="44">
        <f>SUM(O11:O12)</f>
        <v>-69665753</v>
      </c>
    </row>
    <row r="14" spans="1:22" ht="18.75" customHeight="1" thickBot="1" x14ac:dyDescent="0.25">
      <c r="A14" s="56" t="s">
        <v>200</v>
      </c>
      <c r="C14" s="25">
        <f>SUM(C10,C13:C13)</f>
        <v>1666827010</v>
      </c>
      <c r="D14" s="16"/>
      <c r="E14" s="25">
        <f>SUM(E10,E13:E13)</f>
        <v>2062460582</v>
      </c>
      <c r="F14" s="16"/>
      <c r="G14" s="25">
        <f>SUM(G10,G13:G13)</f>
        <v>211675358</v>
      </c>
      <c r="H14" s="16"/>
      <c r="I14" s="25">
        <f>SUM(I10,I13:I13)</f>
        <v>297351924</v>
      </c>
      <c r="J14" s="18"/>
      <c r="K14" s="25">
        <f>SUM(K10,K13:K13)</f>
        <v>141313392</v>
      </c>
      <c r="L14" s="16"/>
      <c r="M14" s="25">
        <f>SUM(M10,M13:M13)</f>
        <v>141313392</v>
      </c>
      <c r="N14" s="20"/>
      <c r="O14" s="25">
        <f>SUM(O10,O13:O13)</f>
        <v>4379628266</v>
      </c>
      <c r="Q14" s="26"/>
    </row>
    <row r="15" spans="1:22" ht="18.75" customHeight="1" thickTop="1" x14ac:dyDescent="0.2"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1"/>
      <c r="O15" s="40"/>
    </row>
    <row r="16" spans="1:22" s="27" customFormat="1" ht="18.75" customHeight="1" x14ac:dyDescent="0.2">
      <c r="A16" s="24" t="s">
        <v>220</v>
      </c>
      <c r="C16" s="20">
        <f>C14</f>
        <v>1666827010</v>
      </c>
      <c r="D16" s="16"/>
      <c r="E16" s="20">
        <f>E14</f>
        <v>2062460582</v>
      </c>
      <c r="F16" s="16"/>
      <c r="G16" s="20">
        <f>G14</f>
        <v>211675358</v>
      </c>
      <c r="H16" s="16"/>
      <c r="I16" s="20">
        <f>I14</f>
        <v>297351924</v>
      </c>
      <c r="J16" s="18"/>
      <c r="K16" s="20">
        <f>K14</f>
        <v>141313392</v>
      </c>
      <c r="L16" s="16"/>
      <c r="M16" s="20">
        <f>M14</f>
        <v>141313392</v>
      </c>
      <c r="N16" s="20"/>
      <c r="O16" s="20">
        <f>O14</f>
        <v>4379628266</v>
      </c>
    </row>
    <row r="17" spans="1:15" ht="18.75" customHeight="1" x14ac:dyDescent="0.2">
      <c r="A17" s="34" t="s">
        <v>182</v>
      </c>
      <c r="C17" s="20">
        <v>0</v>
      </c>
      <c r="D17" s="16"/>
      <c r="E17" s="20">
        <v>0</v>
      </c>
      <c r="F17" s="16"/>
      <c r="G17" s="20">
        <v>0</v>
      </c>
      <c r="H17" s="16"/>
      <c r="I17" s="19">
        <f>SUM(PL!H29)</f>
        <v>-95617651</v>
      </c>
      <c r="J17" s="18"/>
      <c r="K17" s="19">
        <v>0</v>
      </c>
      <c r="L17" s="16"/>
      <c r="M17" s="20">
        <f>SUM(K17:L17)</f>
        <v>0</v>
      </c>
      <c r="N17" s="19"/>
      <c r="O17" s="20">
        <f>SUM(C17:K17)</f>
        <v>-95617651</v>
      </c>
    </row>
    <row r="18" spans="1:15" ht="18.75" customHeight="1" x14ac:dyDescent="0.2">
      <c r="A18" s="12" t="s">
        <v>180</v>
      </c>
      <c r="C18" s="21">
        <v>0</v>
      </c>
      <c r="D18" s="16"/>
      <c r="E18" s="21">
        <v>0</v>
      </c>
      <c r="F18" s="16"/>
      <c r="G18" s="21">
        <v>0</v>
      </c>
      <c r="H18" s="16"/>
      <c r="I18" s="22">
        <v>0</v>
      </c>
      <c r="J18" s="18"/>
      <c r="K18" s="22">
        <v>0</v>
      </c>
      <c r="L18" s="16"/>
      <c r="M18" s="23">
        <f>SUM(K18:L18)</f>
        <v>0</v>
      </c>
      <c r="N18" s="17"/>
      <c r="O18" s="23">
        <f>SUM(C18:K18)</f>
        <v>0</v>
      </c>
    </row>
    <row r="19" spans="1:15" ht="18.75" customHeight="1" x14ac:dyDescent="0.2">
      <c r="A19" s="12" t="s">
        <v>181</v>
      </c>
      <c r="C19" s="44">
        <f>SUM(C17:C18)</f>
        <v>0</v>
      </c>
      <c r="D19" s="16"/>
      <c r="E19" s="44">
        <f>SUM(E17:E18)</f>
        <v>0</v>
      </c>
      <c r="F19" s="16"/>
      <c r="G19" s="44">
        <f>SUM(G17:G18)</f>
        <v>0</v>
      </c>
      <c r="H19" s="16"/>
      <c r="I19" s="44">
        <f>SUM(I17:I18)</f>
        <v>-95617651</v>
      </c>
      <c r="J19" s="18"/>
      <c r="K19" s="44">
        <f>SUM(K17:K18)</f>
        <v>0</v>
      </c>
      <c r="L19" s="16"/>
      <c r="M19" s="44">
        <f>SUM(M17:M18)</f>
        <v>0</v>
      </c>
      <c r="N19" s="17"/>
      <c r="O19" s="44">
        <f>SUM(O17:O18)</f>
        <v>-95617651</v>
      </c>
    </row>
    <row r="20" spans="1:15" ht="18.75" customHeight="1" thickBot="1" x14ac:dyDescent="0.25">
      <c r="A20" s="56" t="s">
        <v>221</v>
      </c>
      <c r="C20" s="25">
        <f>SUM(C16,C19:C19)</f>
        <v>1666827010</v>
      </c>
      <c r="D20" s="16"/>
      <c r="E20" s="25">
        <f>SUM(E16,E19:E19)</f>
        <v>2062460582</v>
      </c>
      <c r="F20" s="16"/>
      <c r="G20" s="25">
        <f>SUM(G16,G19:G19)</f>
        <v>211675358</v>
      </c>
      <c r="H20" s="16"/>
      <c r="I20" s="25">
        <f>SUM(I16,I19:I19)</f>
        <v>201734273</v>
      </c>
      <c r="J20" s="18"/>
      <c r="K20" s="25">
        <f>SUM(K16,K19:K19)</f>
        <v>141313392</v>
      </c>
      <c r="L20" s="16"/>
      <c r="M20" s="25">
        <f>SUM(M16,M19:M19)</f>
        <v>141313392</v>
      </c>
      <c r="N20" s="20"/>
      <c r="O20" s="25">
        <f>SUM(O16,O19:O19)</f>
        <v>4284010615</v>
      </c>
    </row>
    <row r="21" spans="1:15" ht="18.75" customHeight="1" thickTop="1" x14ac:dyDescent="0.2">
      <c r="C21" s="20">
        <f>SUM(C14-BS!J76)</f>
        <v>0</v>
      </c>
      <c r="D21" s="16"/>
      <c r="E21" s="20">
        <f>SUM(E14-BS!J77)</f>
        <v>0</v>
      </c>
      <c r="F21" s="16"/>
      <c r="G21" s="20">
        <f>SUM(G14-BS!J81)</f>
        <v>0</v>
      </c>
      <c r="H21" s="16"/>
      <c r="I21" s="20">
        <f>SUM(I14-BS!J82)</f>
        <v>0</v>
      </c>
      <c r="J21" s="18"/>
      <c r="K21" s="20"/>
      <c r="L21" s="16"/>
      <c r="M21" s="20">
        <f>SUM(M14-BS!J83)</f>
        <v>0</v>
      </c>
      <c r="N21" s="20"/>
      <c r="O21" s="20">
        <f>SUM(O14-BS!J86)</f>
        <v>0</v>
      </c>
    </row>
    <row r="22" spans="1:15" ht="18.75" customHeight="1" x14ac:dyDescent="0.2">
      <c r="C22" s="20">
        <f>SUM(C20-BS!H76)</f>
        <v>0</v>
      </c>
      <c r="D22" s="16"/>
      <c r="E22" s="20">
        <f>SUM(E20-BS!H77)</f>
        <v>0</v>
      </c>
      <c r="F22" s="16"/>
      <c r="G22" s="20">
        <f>SUM(G20-BS!H81)</f>
        <v>0</v>
      </c>
      <c r="H22" s="16"/>
      <c r="I22" s="53">
        <f>SUM(I20-BS!H82)</f>
        <v>0</v>
      </c>
      <c r="J22" s="18"/>
      <c r="K22" s="20"/>
      <c r="L22" s="16"/>
      <c r="M22" s="20">
        <f>SUM(M20-BS!H83)</f>
        <v>0</v>
      </c>
      <c r="N22" s="20"/>
      <c r="O22" s="20">
        <f>SUM(O20-BS!H86)</f>
        <v>0</v>
      </c>
    </row>
    <row r="23" spans="1:15" ht="18.75" customHeight="1" x14ac:dyDescent="0.2">
      <c r="A23" s="11" t="s">
        <v>18</v>
      </c>
      <c r="D23" s="11"/>
      <c r="F23" s="11"/>
      <c r="J23" s="11"/>
      <c r="L23" s="11"/>
      <c r="N23" s="11"/>
    </row>
  </sheetData>
  <mergeCells count="6">
    <mergeCell ref="G6:I6"/>
    <mergeCell ref="A3:V3"/>
    <mergeCell ref="A1:O1"/>
    <mergeCell ref="A2:O2"/>
    <mergeCell ref="C5:O5"/>
    <mergeCell ref="K6:M6"/>
  </mergeCells>
  <phoneticPr fontId="8" type="noConversion"/>
  <printOptions horizontalCentered="1"/>
  <pageMargins left="0.39370078740157483" right="0.39370078740157483" top="0.78740157480314965" bottom="0.19685039370078741" header="0.19685039370078741" footer="0.19685039370078741"/>
  <pageSetup paperSize="9" scale="88" fitToWidth="0" fitToHeight="0" orientation="landscape" r:id="rId1"/>
  <rowBreaks count="6" manualBreakCount="6">
    <brk id="51" max="16383" man="1"/>
    <brk id="83" max="16383" man="1"/>
    <brk id="126" max="16383" man="1"/>
    <brk id="144" max="16383" man="1"/>
    <brk id="183" max="16383" man="1"/>
    <brk id="21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L130"/>
  <sheetViews>
    <sheetView showGridLines="0" view="pageBreakPreview" topLeftCell="A76" zoomScale="130" zoomScaleNormal="100" zoomScaleSheetLayoutView="130" workbookViewId="0">
      <selection activeCell="C31" sqref="C31"/>
    </sheetView>
  </sheetViews>
  <sheetFormatPr defaultColWidth="9.28515625" defaultRowHeight="20.100000000000001" customHeight="1" x14ac:dyDescent="0.2"/>
  <cols>
    <col min="1" max="1" width="57.7109375" style="62" customWidth="1"/>
    <col min="2" max="2" width="1.7109375" style="62" customWidth="1"/>
    <col min="3" max="3" width="13.7109375" style="62" customWidth="1"/>
    <col min="4" max="4" width="1.7109375" style="62" customWidth="1"/>
    <col min="5" max="5" width="13.7109375" style="62" customWidth="1"/>
    <col min="6" max="6" width="1.7109375" style="62" customWidth="1"/>
    <col min="7" max="7" width="13.7109375" style="62" customWidth="1"/>
    <col min="8" max="8" width="1.7109375" style="62" customWidth="1"/>
    <col min="9" max="9" width="13.7109375" style="62" customWidth="1"/>
    <col min="10" max="10" width="1.7109375" style="62" customWidth="1"/>
    <col min="11" max="16384" width="9.28515625" style="62"/>
  </cols>
  <sheetData>
    <row r="1" spans="1:12" s="102" customFormat="1" ht="18.75" customHeight="1" x14ac:dyDescent="0.2">
      <c r="A1" s="102" t="s">
        <v>0</v>
      </c>
    </row>
    <row r="2" spans="1:12" s="102" customFormat="1" ht="18.75" customHeight="1" x14ac:dyDescent="0.2">
      <c r="A2" s="102" t="s">
        <v>56</v>
      </c>
    </row>
    <row r="3" spans="1:12" s="102" customFormat="1" ht="18.75" customHeight="1" x14ac:dyDescent="0.2">
      <c r="A3" s="102" t="s">
        <v>219</v>
      </c>
    </row>
    <row r="4" spans="1:12" ht="18.75" customHeight="1" x14ac:dyDescent="0.2">
      <c r="A4" s="60"/>
      <c r="B4" s="60"/>
      <c r="C4" s="60"/>
      <c r="D4" s="60"/>
      <c r="E4" s="60"/>
      <c r="F4" s="60"/>
      <c r="G4" s="61"/>
      <c r="H4" s="60"/>
      <c r="I4" s="61" t="s">
        <v>1</v>
      </c>
    </row>
    <row r="5" spans="1:12" s="102" customFormat="1" ht="18.75" customHeight="1" x14ac:dyDescent="0.2">
      <c r="A5" s="63"/>
      <c r="B5" s="63"/>
      <c r="C5" s="86"/>
      <c r="D5" s="103" t="s">
        <v>2</v>
      </c>
      <c r="E5" s="86"/>
      <c r="F5" s="63"/>
      <c r="G5" s="86"/>
      <c r="H5" s="103" t="s">
        <v>3</v>
      </c>
      <c r="I5" s="86"/>
      <c r="L5" s="62"/>
    </row>
    <row r="6" spans="1:12" ht="18.75" customHeight="1" x14ac:dyDescent="0.2">
      <c r="C6" s="105">
        <v>2565</v>
      </c>
      <c r="E6" s="105">
        <v>2564</v>
      </c>
      <c r="G6" s="105">
        <v>2565</v>
      </c>
      <c r="I6" s="105">
        <v>2564</v>
      </c>
    </row>
    <row r="7" spans="1:12" ht="18.75" customHeight="1" x14ac:dyDescent="0.2">
      <c r="A7" s="102" t="s">
        <v>57</v>
      </c>
    </row>
    <row r="8" spans="1:12" ht="18.75" customHeight="1" x14ac:dyDescent="0.2">
      <c r="A8" s="62" t="s">
        <v>205</v>
      </c>
      <c r="C8" s="65">
        <f>SUM(PL!D24)</f>
        <v>-8232184</v>
      </c>
      <c r="D8" s="65"/>
      <c r="E8" s="65">
        <v>-957362704</v>
      </c>
      <c r="F8" s="65"/>
      <c r="G8" s="65">
        <f>SUM(PL!H24)</f>
        <v>-96341639</v>
      </c>
      <c r="H8" s="65"/>
      <c r="I8" s="65">
        <f>SUM(PL!J24)</f>
        <v>-69496173</v>
      </c>
    </row>
    <row r="9" spans="1:12" ht="18.75" customHeight="1" x14ac:dyDescent="0.2">
      <c r="A9" s="62" t="s">
        <v>230</v>
      </c>
      <c r="C9" s="65"/>
      <c r="D9" s="65"/>
      <c r="E9" s="65"/>
      <c r="F9" s="65"/>
      <c r="G9" s="65"/>
      <c r="H9" s="65"/>
      <c r="I9" s="65"/>
    </row>
    <row r="10" spans="1:12" ht="18.75" customHeight="1" x14ac:dyDescent="0.2">
      <c r="A10" s="62" t="s">
        <v>58</v>
      </c>
      <c r="C10" s="65"/>
      <c r="D10" s="65"/>
      <c r="E10" s="65"/>
      <c r="F10" s="65"/>
      <c r="G10" s="65"/>
      <c r="H10" s="65"/>
      <c r="I10" s="65"/>
    </row>
    <row r="11" spans="1:12" ht="18.75" customHeight="1" x14ac:dyDescent="0.2">
      <c r="A11" s="62" t="s">
        <v>59</v>
      </c>
      <c r="C11" s="65">
        <v>412536768</v>
      </c>
      <c r="D11" s="65"/>
      <c r="E11" s="65">
        <v>449608531</v>
      </c>
      <c r="F11" s="65"/>
      <c r="G11" s="65">
        <v>5223480</v>
      </c>
      <c r="H11" s="65"/>
      <c r="I11" s="65">
        <v>8606828</v>
      </c>
    </row>
    <row r="12" spans="1:12" ht="18.75" customHeight="1" x14ac:dyDescent="0.2">
      <c r="A12" s="62" t="s">
        <v>231</v>
      </c>
      <c r="C12" s="72">
        <v>-187297</v>
      </c>
      <c r="D12" s="65"/>
      <c r="E12" s="72">
        <v>68892437</v>
      </c>
      <c r="F12" s="65"/>
      <c r="G12" s="65">
        <v>-289628</v>
      </c>
      <c r="H12" s="65"/>
      <c r="I12" s="65">
        <v>2391045</v>
      </c>
    </row>
    <row r="13" spans="1:12" ht="18.75" customHeight="1" x14ac:dyDescent="0.2">
      <c r="A13" s="62" t="s">
        <v>227</v>
      </c>
      <c r="C13" s="72">
        <v>1648899</v>
      </c>
      <c r="D13" s="65"/>
      <c r="E13" s="72">
        <v>2639800</v>
      </c>
      <c r="F13" s="65"/>
      <c r="G13" s="65">
        <v>0</v>
      </c>
      <c r="H13" s="65"/>
      <c r="I13" s="65">
        <v>0</v>
      </c>
    </row>
    <row r="14" spans="1:12" ht="18.75" customHeight="1" x14ac:dyDescent="0.2">
      <c r="A14" s="62" t="s">
        <v>232</v>
      </c>
      <c r="B14" s="93"/>
      <c r="C14" s="72">
        <v>597453</v>
      </c>
      <c r="D14" s="65"/>
      <c r="E14" s="72">
        <v>-373414</v>
      </c>
      <c r="F14" s="65"/>
      <c r="G14" s="65">
        <v>0</v>
      </c>
      <c r="H14" s="65"/>
      <c r="I14" s="65">
        <v>0</v>
      </c>
    </row>
    <row r="15" spans="1:12" ht="18.75" customHeight="1" x14ac:dyDescent="0.2">
      <c r="A15" s="62" t="s">
        <v>152</v>
      </c>
      <c r="B15" s="93"/>
      <c r="C15" s="72">
        <v>0</v>
      </c>
      <c r="D15" s="65"/>
      <c r="E15" s="72">
        <v>0</v>
      </c>
      <c r="F15" s="65"/>
      <c r="G15" s="65">
        <v>0</v>
      </c>
      <c r="H15" s="65"/>
      <c r="I15" s="65">
        <v>-2493900</v>
      </c>
    </row>
    <row r="16" spans="1:12" ht="18.75" customHeight="1" x14ac:dyDescent="0.2">
      <c r="A16" s="62" t="s">
        <v>153</v>
      </c>
      <c r="C16" s="72">
        <v>0</v>
      </c>
      <c r="D16" s="65"/>
      <c r="E16" s="72">
        <v>0</v>
      </c>
      <c r="F16" s="65"/>
      <c r="G16" s="65">
        <v>-19074128</v>
      </c>
      <c r="H16" s="65"/>
      <c r="I16" s="65">
        <v>-11838505</v>
      </c>
    </row>
    <row r="17" spans="1:9" ht="18.75" customHeight="1" x14ac:dyDescent="0.2">
      <c r="A17" s="62" t="s">
        <v>166</v>
      </c>
      <c r="C17" s="72">
        <v>-28529666</v>
      </c>
      <c r="D17" s="65"/>
      <c r="E17" s="72">
        <v>-31668870</v>
      </c>
      <c r="F17" s="65"/>
      <c r="G17" s="65">
        <v>0</v>
      </c>
      <c r="H17" s="65"/>
      <c r="I17" s="65">
        <v>0</v>
      </c>
    </row>
    <row r="18" spans="1:9" ht="18.75" customHeight="1" x14ac:dyDescent="0.2">
      <c r="A18" s="62" t="s">
        <v>233</v>
      </c>
      <c r="C18" s="72">
        <v>-34757718</v>
      </c>
      <c r="D18" s="65"/>
      <c r="E18" s="72">
        <v>0</v>
      </c>
      <c r="F18" s="65"/>
      <c r="G18" s="69">
        <v>-12896010</v>
      </c>
      <c r="H18" s="65"/>
      <c r="I18" s="69">
        <v>0</v>
      </c>
    </row>
    <row r="19" spans="1:9" ht="18.75" customHeight="1" x14ac:dyDescent="0.2">
      <c r="A19" s="62" t="s">
        <v>234</v>
      </c>
      <c r="C19" s="72">
        <v>1882814</v>
      </c>
      <c r="D19" s="65"/>
      <c r="E19" s="72">
        <v>-13690002</v>
      </c>
      <c r="F19" s="65"/>
      <c r="G19" s="69">
        <v>-218586</v>
      </c>
      <c r="H19" s="65"/>
      <c r="I19" s="69">
        <v>-38592</v>
      </c>
    </row>
    <row r="20" spans="1:9" ht="18.75" customHeight="1" x14ac:dyDescent="0.2">
      <c r="A20" s="62" t="s">
        <v>60</v>
      </c>
      <c r="C20" s="72">
        <v>8546996</v>
      </c>
      <c r="D20" s="65"/>
      <c r="E20" s="72">
        <v>2589759</v>
      </c>
      <c r="F20" s="65"/>
      <c r="G20" s="65">
        <v>5705001</v>
      </c>
      <c r="H20" s="65"/>
      <c r="I20" s="65">
        <v>2587689</v>
      </c>
    </row>
    <row r="21" spans="1:9" ht="18.75" customHeight="1" x14ac:dyDescent="0.2">
      <c r="A21" s="62" t="s">
        <v>235</v>
      </c>
      <c r="C21" s="65">
        <v>-2095244</v>
      </c>
      <c r="D21" s="65"/>
      <c r="E21" s="65">
        <v>1241540</v>
      </c>
      <c r="F21" s="65"/>
      <c r="G21" s="65">
        <v>0</v>
      </c>
      <c r="H21" s="65"/>
      <c r="I21" s="65">
        <v>0</v>
      </c>
    </row>
    <row r="22" spans="1:9" ht="18.75" customHeight="1" x14ac:dyDescent="0.2">
      <c r="A22" s="62" t="s">
        <v>202</v>
      </c>
      <c r="C22" s="65">
        <v>21551139</v>
      </c>
      <c r="D22" s="65"/>
      <c r="E22" s="65">
        <v>4261677</v>
      </c>
      <c r="F22" s="65"/>
      <c r="G22" s="65">
        <v>0</v>
      </c>
      <c r="H22" s="65"/>
      <c r="I22" s="65">
        <v>0</v>
      </c>
    </row>
    <row r="23" spans="1:9" ht="18.75" customHeight="1" x14ac:dyDescent="0.2">
      <c r="A23" s="78" t="s">
        <v>210</v>
      </c>
      <c r="C23" s="65">
        <v>14769572</v>
      </c>
      <c r="D23" s="65"/>
      <c r="E23" s="65">
        <v>6721888</v>
      </c>
      <c r="F23" s="65"/>
      <c r="G23" s="65">
        <v>1370885</v>
      </c>
      <c r="H23" s="65"/>
      <c r="I23" s="65">
        <v>-7016325</v>
      </c>
    </row>
    <row r="24" spans="1:9" ht="18.75" customHeight="1" x14ac:dyDescent="0.2">
      <c r="A24" s="78" t="s">
        <v>207</v>
      </c>
      <c r="C24" s="65">
        <v>0</v>
      </c>
      <c r="D24" s="65"/>
      <c r="E24" s="65">
        <v>-355274</v>
      </c>
      <c r="F24" s="65"/>
      <c r="G24" s="65">
        <v>0</v>
      </c>
      <c r="H24" s="65"/>
      <c r="I24" s="65">
        <v>0</v>
      </c>
    </row>
    <row r="25" spans="1:9" ht="18.75" customHeight="1" x14ac:dyDescent="0.2">
      <c r="A25" s="87" t="s">
        <v>196</v>
      </c>
      <c r="C25" s="69">
        <v>-40919275</v>
      </c>
      <c r="D25" s="69"/>
      <c r="E25" s="69">
        <v>-47643592</v>
      </c>
      <c r="F25" s="69"/>
      <c r="G25" s="69">
        <v>-46761266</v>
      </c>
      <c r="H25" s="69"/>
      <c r="I25" s="69">
        <v>-57018505</v>
      </c>
    </row>
    <row r="26" spans="1:9" ht="18.75" customHeight="1" x14ac:dyDescent="0.2">
      <c r="A26" s="87" t="s">
        <v>197</v>
      </c>
      <c r="C26" s="67">
        <v>201884032</v>
      </c>
      <c r="D26" s="69"/>
      <c r="E26" s="67">
        <v>233775187</v>
      </c>
      <c r="F26" s="69"/>
      <c r="G26" s="67">
        <v>77818371</v>
      </c>
      <c r="H26" s="69"/>
      <c r="I26" s="67">
        <v>76352049</v>
      </c>
    </row>
    <row r="27" spans="1:9" ht="18.75" customHeight="1" x14ac:dyDescent="0.2">
      <c r="A27" s="87" t="s">
        <v>61</v>
      </c>
      <c r="C27" s="72"/>
      <c r="D27" s="69"/>
      <c r="E27" s="72"/>
      <c r="F27" s="69"/>
      <c r="G27" s="72"/>
      <c r="H27" s="69"/>
      <c r="I27" s="72"/>
    </row>
    <row r="28" spans="1:9" ht="18.75" customHeight="1" x14ac:dyDescent="0.2">
      <c r="A28" s="87" t="s">
        <v>62</v>
      </c>
      <c r="C28" s="72">
        <f>SUM(C8:C26)</f>
        <v>548696289</v>
      </c>
      <c r="D28" s="65"/>
      <c r="E28" s="72">
        <f>SUM(E8:E26)</f>
        <v>-281363037</v>
      </c>
      <c r="F28" s="65"/>
      <c r="G28" s="72">
        <f>SUM(G8:G26)</f>
        <v>-85463520</v>
      </c>
      <c r="H28" s="65"/>
      <c r="I28" s="72">
        <f>SUM(I8:I26)</f>
        <v>-57964389</v>
      </c>
    </row>
    <row r="29" spans="1:9" ht="18.75" customHeight="1" x14ac:dyDescent="0.2">
      <c r="A29" s="62" t="s">
        <v>63</v>
      </c>
      <c r="C29" s="65"/>
      <c r="D29" s="65"/>
      <c r="E29" s="65"/>
      <c r="F29" s="65"/>
      <c r="G29" s="65"/>
      <c r="H29" s="65"/>
      <c r="I29" s="65"/>
    </row>
    <row r="30" spans="1:9" ht="18.75" customHeight="1" x14ac:dyDescent="0.2">
      <c r="A30" s="78" t="s">
        <v>114</v>
      </c>
      <c r="C30" s="65">
        <v>-221996278</v>
      </c>
      <c r="D30" s="65"/>
      <c r="E30" s="65">
        <v>34373373</v>
      </c>
      <c r="F30" s="65"/>
      <c r="G30" s="65">
        <v>19622980</v>
      </c>
      <c r="H30" s="65"/>
      <c r="I30" s="65">
        <v>-26361963</v>
      </c>
    </row>
    <row r="31" spans="1:9" ht="18.75" customHeight="1" x14ac:dyDescent="0.2">
      <c r="A31" s="62" t="s">
        <v>64</v>
      </c>
      <c r="C31" s="65">
        <v>-11382048</v>
      </c>
      <c r="D31" s="65"/>
      <c r="E31" s="65">
        <v>9976786</v>
      </c>
      <c r="F31" s="65"/>
      <c r="G31" s="65">
        <v>0</v>
      </c>
      <c r="H31" s="65"/>
      <c r="I31" s="65">
        <v>0</v>
      </c>
    </row>
    <row r="32" spans="1:9" ht="18.75" customHeight="1" x14ac:dyDescent="0.2">
      <c r="A32" s="62" t="s">
        <v>65</v>
      </c>
      <c r="C32" s="65">
        <v>489613742</v>
      </c>
      <c r="D32" s="65"/>
      <c r="E32" s="65">
        <v>5167170</v>
      </c>
      <c r="F32" s="65"/>
      <c r="G32" s="65">
        <v>0</v>
      </c>
      <c r="H32" s="65"/>
      <c r="I32" s="65">
        <v>0</v>
      </c>
    </row>
    <row r="33" spans="1:9" ht="18.75" customHeight="1" x14ac:dyDescent="0.2">
      <c r="A33" s="62" t="s">
        <v>162</v>
      </c>
      <c r="C33" s="65">
        <v>-34041006</v>
      </c>
      <c r="D33" s="65"/>
      <c r="E33" s="65">
        <v>-50314706</v>
      </c>
      <c r="F33" s="65"/>
      <c r="G33" s="65">
        <v>0</v>
      </c>
      <c r="H33" s="65"/>
      <c r="I33" s="65">
        <v>0</v>
      </c>
    </row>
    <row r="34" spans="1:9" ht="18.75" customHeight="1" x14ac:dyDescent="0.2">
      <c r="A34" s="62" t="s">
        <v>66</v>
      </c>
      <c r="C34" s="65">
        <v>-40394734</v>
      </c>
      <c r="D34" s="65"/>
      <c r="E34" s="65">
        <v>37213761</v>
      </c>
      <c r="F34" s="65"/>
      <c r="G34" s="65">
        <v>-2487846</v>
      </c>
      <c r="H34" s="65"/>
      <c r="I34" s="65">
        <v>9933145</v>
      </c>
    </row>
    <row r="35" spans="1:9" ht="18.75" customHeight="1" x14ac:dyDescent="0.2">
      <c r="A35" s="62" t="s">
        <v>67</v>
      </c>
      <c r="C35" s="65">
        <v>50425239</v>
      </c>
      <c r="D35" s="65"/>
      <c r="E35" s="65">
        <v>252356128</v>
      </c>
      <c r="F35" s="65"/>
      <c r="G35" s="65">
        <v>0</v>
      </c>
      <c r="H35" s="65"/>
      <c r="I35" s="65">
        <v>0</v>
      </c>
    </row>
    <row r="36" spans="1:9" ht="18.75" customHeight="1" x14ac:dyDescent="0.2">
      <c r="A36" s="62" t="s">
        <v>68</v>
      </c>
      <c r="C36" s="65">
        <v>1039542</v>
      </c>
      <c r="D36" s="65"/>
      <c r="E36" s="65">
        <v>-32527786</v>
      </c>
      <c r="F36" s="65"/>
      <c r="G36" s="65">
        <v>-180000</v>
      </c>
      <c r="H36" s="65"/>
      <c r="I36" s="65">
        <v>-8095755</v>
      </c>
    </row>
    <row r="37" spans="1:9" ht="18.75" customHeight="1" x14ac:dyDescent="0.2">
      <c r="A37" s="62" t="s">
        <v>70</v>
      </c>
      <c r="C37" s="65"/>
      <c r="D37" s="65"/>
      <c r="E37" s="65"/>
      <c r="F37" s="65"/>
      <c r="G37" s="65"/>
      <c r="H37" s="65"/>
      <c r="I37" s="65"/>
    </row>
    <row r="38" spans="1:9" ht="18.75" customHeight="1" x14ac:dyDescent="0.2">
      <c r="A38" s="83" t="s">
        <v>115</v>
      </c>
      <c r="C38" s="65">
        <v>298347689</v>
      </c>
      <c r="D38" s="65"/>
      <c r="E38" s="65">
        <v>-264807296</v>
      </c>
      <c r="F38" s="65"/>
      <c r="G38" s="65">
        <v>16404021</v>
      </c>
      <c r="H38" s="65"/>
      <c r="I38" s="65">
        <v>7631215</v>
      </c>
    </row>
    <row r="39" spans="1:9" ht="18.75" customHeight="1" x14ac:dyDescent="0.2">
      <c r="A39" s="62" t="s">
        <v>132</v>
      </c>
      <c r="C39" s="65">
        <v>429398658</v>
      </c>
      <c r="D39" s="65"/>
      <c r="E39" s="65">
        <v>382982101</v>
      </c>
      <c r="F39" s="65"/>
      <c r="G39" s="65">
        <v>0</v>
      </c>
      <c r="H39" s="65"/>
      <c r="I39" s="65">
        <v>0</v>
      </c>
    </row>
    <row r="40" spans="1:9" ht="18.75" customHeight="1" x14ac:dyDescent="0.2">
      <c r="A40" s="62" t="s">
        <v>71</v>
      </c>
      <c r="C40" s="65">
        <v>73570413</v>
      </c>
      <c r="D40" s="65"/>
      <c r="E40" s="65">
        <v>2787301</v>
      </c>
      <c r="F40" s="65"/>
      <c r="G40" s="65">
        <v>8388867</v>
      </c>
      <c r="H40" s="65"/>
      <c r="I40" s="65">
        <v>2076597</v>
      </c>
    </row>
    <row r="41" spans="1:9" ht="18.75" customHeight="1" x14ac:dyDescent="0.2">
      <c r="A41" s="62" t="s">
        <v>171</v>
      </c>
      <c r="C41" s="65">
        <v>-14856919</v>
      </c>
      <c r="D41" s="65"/>
      <c r="E41" s="65">
        <v>-13195671</v>
      </c>
      <c r="F41" s="65"/>
      <c r="G41" s="65">
        <v>-3275160</v>
      </c>
      <c r="H41" s="65"/>
      <c r="I41" s="65">
        <v>-7856422</v>
      </c>
    </row>
    <row r="42" spans="1:9" ht="18.75" customHeight="1" x14ac:dyDescent="0.2">
      <c r="A42" s="62" t="s">
        <v>158</v>
      </c>
      <c r="C42" s="65">
        <v>0</v>
      </c>
      <c r="D42" s="65"/>
      <c r="E42" s="65">
        <v>-1418411</v>
      </c>
      <c r="F42" s="65"/>
      <c r="G42" s="65">
        <v>0</v>
      </c>
      <c r="H42" s="65"/>
      <c r="I42" s="65">
        <v>0</v>
      </c>
    </row>
    <row r="43" spans="1:9" ht="18.75" customHeight="1" x14ac:dyDescent="0.2">
      <c r="A43" s="62" t="s">
        <v>72</v>
      </c>
      <c r="C43" s="67">
        <v>19665766</v>
      </c>
      <c r="D43" s="65"/>
      <c r="E43" s="67">
        <v>89444465</v>
      </c>
      <c r="F43" s="65"/>
      <c r="G43" s="67">
        <v>-123182</v>
      </c>
      <c r="H43" s="65"/>
      <c r="I43" s="67">
        <v>6103408</v>
      </c>
    </row>
    <row r="44" spans="1:9" ht="18.75" customHeight="1" x14ac:dyDescent="0.2">
      <c r="A44" s="88" t="s">
        <v>172</v>
      </c>
      <c r="C44" s="65">
        <f>SUM(C28:C36,C38:C43)</f>
        <v>1588086353</v>
      </c>
      <c r="D44" s="65"/>
      <c r="E44" s="65">
        <f>SUM(E28:E36,E38:E43)</f>
        <v>170674178</v>
      </c>
      <c r="F44" s="65"/>
      <c r="G44" s="65">
        <f>SUM(G28:G36,G38:G43)</f>
        <v>-47113840</v>
      </c>
      <c r="H44" s="65"/>
      <c r="I44" s="65">
        <f>SUM(I28:I36,I38:I43)</f>
        <v>-74534164</v>
      </c>
    </row>
    <row r="45" spans="1:9" ht="18.75" customHeight="1" x14ac:dyDescent="0.2">
      <c r="A45" s="88" t="s">
        <v>73</v>
      </c>
      <c r="C45" s="65">
        <v>40919275</v>
      </c>
      <c r="D45" s="65"/>
      <c r="E45" s="65">
        <v>47643592</v>
      </c>
      <c r="F45" s="65"/>
      <c r="G45" s="65">
        <v>20361536</v>
      </c>
      <c r="H45" s="65"/>
      <c r="I45" s="65">
        <v>15474552</v>
      </c>
    </row>
    <row r="46" spans="1:9" ht="18.75" customHeight="1" x14ac:dyDescent="0.2">
      <c r="A46" s="88" t="s">
        <v>203</v>
      </c>
      <c r="C46" s="65">
        <v>6977505</v>
      </c>
      <c r="D46" s="65"/>
      <c r="E46" s="65">
        <v>14082488</v>
      </c>
      <c r="F46" s="65"/>
      <c r="G46" s="65">
        <v>0</v>
      </c>
      <c r="H46" s="65"/>
      <c r="I46" s="65">
        <v>5958054</v>
      </c>
    </row>
    <row r="47" spans="1:9" ht="18.75" customHeight="1" x14ac:dyDescent="0.2">
      <c r="A47" s="62" t="s">
        <v>74</v>
      </c>
      <c r="C47" s="65">
        <v>-78134094</v>
      </c>
      <c r="D47" s="65"/>
      <c r="E47" s="65">
        <v>-80557237</v>
      </c>
      <c r="F47" s="65"/>
      <c r="G47" s="65">
        <v>-21246045</v>
      </c>
      <c r="H47" s="65"/>
      <c r="I47" s="65">
        <v>-18767097</v>
      </c>
    </row>
    <row r="48" spans="1:9" ht="18.75" customHeight="1" x14ac:dyDescent="0.2">
      <c r="A48" s="62" t="s">
        <v>135</v>
      </c>
      <c r="C48" s="89">
        <v>-48478489</v>
      </c>
      <c r="D48" s="65"/>
      <c r="E48" s="89">
        <v>-35164177</v>
      </c>
      <c r="F48" s="65"/>
      <c r="G48" s="89">
        <v>-3859277</v>
      </c>
      <c r="H48" s="65"/>
      <c r="I48" s="89">
        <v>-1261685</v>
      </c>
    </row>
    <row r="49" spans="1:12" ht="18.75" customHeight="1" x14ac:dyDescent="0.2">
      <c r="A49" s="102" t="s">
        <v>173</v>
      </c>
      <c r="C49" s="67">
        <f>SUM(C44:C48)</f>
        <v>1509370550</v>
      </c>
      <c r="D49" s="65"/>
      <c r="E49" s="67">
        <f>SUM(E44:E48)</f>
        <v>116678844</v>
      </c>
      <c r="F49" s="65"/>
      <c r="G49" s="67">
        <f>SUM(G44:G48)</f>
        <v>-51857626</v>
      </c>
      <c r="I49" s="67">
        <f>SUM(I44:I48)</f>
        <v>-73130340</v>
      </c>
    </row>
    <row r="50" spans="1:12" ht="18.75" customHeight="1" x14ac:dyDescent="0.2">
      <c r="A50" s="102"/>
      <c r="C50" s="72"/>
      <c r="D50" s="65"/>
      <c r="E50" s="72"/>
      <c r="F50" s="65"/>
      <c r="G50" s="72"/>
      <c r="I50" s="72"/>
    </row>
    <row r="51" spans="1:12" ht="20.100000000000001" customHeight="1" x14ac:dyDescent="0.2">
      <c r="A51" s="62" t="s">
        <v>18</v>
      </c>
      <c r="L51" s="102"/>
    </row>
    <row r="52" spans="1:12" s="102" customFormat="1" ht="20.100000000000001" customHeight="1" x14ac:dyDescent="0.2">
      <c r="A52" s="102" t="s">
        <v>0</v>
      </c>
    </row>
    <row r="53" spans="1:12" s="102" customFormat="1" ht="20.100000000000001" customHeight="1" x14ac:dyDescent="0.2">
      <c r="A53" s="102" t="s">
        <v>69</v>
      </c>
    </row>
    <row r="54" spans="1:12" s="102" customFormat="1" ht="20.100000000000001" customHeight="1" x14ac:dyDescent="0.2">
      <c r="A54" s="102" t="str">
        <f>A3</f>
        <v>สำหรับปีสิ้นสุดวันที่ 31 ธันวาคม 2565</v>
      </c>
    </row>
    <row r="55" spans="1:12" ht="20.100000000000001" customHeight="1" x14ac:dyDescent="0.2">
      <c r="A55" s="60"/>
      <c r="B55" s="60"/>
      <c r="C55" s="60"/>
      <c r="D55" s="60"/>
      <c r="E55" s="60"/>
      <c r="F55" s="60"/>
      <c r="G55" s="61"/>
      <c r="H55" s="60"/>
      <c r="I55" s="61" t="s">
        <v>1</v>
      </c>
    </row>
    <row r="56" spans="1:12" s="102" customFormat="1" ht="20.100000000000001" customHeight="1" x14ac:dyDescent="0.2">
      <c r="A56" s="63"/>
      <c r="B56" s="63"/>
      <c r="C56" s="86"/>
      <c r="D56" s="103" t="s">
        <v>2</v>
      </c>
      <c r="E56" s="86"/>
      <c r="F56" s="63"/>
      <c r="G56" s="86"/>
      <c r="H56" s="103" t="s">
        <v>3</v>
      </c>
      <c r="I56" s="86"/>
      <c r="L56" s="62"/>
    </row>
    <row r="57" spans="1:12" ht="20.100000000000001" customHeight="1" x14ac:dyDescent="0.2">
      <c r="C57" s="105">
        <f>C6</f>
        <v>2565</v>
      </c>
      <c r="E57" s="105">
        <f>E6</f>
        <v>2564</v>
      </c>
      <c r="G57" s="105">
        <f>G6</f>
        <v>2565</v>
      </c>
      <c r="I57" s="105">
        <f>I6</f>
        <v>2564</v>
      </c>
    </row>
    <row r="58" spans="1:12" ht="20.100000000000001" customHeight="1" x14ac:dyDescent="0.2">
      <c r="A58" s="102" t="s">
        <v>75</v>
      </c>
      <c r="C58" s="65"/>
      <c r="D58" s="65"/>
      <c r="E58" s="65"/>
      <c r="F58" s="65"/>
      <c r="G58" s="65"/>
      <c r="H58" s="65"/>
      <c r="I58" s="65"/>
    </row>
    <row r="59" spans="1:12" ht="20.100000000000001" customHeight="1" x14ac:dyDescent="0.2">
      <c r="A59" s="62" t="s">
        <v>237</v>
      </c>
      <c r="C59" s="90">
        <v>23783022</v>
      </c>
      <c r="D59" s="72"/>
      <c r="E59" s="90">
        <v>-67042</v>
      </c>
      <c r="F59" s="72"/>
      <c r="G59" s="69">
        <v>0</v>
      </c>
      <c r="H59" s="72"/>
      <c r="I59" s="69">
        <v>0</v>
      </c>
    </row>
    <row r="60" spans="1:12" ht="20.100000000000001" customHeight="1" x14ac:dyDescent="0.2">
      <c r="A60" s="62" t="s">
        <v>206</v>
      </c>
      <c r="C60" s="90">
        <v>0</v>
      </c>
      <c r="D60" s="72"/>
      <c r="E60" s="90">
        <v>-98065</v>
      </c>
      <c r="F60" s="72"/>
      <c r="G60" s="69">
        <v>-7030</v>
      </c>
      <c r="H60" s="72"/>
      <c r="I60" s="69">
        <v>-98065</v>
      </c>
    </row>
    <row r="61" spans="1:12" ht="20.100000000000001" customHeight="1" x14ac:dyDescent="0.2">
      <c r="A61" s="62" t="s">
        <v>136</v>
      </c>
      <c r="C61" s="77">
        <v>0</v>
      </c>
      <c r="D61" s="65"/>
      <c r="E61" s="77">
        <v>0</v>
      </c>
      <c r="F61" s="65"/>
      <c r="G61" s="77">
        <v>138000000</v>
      </c>
      <c r="H61" s="65"/>
      <c r="I61" s="77">
        <v>271000000</v>
      </c>
    </row>
    <row r="62" spans="1:12" ht="20.100000000000001" customHeight="1" x14ac:dyDescent="0.2">
      <c r="A62" s="62" t="s">
        <v>138</v>
      </c>
      <c r="C62" s="69">
        <v>0</v>
      </c>
      <c r="D62" s="66"/>
      <c r="E62" s="69">
        <v>0</v>
      </c>
      <c r="F62" s="66"/>
      <c r="G62" s="69">
        <v>-319000000</v>
      </c>
      <c r="H62" s="66"/>
      <c r="I62" s="69">
        <v>-302000000</v>
      </c>
    </row>
    <row r="63" spans="1:12" ht="20.100000000000001" customHeight="1" x14ac:dyDescent="0.2">
      <c r="A63" s="62" t="s">
        <v>163</v>
      </c>
      <c r="C63" s="77">
        <v>0</v>
      </c>
      <c r="D63" s="65"/>
      <c r="E63" s="77">
        <v>0</v>
      </c>
      <c r="F63" s="65"/>
      <c r="G63" s="77">
        <v>0</v>
      </c>
      <c r="H63" s="65"/>
      <c r="I63" s="77">
        <v>2493900</v>
      </c>
    </row>
    <row r="64" spans="1:12" ht="20.100000000000001" customHeight="1" x14ac:dyDescent="0.2">
      <c r="A64" s="91" t="s">
        <v>164</v>
      </c>
      <c r="C64" s="90">
        <v>19074128</v>
      </c>
      <c r="D64" s="72"/>
      <c r="E64" s="90">
        <v>11838505</v>
      </c>
      <c r="F64" s="72"/>
      <c r="G64" s="90">
        <v>19074128</v>
      </c>
      <c r="H64" s="72"/>
      <c r="I64" s="90">
        <v>11838505</v>
      </c>
    </row>
    <row r="65" spans="1:10" ht="20.100000000000001" customHeight="1" x14ac:dyDescent="0.2">
      <c r="A65" s="62" t="s">
        <v>77</v>
      </c>
      <c r="C65" s="90">
        <v>3238556</v>
      </c>
      <c r="D65" s="72"/>
      <c r="E65" s="90">
        <v>22099233</v>
      </c>
      <c r="F65" s="72"/>
      <c r="G65" s="90">
        <v>4800768</v>
      </c>
      <c r="H65" s="72"/>
      <c r="I65" s="90">
        <v>38598</v>
      </c>
    </row>
    <row r="66" spans="1:10" ht="20.100000000000001" customHeight="1" x14ac:dyDescent="0.2">
      <c r="A66" s="62" t="s">
        <v>76</v>
      </c>
      <c r="C66" s="90">
        <v>-293040604</v>
      </c>
      <c r="D66" s="72"/>
      <c r="E66" s="90">
        <v>-85570568</v>
      </c>
      <c r="F66" s="72"/>
      <c r="G66" s="69">
        <v>-11071934</v>
      </c>
      <c r="H66" s="72"/>
      <c r="I66" s="69">
        <v>-2710602</v>
      </c>
    </row>
    <row r="67" spans="1:10" ht="20.100000000000001" customHeight="1" x14ac:dyDescent="0.2">
      <c r="A67" s="102" t="s">
        <v>238</v>
      </c>
      <c r="C67" s="68">
        <f>SUM(C59:C66)</f>
        <v>-246944898</v>
      </c>
      <c r="D67" s="65"/>
      <c r="E67" s="68">
        <f>SUM(E59:E66)</f>
        <v>-51797937</v>
      </c>
      <c r="F67" s="65"/>
      <c r="G67" s="68">
        <f>SUM(G59:G66)</f>
        <v>-168204068</v>
      </c>
      <c r="H67" s="65"/>
      <c r="I67" s="68">
        <f>SUM(I59:I66)</f>
        <v>-19437664</v>
      </c>
      <c r="J67" s="70"/>
    </row>
    <row r="68" spans="1:10" ht="20.100000000000001" customHeight="1" x14ac:dyDescent="0.2">
      <c r="A68" s="102" t="s">
        <v>78</v>
      </c>
      <c r="C68" s="65"/>
      <c r="D68" s="65"/>
      <c r="E68" s="65"/>
      <c r="F68" s="65"/>
      <c r="G68" s="65"/>
      <c r="H68" s="65"/>
      <c r="I68" s="65"/>
    </row>
    <row r="69" spans="1:10" ht="20.100000000000001" customHeight="1" x14ac:dyDescent="0.2">
      <c r="A69" s="62" t="s">
        <v>228</v>
      </c>
      <c r="C69" s="65">
        <v>-101162030</v>
      </c>
      <c r="D69" s="65"/>
      <c r="E69" s="65">
        <v>-2142194</v>
      </c>
      <c r="F69" s="65"/>
      <c r="G69" s="65">
        <v>0</v>
      </c>
      <c r="H69" s="65"/>
      <c r="I69" s="65">
        <v>0</v>
      </c>
    </row>
    <row r="70" spans="1:10" ht="20.100000000000001" customHeight="1" x14ac:dyDescent="0.2">
      <c r="A70" s="62" t="s">
        <v>80</v>
      </c>
      <c r="C70" s="65">
        <v>0</v>
      </c>
      <c r="D70" s="65"/>
      <c r="E70" s="65">
        <v>0</v>
      </c>
      <c r="F70" s="65"/>
      <c r="G70" s="65">
        <v>1032000000</v>
      </c>
      <c r="H70" s="65"/>
      <c r="I70" s="65">
        <v>596000000</v>
      </c>
    </row>
    <row r="71" spans="1:10" ht="20.100000000000001" customHeight="1" x14ac:dyDescent="0.2">
      <c r="A71" s="62" t="s">
        <v>81</v>
      </c>
      <c r="C71" s="69">
        <v>0</v>
      </c>
      <c r="D71" s="65"/>
      <c r="E71" s="69">
        <v>0</v>
      </c>
      <c r="F71" s="65"/>
      <c r="G71" s="69">
        <v>-782000000</v>
      </c>
      <c r="H71" s="65"/>
      <c r="I71" s="69">
        <v>-500000000</v>
      </c>
    </row>
    <row r="72" spans="1:10" ht="20.100000000000001" customHeight="1" x14ac:dyDescent="0.2">
      <c r="A72" s="62" t="s">
        <v>82</v>
      </c>
      <c r="C72" s="77">
        <v>150735000</v>
      </c>
      <c r="D72" s="65"/>
      <c r="E72" s="77">
        <v>462775000</v>
      </c>
      <c r="F72" s="65"/>
      <c r="G72" s="77">
        <v>0</v>
      </c>
      <c r="H72" s="65"/>
      <c r="I72" s="77">
        <v>0</v>
      </c>
    </row>
    <row r="73" spans="1:10" ht="20.100000000000001" customHeight="1" x14ac:dyDescent="0.2">
      <c r="A73" s="62" t="s">
        <v>83</v>
      </c>
      <c r="C73" s="72">
        <v>-688897170</v>
      </c>
      <c r="D73" s="72"/>
      <c r="E73" s="72">
        <v>-329208810</v>
      </c>
      <c r="F73" s="72"/>
      <c r="G73" s="72">
        <v>0</v>
      </c>
      <c r="H73" s="72"/>
      <c r="I73" s="72">
        <v>0</v>
      </c>
    </row>
    <row r="74" spans="1:10" ht="20.100000000000001" customHeight="1" x14ac:dyDescent="0.2">
      <c r="A74" s="62" t="s">
        <v>211</v>
      </c>
      <c r="C74" s="72">
        <v>-16950000</v>
      </c>
      <c r="D74" s="72"/>
      <c r="E74" s="72">
        <v>-4000000</v>
      </c>
      <c r="F74" s="72"/>
      <c r="G74" s="72">
        <v>0</v>
      </c>
      <c r="H74" s="72"/>
      <c r="I74" s="72">
        <v>0</v>
      </c>
    </row>
    <row r="75" spans="1:10" ht="20.100000000000001" customHeight="1" x14ac:dyDescent="0.2">
      <c r="A75" s="62" t="s">
        <v>198</v>
      </c>
      <c r="C75" s="94">
        <v>-35089789</v>
      </c>
      <c r="D75" s="72"/>
      <c r="E75" s="94">
        <v>-15556479</v>
      </c>
      <c r="F75" s="72"/>
      <c r="G75" s="69">
        <v>-3240027</v>
      </c>
      <c r="H75" s="72"/>
      <c r="I75" s="69">
        <v>-1411829</v>
      </c>
    </row>
    <row r="76" spans="1:10" ht="20.100000000000001" customHeight="1" x14ac:dyDescent="0.2">
      <c r="A76" s="62" t="s">
        <v>79</v>
      </c>
      <c r="C76" s="67">
        <v>-130048103</v>
      </c>
      <c r="D76" s="65"/>
      <c r="E76" s="67">
        <v>-2268005</v>
      </c>
      <c r="F76" s="65"/>
      <c r="G76" s="67">
        <v>-130048103</v>
      </c>
      <c r="H76" s="65"/>
      <c r="I76" s="67">
        <v>0</v>
      </c>
    </row>
    <row r="77" spans="1:10" ht="20.100000000000001" customHeight="1" x14ac:dyDescent="0.2">
      <c r="A77" s="102" t="s">
        <v>157</v>
      </c>
      <c r="C77" s="67">
        <f>SUM(C69:C76)</f>
        <v>-821412092</v>
      </c>
      <c r="D77" s="65"/>
      <c r="E77" s="67">
        <f>SUM(E69:E76)</f>
        <v>109599512</v>
      </c>
      <c r="F77" s="65"/>
      <c r="G77" s="67">
        <f>SUM(G69:G76)</f>
        <v>116711870</v>
      </c>
      <c r="H77" s="65"/>
      <c r="I77" s="67">
        <f>SUM(I69:I76)</f>
        <v>94588171</v>
      </c>
    </row>
    <row r="78" spans="1:10" ht="20.100000000000001" customHeight="1" x14ac:dyDescent="0.2">
      <c r="A78" s="62" t="s">
        <v>137</v>
      </c>
      <c r="C78" s="67">
        <v>5512550</v>
      </c>
      <c r="D78" s="72"/>
      <c r="E78" s="67">
        <v>-11286774</v>
      </c>
      <c r="F78" s="72"/>
      <c r="G78" s="67">
        <v>0</v>
      </c>
      <c r="H78" s="72"/>
      <c r="I78" s="67">
        <v>0</v>
      </c>
    </row>
    <row r="79" spans="1:10" ht="20.100000000000001" customHeight="1" x14ac:dyDescent="0.2">
      <c r="A79" s="102" t="s">
        <v>144</v>
      </c>
      <c r="C79" s="65">
        <f>SUM(C49,C67,C77,C78)</f>
        <v>446526110</v>
      </c>
      <c r="D79" s="65"/>
      <c r="E79" s="65">
        <f>SUM(E49,E67,E77,E78)</f>
        <v>163193645</v>
      </c>
      <c r="F79" s="65"/>
      <c r="G79" s="65">
        <f>SUM(G49,G67,G77,G78)</f>
        <v>-103349824</v>
      </c>
      <c r="H79" s="65"/>
      <c r="I79" s="65">
        <f>SUM(I49,I67,I77,I78)</f>
        <v>2020167</v>
      </c>
    </row>
    <row r="80" spans="1:10" ht="20.100000000000001" customHeight="1" x14ac:dyDescent="0.2">
      <c r="A80" s="62" t="s">
        <v>183</v>
      </c>
      <c r="C80" s="67">
        <v>731928991</v>
      </c>
      <c r="D80" s="65"/>
      <c r="E80" s="67">
        <v>568735346</v>
      </c>
      <c r="F80" s="65"/>
      <c r="G80" s="67">
        <v>148700860</v>
      </c>
      <c r="H80" s="65"/>
      <c r="I80" s="67">
        <v>146680693</v>
      </c>
    </row>
    <row r="81" spans="1:10" ht="20.100000000000001" customHeight="1" thickBot="1" x14ac:dyDescent="0.25">
      <c r="A81" s="102" t="s">
        <v>217</v>
      </c>
      <c r="C81" s="74">
        <f>SUM(C79:C80)</f>
        <v>1178455101</v>
      </c>
      <c r="D81" s="65"/>
      <c r="E81" s="74">
        <f>SUM(E79:E80)</f>
        <v>731928991</v>
      </c>
      <c r="F81" s="65"/>
      <c r="G81" s="74">
        <f>SUM(G79:G80)</f>
        <v>45351036</v>
      </c>
      <c r="H81" s="65"/>
      <c r="I81" s="74">
        <f>SUM(I79:I80)</f>
        <v>148700860</v>
      </c>
    </row>
    <row r="82" spans="1:10" ht="20.100000000000001" customHeight="1" thickTop="1" x14ac:dyDescent="0.2">
      <c r="A82" s="102"/>
      <c r="C82" s="69">
        <f>SUM(C81-BS!D9)</f>
        <v>0</v>
      </c>
      <c r="D82" s="72"/>
      <c r="E82" s="69">
        <f>SUM(E81-BS!F9)</f>
        <v>0</v>
      </c>
      <c r="F82" s="69"/>
      <c r="G82" s="69">
        <f>SUM(G81-BS!H9)</f>
        <v>0</v>
      </c>
      <c r="H82" s="69">
        <f>H81-BS!I9</f>
        <v>0</v>
      </c>
      <c r="I82" s="69">
        <f>SUM(I81-BS!J9)</f>
        <v>0</v>
      </c>
      <c r="J82" s="69"/>
    </row>
    <row r="83" spans="1:10" ht="20.100000000000001" customHeight="1" x14ac:dyDescent="0.2">
      <c r="A83" s="102" t="s">
        <v>84</v>
      </c>
      <c r="H83" s="72"/>
    </row>
    <row r="84" spans="1:10" ht="20.100000000000001" customHeight="1" x14ac:dyDescent="0.2">
      <c r="A84" s="62" t="s">
        <v>133</v>
      </c>
      <c r="C84" s="72"/>
      <c r="D84" s="72"/>
      <c r="E84" s="72"/>
      <c r="F84" s="72"/>
      <c r="G84" s="72"/>
      <c r="H84" s="72"/>
      <c r="I84" s="72"/>
    </row>
    <row r="85" spans="1:10" ht="20.100000000000001" customHeight="1" x14ac:dyDescent="0.2">
      <c r="A85" s="62" t="s">
        <v>145</v>
      </c>
      <c r="C85" s="72">
        <v>-3932685</v>
      </c>
      <c r="D85" s="72"/>
      <c r="E85" s="72">
        <v>5414288</v>
      </c>
      <c r="F85" s="72"/>
      <c r="G85" s="72">
        <v>0</v>
      </c>
      <c r="H85" s="72"/>
      <c r="I85" s="72">
        <v>0</v>
      </c>
    </row>
    <row r="86" spans="1:10" ht="20.100000000000001" customHeight="1" x14ac:dyDescent="0.2">
      <c r="A86" s="73" t="s">
        <v>142</v>
      </c>
      <c r="C86" s="65">
        <v>55041411</v>
      </c>
      <c r="D86" s="72"/>
      <c r="E86" s="65">
        <v>28172839</v>
      </c>
      <c r="F86" s="72"/>
      <c r="G86" s="72">
        <v>0</v>
      </c>
      <c r="H86" s="72"/>
      <c r="I86" s="72">
        <v>0</v>
      </c>
    </row>
    <row r="87" spans="1:10" ht="20.100000000000001" customHeight="1" x14ac:dyDescent="0.2">
      <c r="A87" s="73" t="s">
        <v>146</v>
      </c>
      <c r="C87" s="65">
        <v>4530345</v>
      </c>
      <c r="D87" s="72"/>
      <c r="E87" s="65">
        <v>12736763</v>
      </c>
      <c r="F87" s="72"/>
      <c r="G87" s="72">
        <v>0</v>
      </c>
      <c r="H87" s="72"/>
      <c r="I87" s="72">
        <v>0</v>
      </c>
    </row>
    <row r="88" spans="1:10" ht="20.100000000000001" customHeight="1" x14ac:dyDescent="0.2">
      <c r="A88" s="73" t="s">
        <v>189</v>
      </c>
      <c r="C88" s="94">
        <v>52662784</v>
      </c>
      <c r="D88" s="72"/>
      <c r="E88" s="94">
        <v>11850872</v>
      </c>
      <c r="F88" s="72"/>
      <c r="G88" s="72">
        <v>4765192</v>
      </c>
      <c r="H88" s="72"/>
      <c r="I88" s="72">
        <v>1789557</v>
      </c>
    </row>
    <row r="89" spans="1:10" ht="20.100000000000001" customHeight="1" x14ac:dyDescent="0.2">
      <c r="A89" s="62" t="s">
        <v>212</v>
      </c>
      <c r="C89" s="65">
        <v>89865224</v>
      </c>
      <c r="D89" s="72"/>
      <c r="E89" s="65">
        <v>0</v>
      </c>
      <c r="F89" s="72"/>
      <c r="G89" s="72">
        <v>0</v>
      </c>
      <c r="H89" s="72"/>
      <c r="I89" s="72">
        <v>0</v>
      </c>
    </row>
    <row r="90" spans="1:10" ht="20.100000000000001" customHeight="1" x14ac:dyDescent="0.2">
      <c r="A90" s="62" t="s">
        <v>213</v>
      </c>
      <c r="C90" s="65">
        <v>60893623</v>
      </c>
      <c r="D90" s="72"/>
      <c r="E90" s="65">
        <v>0</v>
      </c>
      <c r="F90" s="72"/>
      <c r="G90" s="72">
        <v>0</v>
      </c>
      <c r="H90" s="72"/>
      <c r="I90" s="72">
        <v>0</v>
      </c>
    </row>
    <row r="91" spans="1:10" ht="20.100000000000001" customHeight="1" x14ac:dyDescent="0.2">
      <c r="A91" s="62" t="s">
        <v>214</v>
      </c>
      <c r="C91" s="94">
        <v>0</v>
      </c>
      <c r="D91" s="72"/>
      <c r="E91" s="94">
        <v>28353725</v>
      </c>
      <c r="F91" s="72"/>
      <c r="G91" s="72">
        <v>0</v>
      </c>
      <c r="H91" s="72"/>
      <c r="I91" s="72">
        <v>0</v>
      </c>
    </row>
    <row r="92" spans="1:10" ht="20.100000000000001" customHeight="1" x14ac:dyDescent="0.2">
      <c r="A92" s="73" t="s">
        <v>204</v>
      </c>
    </row>
    <row r="93" spans="1:10" ht="20.100000000000001" customHeight="1" x14ac:dyDescent="0.2">
      <c r="A93" s="62" t="s">
        <v>215</v>
      </c>
      <c r="C93" s="94">
        <v>0</v>
      </c>
      <c r="D93" s="72"/>
      <c r="E93" s="94">
        <v>125500000</v>
      </c>
      <c r="F93" s="72"/>
      <c r="G93" s="72">
        <v>0</v>
      </c>
      <c r="H93" s="72"/>
      <c r="I93" s="72">
        <v>20000000</v>
      </c>
    </row>
    <row r="94" spans="1:10" ht="20.100000000000001" customHeight="1" x14ac:dyDescent="0.2">
      <c r="A94" s="62" t="s">
        <v>246</v>
      </c>
      <c r="C94" s="94"/>
      <c r="D94" s="72"/>
      <c r="E94" s="94"/>
      <c r="F94" s="72"/>
      <c r="G94" s="72"/>
      <c r="H94" s="72"/>
      <c r="I94" s="72"/>
    </row>
    <row r="95" spans="1:10" ht="20.100000000000001" customHeight="1" x14ac:dyDescent="0.2">
      <c r="A95" s="62" t="s">
        <v>247</v>
      </c>
      <c r="C95" s="94">
        <v>14318337</v>
      </c>
      <c r="D95" s="72"/>
      <c r="E95" s="94">
        <v>0</v>
      </c>
      <c r="F95" s="72"/>
      <c r="G95" s="72">
        <v>0</v>
      </c>
      <c r="H95" s="72"/>
      <c r="I95" s="72">
        <v>0</v>
      </c>
    </row>
    <row r="97" spans="1:9" ht="20.100000000000001" customHeight="1" x14ac:dyDescent="0.2">
      <c r="A97" s="62" t="s">
        <v>18</v>
      </c>
    </row>
    <row r="103" spans="1:9" ht="20.100000000000001" customHeight="1" x14ac:dyDescent="0.2">
      <c r="C103" s="76"/>
      <c r="D103" s="76"/>
      <c r="E103" s="76"/>
      <c r="F103" s="76"/>
      <c r="G103" s="76"/>
      <c r="H103" s="76"/>
      <c r="I103" s="76"/>
    </row>
    <row r="104" spans="1:9" ht="20.100000000000001" customHeight="1" x14ac:dyDescent="0.2">
      <c r="C104" s="76"/>
      <c r="D104" s="76"/>
      <c r="E104" s="76"/>
      <c r="F104" s="76"/>
      <c r="G104" s="76"/>
      <c r="H104" s="76"/>
      <c r="I104" s="76"/>
    </row>
    <row r="105" spans="1:9" ht="20.100000000000001" customHeight="1" x14ac:dyDescent="0.2">
      <c r="C105" s="76"/>
      <c r="D105" s="76"/>
      <c r="E105" s="76"/>
      <c r="F105" s="76"/>
      <c r="G105" s="76"/>
      <c r="H105" s="76"/>
      <c r="I105" s="76"/>
    </row>
    <row r="106" spans="1:9" ht="20.100000000000001" customHeight="1" x14ac:dyDescent="0.2">
      <c r="C106" s="76"/>
      <c r="D106" s="76"/>
      <c r="E106" s="76"/>
      <c r="F106" s="76"/>
      <c r="G106" s="76"/>
      <c r="H106" s="76"/>
      <c r="I106" s="76"/>
    </row>
    <row r="107" spans="1:9" ht="20.100000000000001" customHeight="1" x14ac:dyDescent="0.2">
      <c r="C107" s="76"/>
      <c r="D107" s="76"/>
      <c r="E107" s="76"/>
      <c r="F107" s="76"/>
      <c r="G107" s="76"/>
      <c r="H107" s="76"/>
      <c r="I107" s="76"/>
    </row>
    <row r="108" spans="1:9" ht="20.100000000000001" customHeight="1" x14ac:dyDescent="0.2">
      <c r="C108" s="76"/>
      <c r="D108" s="76"/>
      <c r="E108" s="76"/>
      <c r="F108" s="76"/>
      <c r="G108" s="76"/>
      <c r="H108" s="76"/>
      <c r="I108" s="76"/>
    </row>
    <row r="109" spans="1:9" ht="20.100000000000001" customHeight="1" x14ac:dyDescent="0.2">
      <c r="C109" s="76"/>
      <c r="D109" s="76"/>
      <c r="E109" s="76"/>
      <c r="F109" s="76"/>
      <c r="G109" s="76"/>
      <c r="H109" s="76"/>
      <c r="I109" s="76"/>
    </row>
    <row r="110" spans="1:9" ht="20.100000000000001" customHeight="1" x14ac:dyDescent="0.2">
      <c r="C110" s="76"/>
      <c r="D110" s="76"/>
      <c r="E110" s="76"/>
      <c r="F110" s="76"/>
      <c r="G110" s="76"/>
      <c r="H110" s="76"/>
      <c r="I110" s="76"/>
    </row>
    <row r="111" spans="1:9" ht="20.100000000000001" customHeight="1" x14ac:dyDescent="0.2">
      <c r="C111" s="76"/>
      <c r="D111" s="76"/>
      <c r="E111" s="76"/>
      <c r="F111" s="76"/>
      <c r="G111" s="76"/>
      <c r="H111" s="76"/>
      <c r="I111" s="76"/>
    </row>
    <row r="112" spans="1:9" ht="20.100000000000001" customHeight="1" x14ac:dyDescent="0.2">
      <c r="C112" s="76"/>
      <c r="D112" s="76"/>
      <c r="E112" s="76"/>
      <c r="F112" s="76"/>
      <c r="G112" s="76"/>
      <c r="H112" s="76"/>
      <c r="I112" s="76"/>
    </row>
    <row r="113" spans="3:9" ht="20.100000000000001" customHeight="1" x14ac:dyDescent="0.2">
      <c r="C113" s="76"/>
      <c r="D113" s="76"/>
      <c r="E113" s="76"/>
      <c r="F113" s="76"/>
      <c r="G113" s="76"/>
      <c r="H113" s="76"/>
      <c r="I113" s="76"/>
    </row>
    <row r="114" spans="3:9" ht="20.100000000000001" customHeight="1" x14ac:dyDescent="0.2">
      <c r="C114" s="76"/>
      <c r="D114" s="76"/>
      <c r="E114" s="76"/>
      <c r="F114" s="76"/>
      <c r="G114" s="76"/>
      <c r="H114" s="76"/>
      <c r="I114" s="76"/>
    </row>
    <row r="115" spans="3:9" ht="20.100000000000001" customHeight="1" x14ac:dyDescent="0.2">
      <c r="C115" s="76"/>
      <c r="D115" s="76"/>
      <c r="E115" s="76"/>
      <c r="F115" s="76"/>
      <c r="G115" s="76"/>
      <c r="H115" s="76"/>
      <c r="I115" s="76"/>
    </row>
    <row r="116" spans="3:9" ht="20.100000000000001" customHeight="1" x14ac:dyDescent="0.2">
      <c r="C116" s="76"/>
      <c r="D116" s="76"/>
      <c r="E116" s="76"/>
      <c r="F116" s="76"/>
      <c r="G116" s="76"/>
      <c r="H116" s="76"/>
      <c r="I116" s="76"/>
    </row>
    <row r="117" spans="3:9" ht="20.100000000000001" customHeight="1" x14ac:dyDescent="0.2">
      <c r="C117" s="76"/>
      <c r="D117" s="76"/>
      <c r="E117" s="76"/>
      <c r="F117" s="76"/>
      <c r="G117" s="76"/>
      <c r="H117" s="76"/>
      <c r="I117" s="76"/>
    </row>
    <row r="118" spans="3:9" ht="20.100000000000001" customHeight="1" x14ac:dyDescent="0.2">
      <c r="C118" s="76"/>
      <c r="D118" s="76"/>
      <c r="E118" s="76"/>
      <c r="F118" s="76"/>
      <c r="G118" s="76"/>
      <c r="H118" s="76"/>
      <c r="I118" s="76"/>
    </row>
    <row r="119" spans="3:9" ht="20.100000000000001" customHeight="1" x14ac:dyDescent="0.2">
      <c r="C119" s="76"/>
      <c r="D119" s="76"/>
      <c r="E119" s="76"/>
      <c r="F119" s="76"/>
      <c r="G119" s="76"/>
      <c r="H119" s="76"/>
      <c r="I119" s="76"/>
    </row>
    <row r="120" spans="3:9" ht="20.100000000000001" customHeight="1" x14ac:dyDescent="0.2">
      <c r="C120" s="76"/>
      <c r="D120" s="76"/>
      <c r="E120" s="76"/>
      <c r="F120" s="76"/>
      <c r="G120" s="76"/>
      <c r="H120" s="76"/>
      <c r="I120" s="76"/>
    </row>
    <row r="121" spans="3:9" ht="20.100000000000001" customHeight="1" x14ac:dyDescent="0.2">
      <c r="C121" s="76"/>
      <c r="D121" s="76"/>
      <c r="E121" s="76"/>
      <c r="F121" s="76"/>
      <c r="G121" s="76"/>
      <c r="H121" s="76"/>
      <c r="I121" s="76"/>
    </row>
    <row r="122" spans="3:9" ht="20.100000000000001" customHeight="1" x14ac:dyDescent="0.2">
      <c r="C122" s="76"/>
      <c r="D122" s="76"/>
      <c r="E122" s="76"/>
      <c r="F122" s="76"/>
      <c r="G122" s="76"/>
      <c r="H122" s="76"/>
      <c r="I122" s="76"/>
    </row>
    <row r="123" spans="3:9" ht="20.100000000000001" customHeight="1" x14ac:dyDescent="0.2">
      <c r="C123" s="76"/>
      <c r="D123" s="76"/>
      <c r="E123" s="76"/>
      <c r="F123" s="76"/>
      <c r="G123" s="76"/>
      <c r="H123" s="76"/>
      <c r="I123" s="76"/>
    </row>
    <row r="124" spans="3:9" ht="20.100000000000001" customHeight="1" x14ac:dyDescent="0.2">
      <c r="C124" s="76"/>
      <c r="D124" s="76"/>
      <c r="E124" s="76"/>
      <c r="F124" s="76"/>
      <c r="G124" s="76"/>
      <c r="H124" s="76"/>
      <c r="I124" s="76"/>
    </row>
    <row r="125" spans="3:9" ht="20.100000000000001" customHeight="1" x14ac:dyDescent="0.2">
      <c r="C125" s="76"/>
      <c r="D125" s="76"/>
      <c r="E125" s="76"/>
      <c r="F125" s="76"/>
      <c r="G125" s="76"/>
      <c r="H125" s="76"/>
      <c r="I125" s="76"/>
    </row>
    <row r="126" spans="3:9" ht="20.100000000000001" customHeight="1" x14ac:dyDescent="0.2">
      <c r="C126" s="76"/>
      <c r="D126" s="76"/>
      <c r="E126" s="76"/>
      <c r="F126" s="76"/>
      <c r="G126" s="76"/>
      <c r="H126" s="76"/>
      <c r="I126" s="76"/>
    </row>
    <row r="127" spans="3:9" ht="20.100000000000001" customHeight="1" x14ac:dyDescent="0.2">
      <c r="C127" s="76"/>
      <c r="D127" s="76"/>
      <c r="E127" s="76"/>
      <c r="F127" s="76"/>
      <c r="G127" s="76"/>
      <c r="H127" s="76"/>
      <c r="I127" s="76"/>
    </row>
    <row r="128" spans="3:9" ht="20.100000000000001" customHeight="1" x14ac:dyDescent="0.2">
      <c r="C128" s="76"/>
      <c r="D128" s="76"/>
      <c r="E128" s="76"/>
      <c r="F128" s="76"/>
      <c r="G128" s="76"/>
      <c r="H128" s="76"/>
      <c r="I128" s="76"/>
    </row>
    <row r="129" spans="3:9" ht="20.100000000000001" customHeight="1" x14ac:dyDescent="0.2">
      <c r="C129" s="76"/>
      <c r="D129" s="76"/>
      <c r="E129" s="76"/>
      <c r="F129" s="76"/>
      <c r="G129" s="76"/>
      <c r="H129" s="76"/>
      <c r="I129" s="76"/>
    </row>
    <row r="130" spans="3:9" ht="20.100000000000001" customHeight="1" x14ac:dyDescent="0.2">
      <c r="C130" s="76"/>
      <c r="D130" s="76"/>
      <c r="E130" s="76"/>
      <c r="F130" s="76"/>
      <c r="G130" s="76"/>
      <c r="H130" s="76"/>
      <c r="I130" s="76"/>
    </row>
  </sheetData>
  <pageMargins left="0.78740157480314965" right="0.39370078740157483" top="0.78740157480314965" bottom="0.39370078740157483" header="0.19685039370078741" footer="0.19685039370078741"/>
  <pageSetup paperSize="9" scale="75" orientation="portrait" r:id="rId1"/>
  <rowBreaks count="1" manualBreakCount="1">
    <brk id="5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25b2a6-f8d9-4a47-85ad-10799d383e76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779405676804CC4AA897D28860C86183" ma:contentTypeVersion="16" ma:contentTypeDescription="สร้างเอกสารใหม่" ma:contentTypeScope="" ma:versionID="475060d8c0177ec87eacd3972347738b">
  <xsd:schema xmlns:xsd="http://www.w3.org/2001/XMLSchema" xmlns:xs="http://www.w3.org/2001/XMLSchema" xmlns:p="http://schemas.microsoft.com/office/2006/metadata/properties" xmlns:ns2="0025b2a6-f8d9-4a47-85ad-10799d383e76" xmlns:ns3="035936da-f762-4330-9b9a-976de9613cd5" xmlns:ns4="50c908b1-f277-4340-90a9-4611d0b0f078" targetNamespace="http://schemas.microsoft.com/office/2006/metadata/properties" ma:root="true" ma:fieldsID="51a4675019f813d02faeabc91ed44919" ns2:_="" ns3:_="" ns4:_="">
    <xsd:import namespace="0025b2a6-f8d9-4a47-85ad-10799d383e76"/>
    <xsd:import namespace="035936da-f762-4330-9b9a-976de9613cd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644b92a-a3ef-42c8-8091-22d01dd84bc6}" ma:internalName="TaxCatchAll" ma:showField="CatchAllData" ma:web="035936da-f762-4330-9b9a-976de9613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EA4916-E4A5-4177-B6D1-37584D288EE3}">
  <ds:schemaRefs>
    <ds:schemaRef ds:uri="http://schemas.microsoft.com/office/2006/documentManagement/types"/>
    <ds:schemaRef ds:uri="http://schemas.microsoft.com/office/infopath/2007/PartnerControls"/>
    <ds:schemaRef ds:uri="035936da-f762-4330-9b9a-976de9613cd5"/>
    <ds:schemaRef ds:uri="http://purl.org/dc/elements/1.1/"/>
    <ds:schemaRef ds:uri="http://schemas.microsoft.com/office/2006/metadata/properties"/>
    <ds:schemaRef ds:uri="0025b2a6-f8d9-4a47-85ad-10799d383e76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  <ds:schemaRef ds:uri="50c908b1-f277-4340-90a9-4611d0b0f078"/>
  </ds:schemaRefs>
</ds:datastoreItem>
</file>

<file path=customXml/itemProps2.xml><?xml version="1.0" encoding="utf-8"?>
<ds:datastoreItem xmlns:ds="http://schemas.openxmlformats.org/officeDocument/2006/customXml" ds:itemID="{55632F1D-F035-4382-8962-1520702DD4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EC3831-B08D-4AAA-9E3A-000DE67F30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62920</vt:lpwstr>
  </property>
  <property fmtid="{D5CDD505-2E9C-101B-9397-08002B2CF9AE}" pid="4" name="OptimizationTime">
    <vt:lpwstr>20230221_1813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</vt:lpstr>
      <vt:lpstr>PL</vt:lpstr>
      <vt:lpstr>conso</vt:lpstr>
      <vt:lpstr>company</vt:lpstr>
      <vt:lpstr>cashflow</vt:lpstr>
      <vt:lpstr>cashflow!Print_Area</vt:lpstr>
      <vt:lpstr>company!Print_Area</vt:lpstr>
      <vt:lpstr>PL!Print_Area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Darika Tongprapai</cp:lastModifiedBy>
  <cp:lastPrinted>2023-02-15T13:36:54Z</cp:lastPrinted>
  <dcterms:created xsi:type="dcterms:W3CDTF">2011-09-21T03:52:48Z</dcterms:created>
  <dcterms:modified xsi:type="dcterms:W3CDTF">2023-02-15T13:36:57Z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  <property fmtid="{D5CDD505-2E9C-101B-9397-08002B2CF9AE}" pid="3" name="MediaServiceImageTags">
    <vt:lpwstr/>
  </property>
</Properties>
</file>