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\L_Laguna Resorts &amp; Hotels\2022\Q3'22\"/>
    </mc:Choice>
  </mc:AlternateContent>
  <xr:revisionPtr revIDLastSave="0" documentId="13_ncr:1_{104ACF4B-8676-4682-8944-145860D76EA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s " sheetId="1" r:id="rId1"/>
    <sheet name="PL&amp;OCI" sheetId="2" r:id="rId2"/>
    <sheet name="ce-conso" sheetId="3" r:id="rId3"/>
    <sheet name="ce-company" sheetId="4" r:id="rId4"/>
    <sheet name="Cash Flow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>#REF!</definedName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'bs '!$A$1:$K$94</definedName>
    <definedName name="_xlnm.Print_Area" localSheetId="4">'Cash Flow'!$A$1:$J$98</definedName>
    <definedName name="_xlnm.Print_Area" localSheetId="3">'ce-company'!$A$1:$R$25</definedName>
    <definedName name="_xlnm.Print_Area" localSheetId="2">'ce-conso'!$A$1:$AD$35</definedName>
    <definedName name="_xlnm.Print_Area" localSheetId="1">'PL&amp;OCI'!$A$1:$J$144</definedName>
    <definedName name="_xlnm.Print_Area">#REF!</definedName>
    <definedName name="Print_Area_MI">[5]RETEN!#REF!</definedName>
    <definedName name="Print_Area_Reset">OFFSET(Full_Print,0,0,Last_Row)</definedName>
    <definedName name="_xlnm.Print_Titles">#N/A</definedName>
    <definedName name="PrintArea">#REF!</definedName>
    <definedName name="Printtitles">'[6]A12-invsub'!#REF!</definedName>
    <definedName name="ratio">IF('[7]#REF'!$A$5&lt;=5,INDEX('[7]#REF'!F1:AC1,('[7]#REF'!$A$5*5)-4),'[7]#REF'!N1)</definedName>
    <definedName name="ratio1">IF('[7]#REF'!$A$5&lt;=5,INDEX('[7]#REF'!F1:AC1,('[7]#REF'!$A$5*5)-4),'[7]#REF'!R1)</definedName>
    <definedName name="ratio2">IF('[7]#REF'!$A$5&lt;=5,INDEX('[7]#REF'!F1:AC1,('[7]#REF'!$A$5*5)-4),'[7]#REF'!V1)</definedName>
    <definedName name="ratio3">IF('[7]#REF'!$A$5&lt;=5,INDEX('[7]#REF'!F1:AC1,('[7]#REF'!$A$5*5)-4),'[7]#REF'!Z1)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5" l="1"/>
  <c r="H29" i="5"/>
  <c r="D62" i="5"/>
  <c r="D24" i="5" l="1"/>
  <c r="D32" i="5"/>
  <c r="AB30" i="3" l="1"/>
  <c r="H30" i="3"/>
  <c r="D76" i="1"/>
  <c r="H41" i="5" l="1"/>
  <c r="H24" i="5" l="1"/>
  <c r="AB27" i="3" l="1"/>
  <c r="AB26" i="3"/>
  <c r="N31" i="3"/>
  <c r="D131" i="2" l="1"/>
  <c r="D124" i="2"/>
  <c r="D141" i="2"/>
  <c r="P27" i="3"/>
  <c r="D94" i="2"/>
  <c r="D16" i="1" l="1"/>
  <c r="H32" i="1" l="1"/>
  <c r="H56" i="1"/>
  <c r="H94" i="5" l="1"/>
  <c r="H91" i="5"/>
  <c r="H90" i="5"/>
  <c r="H89" i="5"/>
  <c r="F82" i="1" l="1"/>
  <c r="H33" i="3" l="1"/>
  <c r="X30" i="3"/>
  <c r="Z30" i="3" s="1"/>
  <c r="AD30" i="3" s="1"/>
  <c r="H28" i="3"/>
  <c r="H32" i="3" s="1"/>
  <c r="H19" i="3"/>
  <c r="H23" i="3" s="1"/>
  <c r="X21" i="3" l="1"/>
  <c r="Z21" i="3" s="1"/>
  <c r="AD21" i="3" s="1"/>
  <c r="A56" i="5" l="1"/>
  <c r="J80" i="5" l="1"/>
  <c r="H80" i="5"/>
  <c r="F80" i="5"/>
  <c r="J69" i="5"/>
  <c r="F69" i="5"/>
  <c r="J57" i="5"/>
  <c r="L23" i="4"/>
  <c r="J23" i="4"/>
  <c r="H23" i="4"/>
  <c r="F23" i="4"/>
  <c r="J22" i="4"/>
  <c r="F22" i="4"/>
  <c r="J21" i="4"/>
  <c r="H21" i="4"/>
  <c r="H22" i="4" s="1"/>
  <c r="F21" i="4"/>
  <c r="P19" i="4"/>
  <c r="P18" i="4"/>
  <c r="P23" i="4" s="1"/>
  <c r="F16" i="4"/>
  <c r="N15" i="4"/>
  <c r="N16" i="4" s="1"/>
  <c r="J15" i="4"/>
  <c r="J16" i="4" s="1"/>
  <c r="H15" i="4"/>
  <c r="H16" i="4" s="1"/>
  <c r="F15" i="4"/>
  <c r="P14" i="4"/>
  <c r="P15" i="4" s="1"/>
  <c r="P12" i="4"/>
  <c r="AB33" i="3"/>
  <c r="N33" i="3"/>
  <c r="L33" i="3"/>
  <c r="J33" i="3"/>
  <c r="F33" i="3"/>
  <c r="D33" i="3"/>
  <c r="AD31" i="3"/>
  <c r="R31" i="3"/>
  <c r="R28" i="3"/>
  <c r="L28" i="3"/>
  <c r="L32" i="3" s="1"/>
  <c r="J28" i="3"/>
  <c r="J32" i="3" s="1"/>
  <c r="F28" i="3"/>
  <c r="F32" i="3" s="1"/>
  <c r="D28" i="3"/>
  <c r="D32" i="3" s="1"/>
  <c r="X26" i="3"/>
  <c r="X25" i="3"/>
  <c r="X33" i="3" s="1"/>
  <c r="X22" i="3"/>
  <c r="V19" i="3"/>
  <c r="V23" i="3" s="1"/>
  <c r="T19" i="3"/>
  <c r="T23" i="3" s="1"/>
  <c r="R19" i="3"/>
  <c r="P19" i="3"/>
  <c r="P23" i="3" s="1"/>
  <c r="L19" i="3"/>
  <c r="L23" i="3" s="1"/>
  <c r="J19" i="3"/>
  <c r="J23" i="3" s="1"/>
  <c r="F19" i="3"/>
  <c r="F23" i="3" s="1"/>
  <c r="D19" i="3"/>
  <c r="D23" i="3" s="1"/>
  <c r="X18" i="3"/>
  <c r="Z18" i="3" s="1"/>
  <c r="AD18" i="3" s="1"/>
  <c r="AB17" i="3"/>
  <c r="AB19" i="3" s="1"/>
  <c r="AB23" i="3" s="1"/>
  <c r="X17" i="3"/>
  <c r="X16" i="3"/>
  <c r="Z16" i="3" s="1"/>
  <c r="J134" i="2"/>
  <c r="H134" i="2"/>
  <c r="F134" i="2"/>
  <c r="J127" i="2"/>
  <c r="H127" i="2"/>
  <c r="F127" i="2"/>
  <c r="J92" i="2"/>
  <c r="H92" i="2"/>
  <c r="F92" i="2"/>
  <c r="J85" i="2"/>
  <c r="H85" i="2"/>
  <c r="F85" i="2"/>
  <c r="D85" i="2"/>
  <c r="J62" i="2"/>
  <c r="F62" i="2"/>
  <c r="H62" i="2"/>
  <c r="J55" i="2"/>
  <c r="F55" i="2"/>
  <c r="H55" i="2"/>
  <c r="J20" i="2"/>
  <c r="F20" i="2"/>
  <c r="H20" i="2"/>
  <c r="J13" i="2"/>
  <c r="F13" i="2"/>
  <c r="H13" i="2"/>
  <c r="D13" i="2"/>
  <c r="J82" i="1"/>
  <c r="J85" i="1" s="1"/>
  <c r="F85" i="1"/>
  <c r="J66" i="1"/>
  <c r="F66" i="1"/>
  <c r="J56" i="1"/>
  <c r="F56" i="1"/>
  <c r="J32" i="1"/>
  <c r="F32" i="1"/>
  <c r="J18" i="1"/>
  <c r="F18" i="1"/>
  <c r="P16" i="4" l="1"/>
  <c r="F63" i="2"/>
  <c r="H135" i="2"/>
  <c r="N20" i="4" s="1"/>
  <c r="N21" i="4" s="1"/>
  <c r="N22" i="4" s="1"/>
  <c r="R14" i="4"/>
  <c r="J135" i="2"/>
  <c r="R18" i="4"/>
  <c r="R23" i="4" s="1"/>
  <c r="F21" i="2"/>
  <c r="F25" i="2" s="1"/>
  <c r="F27" i="2" s="1"/>
  <c r="F30" i="2" s="1"/>
  <c r="F35" i="2" s="1"/>
  <c r="F93" i="2"/>
  <c r="F97" i="2" s="1"/>
  <c r="F9" i="5" s="1"/>
  <c r="F29" i="5" s="1"/>
  <c r="F45" i="5" s="1"/>
  <c r="F50" i="5" s="1"/>
  <c r="F83" i="5" s="1"/>
  <c r="F85" i="5" s="1"/>
  <c r="J33" i="1"/>
  <c r="X19" i="3"/>
  <c r="X23" i="3" s="1"/>
  <c r="R23" i="3"/>
  <c r="R32" i="3"/>
  <c r="F135" i="2"/>
  <c r="H93" i="2"/>
  <c r="J93" i="2"/>
  <c r="J97" i="2" s="1"/>
  <c r="J99" i="2" s="1"/>
  <c r="J102" i="2" s="1"/>
  <c r="J63" i="2"/>
  <c r="J21" i="2"/>
  <c r="J25" i="2" s="1"/>
  <c r="J27" i="2" s="1"/>
  <c r="J30" i="2" s="1"/>
  <c r="J46" i="2" s="1"/>
  <c r="J65" i="2" s="1"/>
  <c r="J68" i="2" s="1"/>
  <c r="F67" i="1"/>
  <c r="F86" i="1" s="1"/>
  <c r="J67" i="1"/>
  <c r="J86" i="1" s="1"/>
  <c r="J87" i="1" s="1"/>
  <c r="F33" i="1"/>
  <c r="P20" i="4"/>
  <c r="R20" i="4" s="1"/>
  <c r="H63" i="2"/>
  <c r="H21" i="2"/>
  <c r="H25" i="2" s="1"/>
  <c r="H27" i="2" s="1"/>
  <c r="H30" i="2" s="1"/>
  <c r="Z25" i="3"/>
  <c r="R12" i="4"/>
  <c r="AD16" i="3"/>
  <c r="X31" i="3"/>
  <c r="F32" i="2" l="1"/>
  <c r="F46" i="2" s="1"/>
  <c r="F65" i="2" s="1"/>
  <c r="F70" i="2" s="1"/>
  <c r="J35" i="2"/>
  <c r="F99" i="2"/>
  <c r="F102" i="2" s="1"/>
  <c r="P21" i="4"/>
  <c r="P22" i="4" s="1"/>
  <c r="H97" i="2"/>
  <c r="H9" i="5" s="1"/>
  <c r="F87" i="1"/>
  <c r="J9" i="5"/>
  <c r="J29" i="5" s="1"/>
  <c r="J45" i="5" s="1"/>
  <c r="J50" i="5" s="1"/>
  <c r="J83" i="5" s="1"/>
  <c r="J85" i="5" s="1"/>
  <c r="N17" i="3"/>
  <c r="F107" i="2"/>
  <c r="F104" i="2"/>
  <c r="F118" i="2" s="1"/>
  <c r="F137" i="2" s="1"/>
  <c r="Z33" i="3"/>
  <c r="AD25" i="3"/>
  <c r="L13" i="4"/>
  <c r="J107" i="2"/>
  <c r="J118" i="2"/>
  <c r="J137" i="2" s="1"/>
  <c r="J140" i="2" s="1"/>
  <c r="H46" i="2"/>
  <c r="H65" i="2" s="1"/>
  <c r="H68" i="2" s="1"/>
  <c r="H35" i="2"/>
  <c r="F68" i="2" l="1"/>
  <c r="H99" i="2"/>
  <c r="F140" i="2"/>
  <c r="F142" i="2"/>
  <c r="Z17" i="3"/>
  <c r="N19" i="3"/>
  <c r="N23" i="3" s="1"/>
  <c r="R13" i="4"/>
  <c r="R15" i="4" s="1"/>
  <c r="R16" i="4" s="1"/>
  <c r="L15" i="4"/>
  <c r="L16" i="4" s="1"/>
  <c r="AD33" i="3"/>
  <c r="H102" i="2" l="1"/>
  <c r="Z19" i="3"/>
  <c r="Z23" i="3" s="1"/>
  <c r="AD17" i="3"/>
  <c r="AD19" i="3" s="1"/>
  <c r="AD23" i="3" s="1"/>
  <c r="H118" i="2" l="1"/>
  <c r="H107" i="2"/>
  <c r="L19" i="4"/>
  <c r="R19" i="4" l="1"/>
  <c r="R21" i="4" s="1"/>
  <c r="R22" i="4" s="1"/>
  <c r="L21" i="4"/>
  <c r="L22" i="4" s="1"/>
  <c r="H137" i="2"/>
  <c r="H140" i="2" l="1"/>
  <c r="AB28" i="3"/>
  <c r="AB32" i="3" s="1"/>
  <c r="H69" i="5" l="1"/>
  <c r="H34" i="3" l="1"/>
  <c r="J34" i="3" l="1"/>
  <c r="L34" i="3"/>
  <c r="F34" i="3"/>
  <c r="H24" i="4"/>
  <c r="P24" i="4"/>
  <c r="J24" i="4" l="1"/>
  <c r="D34" i="3" l="1"/>
  <c r="F24" i="4" l="1"/>
  <c r="D69" i="5"/>
  <c r="D80" i="5" l="1"/>
  <c r="L24" i="4" l="1"/>
  <c r="H82" i="1"/>
  <c r="R24" i="4" l="1"/>
  <c r="H85" i="1"/>
  <c r="H50" i="5" l="1"/>
  <c r="H83" i="5" l="1"/>
  <c r="D56" i="1"/>
  <c r="D18" i="1"/>
  <c r="D66" i="1"/>
  <c r="H85" i="5" l="1"/>
  <c r="D67" i="1"/>
  <c r="H86" i="5" l="1"/>
  <c r="D32" i="1" l="1"/>
  <c r="D33" i="1" l="1"/>
  <c r="H18" i="1"/>
  <c r="H33" i="1" s="1"/>
  <c r="AB34" i="3" l="1"/>
  <c r="D82" i="1" l="1"/>
  <c r="D85" i="1" l="1"/>
  <c r="D86" i="1" s="1"/>
  <c r="D87" i="1" s="1"/>
  <c r="H66" i="1"/>
  <c r="H67" i="1" l="1"/>
  <c r="H86" i="1"/>
  <c r="H87" i="1" s="1"/>
  <c r="P28" i="3"/>
  <c r="P32" i="3" s="1"/>
  <c r="V28" i="3" l="1"/>
  <c r="V32" i="3" s="1"/>
  <c r="D127" i="2"/>
  <c r="T27" i="3"/>
  <c r="D134" i="2"/>
  <c r="D62" i="2"/>
  <c r="D135" i="2" l="1"/>
  <c r="X27" i="3"/>
  <c r="T28" i="3"/>
  <c r="T32" i="3" s="1"/>
  <c r="X28" i="3" l="1"/>
  <c r="X32" i="3" s="1"/>
  <c r="X34" i="3" s="1"/>
  <c r="Z27" i="3"/>
  <c r="AD27" i="3" l="1"/>
  <c r="AB35" i="3" l="1"/>
  <c r="D55" i="2" l="1"/>
  <c r="D63" i="2" s="1"/>
  <c r="D92" i="2" l="1"/>
  <c r="D93" i="2" l="1"/>
  <c r="D20" i="2"/>
  <c r="D21" i="2" s="1"/>
  <c r="D25" i="2" s="1"/>
  <c r="D27" i="2" s="1"/>
  <c r="D30" i="2" s="1"/>
  <c r="D97" i="2" l="1"/>
  <c r="D9" i="5" s="1"/>
  <c r="D29" i="5" s="1"/>
  <c r="D35" i="2"/>
  <c r="D32" i="2"/>
  <c r="D46" i="2" s="1"/>
  <c r="D65" i="2" s="1"/>
  <c r="D99" i="2" l="1"/>
  <c r="D70" i="2"/>
  <c r="D68" i="2"/>
  <c r="D45" i="5" l="1"/>
  <c r="D102" i="2"/>
  <c r="N26" i="3" s="1"/>
  <c r="D50" i="5" l="1"/>
  <c r="D107" i="2"/>
  <c r="D104" i="2"/>
  <c r="D83" i="5" l="1"/>
  <c r="D118" i="2"/>
  <c r="Z26" i="3"/>
  <c r="N28" i="3"/>
  <c r="N32" i="3" s="1"/>
  <c r="N34" i="3" s="1"/>
  <c r="D85" i="5" l="1"/>
  <c r="AD26" i="3"/>
  <c r="AD28" i="3" s="1"/>
  <c r="Z28" i="3"/>
  <c r="D137" i="2"/>
  <c r="D86" i="5" l="1"/>
  <c r="D140" i="2"/>
  <c r="D142" i="2"/>
  <c r="AE28" i="3" s="1"/>
  <c r="Z32" i="3"/>
  <c r="Z34" i="3" s="1"/>
  <c r="AD32" i="3"/>
  <c r="AD34" i="3" s="1"/>
  <c r="AD35" i="3" l="1"/>
  <c r="Z35" i="3"/>
</calcChain>
</file>

<file path=xl/sharedStrings.xml><?xml version="1.0" encoding="utf-8"?>
<sst xmlns="http://schemas.openxmlformats.org/spreadsheetml/2006/main" count="461" uniqueCount="275">
  <si>
    <t>Laguna Resorts &amp; Hotels Public Company Limited and its subsidiaries</t>
  </si>
  <si>
    <t>Statement of financial position</t>
  </si>
  <si>
    <t>(Unit: Thousand Baht)</t>
  </si>
  <si>
    <t>Consolidated financial statements</t>
  </si>
  <si>
    <t>Separate financial statements</t>
  </si>
  <si>
    <t>Note</t>
  </si>
  <si>
    <t>31 December 2021</t>
  </si>
  <si>
    <t>(Unaudited</t>
  </si>
  <si>
    <t>(Audited)</t>
  </si>
  <si>
    <t>but reviewed)</t>
  </si>
  <si>
    <t>Assets</t>
  </si>
  <si>
    <t>Current assets</t>
  </si>
  <si>
    <t>Cash and cash equivalents</t>
  </si>
  <si>
    <t>Trade and other receivables</t>
  </si>
  <si>
    <t xml:space="preserve">Inventories </t>
  </si>
  <si>
    <t>Property development cost</t>
  </si>
  <si>
    <t>Cost to obtain contracts with customers</t>
  </si>
  <si>
    <t>Other current financial asset</t>
  </si>
  <si>
    <t>Other current assets</t>
  </si>
  <si>
    <t>Total current assets</t>
  </si>
  <si>
    <t>Non-current assets</t>
  </si>
  <si>
    <t>Long-term restricted deposit at financial institution</t>
  </si>
  <si>
    <t>Other non-current financial assets</t>
  </si>
  <si>
    <t xml:space="preserve">Long-term trade accounts receivable </t>
  </si>
  <si>
    <t>Investments in subsidiaries</t>
  </si>
  <si>
    <t>Investments in associates</t>
  </si>
  <si>
    <t>Long-term loans to subsidiaries</t>
  </si>
  <si>
    <t>Investment properties</t>
  </si>
  <si>
    <t xml:space="preserve">Property, plant and equipment </t>
  </si>
  <si>
    <t>Right-of-use assets</t>
  </si>
  <si>
    <t>Deferred tax assets</t>
  </si>
  <si>
    <t>Goodwill</t>
  </si>
  <si>
    <t>Other non-current assets</t>
  </si>
  <si>
    <t>Total non-current assets</t>
  </si>
  <si>
    <t>Total assets</t>
  </si>
  <si>
    <t>The accompanying notes to interim consolidated financial statements are an integral part of the financial statements.</t>
  </si>
  <si>
    <t>Statement of financial position (continued)</t>
  </si>
  <si>
    <t>Liabilities and shareholders' equity</t>
  </si>
  <si>
    <t>Current liabilities</t>
  </si>
  <si>
    <t xml:space="preserve">Bank overdrafts and short-term loans from </t>
  </si>
  <si>
    <t xml:space="preserve">   financial institutions</t>
  </si>
  <si>
    <t>Trade and other payables</t>
  </si>
  <si>
    <t>Current portion of long-term loans from financial</t>
  </si>
  <si>
    <t xml:space="preserve">   institutions</t>
  </si>
  <si>
    <t>Current portion of lease liabilities</t>
  </si>
  <si>
    <t>Income tax payable</t>
  </si>
  <si>
    <t>Advance received from customers</t>
  </si>
  <si>
    <t>Other current liabilities</t>
  </si>
  <si>
    <t>Total current liabilities</t>
  </si>
  <si>
    <t>Non-current liabilities</t>
  </si>
  <si>
    <t>Long-term loans from subsidiaries</t>
  </si>
  <si>
    <t>Long-term loan from related company</t>
  </si>
  <si>
    <t>Long-term loans from financial institutions,</t>
  </si>
  <si>
    <t xml:space="preserve">   net of current portion</t>
  </si>
  <si>
    <t>Provision for long-term employee benefits</t>
  </si>
  <si>
    <t>Deferred tax liabilities</t>
  </si>
  <si>
    <t>Lease liabilities, net of current portion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</si>
  <si>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</si>
  <si>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</si>
  <si>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</si>
  <si>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</si>
  <si>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</si>
  <si>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</si>
  <si>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</si>
  <si>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</si>
  <si>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</si>
  <si>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</si>
  <si>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</si>
  <si>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</si>
  <si>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</si>
  <si>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</si>
  <si>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Other components of shareholders' equity</t>
  </si>
  <si>
    <t>Equity attributable to owners of the Company</t>
  </si>
  <si>
    <t xml:space="preserve">Equity attributable to non-controlling interests </t>
  </si>
  <si>
    <t xml:space="preserve">   of the subsidiaries</t>
  </si>
  <si>
    <t>Total shareholders' equity</t>
  </si>
  <si>
    <t>Total liabilities and shareholders' equity</t>
  </si>
  <si>
    <t>Directors</t>
  </si>
  <si>
    <t>(Unaudited but reviewed)</t>
  </si>
  <si>
    <t>Income statement</t>
  </si>
  <si>
    <t>(Unit: Thousand Baht, except earnings per share expressed in Baht)</t>
  </si>
  <si>
    <t>2022</t>
  </si>
  <si>
    <t>2021</t>
  </si>
  <si>
    <t>Revenues</t>
  </si>
  <si>
    <t>Revenue from hotel operations</t>
  </si>
  <si>
    <t>Revenue from property development operations</t>
  </si>
  <si>
    <t>Revenue from office rental operations</t>
  </si>
  <si>
    <t>Other income</t>
  </si>
  <si>
    <t>Total revenues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</si>
  <si>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</si>
  <si>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</si>
  <si>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</si>
  <si>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</si>
  <si>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</si>
  <si>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</si>
  <si>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</si>
  <si>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Operating profit (loss)</t>
  </si>
  <si>
    <t>Share of profit from investments in associates</t>
  </si>
  <si>
    <t>Finance income</t>
  </si>
  <si>
    <t>Finance cost</t>
  </si>
  <si>
    <t>Loss before income tax expenses</t>
  </si>
  <si>
    <t>Income tax revenue (expenses)</t>
  </si>
  <si>
    <t>Loss for the period</t>
  </si>
  <si>
    <t>Profit (loss) attributable to:</t>
  </si>
  <si>
    <t>Equity holders of the Company</t>
  </si>
  <si>
    <t>Non-controlling interests of the subsidiaries</t>
  </si>
  <si>
    <t>Earnings per share</t>
  </si>
  <si>
    <t>Basic earnings per share</t>
  </si>
  <si>
    <t>Loss attributable to equity holders of the Company</t>
  </si>
  <si>
    <t>Statement of comprehensive income</t>
  </si>
  <si>
    <t>Other comprehensive income (loss):</t>
  </si>
  <si>
    <t>Other comprehensive income (loss) to be reclassified</t>
  </si>
  <si>
    <t xml:space="preserve">   to profit or loss in subsequent periods</t>
  </si>
  <si>
    <t xml:space="preserve">Exchange differences on translation of </t>
  </si>
  <si>
    <t xml:space="preserve">   financial statements in foreign currency</t>
  </si>
  <si>
    <t>Share of other comprehensive income from associates</t>
  </si>
  <si>
    <t>Other comprehensive income to be reclassified</t>
  </si>
  <si>
    <t xml:space="preserve">   to profit or loss in subsequent periods, net of income tax</t>
  </si>
  <si>
    <t xml:space="preserve">Other comprehensive income (loss) not to be reclassified </t>
  </si>
  <si>
    <t xml:space="preserve">   at fair value through other comprehensive income</t>
  </si>
  <si>
    <t>Other comprehensive income (loss) for the period</t>
  </si>
  <si>
    <t>Total comprehensive income (loss) for the period</t>
  </si>
  <si>
    <t>Total comprehensive income (loss) attributable to:</t>
  </si>
  <si>
    <t>Statement of changes in shareholders' equity</t>
  </si>
  <si>
    <t>Equity attributable to the owners of the Company</t>
  </si>
  <si>
    <t>Other comprehensive income</t>
  </si>
  <si>
    <t>Exchange</t>
  </si>
  <si>
    <t>differences on</t>
  </si>
  <si>
    <t>Equity attributable</t>
  </si>
  <si>
    <t xml:space="preserve">translation of </t>
  </si>
  <si>
    <t>investments in equity</t>
  </si>
  <si>
    <t>Share of other</t>
  </si>
  <si>
    <t>Total other</t>
  </si>
  <si>
    <t>Total equity</t>
  </si>
  <si>
    <t>to non-controlling</t>
  </si>
  <si>
    <t>Issued and fully</t>
  </si>
  <si>
    <t>financial</t>
  </si>
  <si>
    <t xml:space="preserve">Revaluation </t>
  </si>
  <si>
    <t>designated at fair</t>
  </si>
  <si>
    <t>comprehensive</t>
  </si>
  <si>
    <t>components of</t>
  </si>
  <si>
    <t>attributable to</t>
  </si>
  <si>
    <t xml:space="preserve"> interests</t>
  </si>
  <si>
    <t>Total</t>
  </si>
  <si>
    <t>paid-up</t>
  </si>
  <si>
    <t>Appropriated -</t>
  </si>
  <si>
    <t>statements in</t>
  </si>
  <si>
    <t xml:space="preserve">surplus </t>
  </si>
  <si>
    <t>value through other</t>
  </si>
  <si>
    <t>income (loss) from</t>
  </si>
  <si>
    <t>shareholders'</t>
  </si>
  <si>
    <t>owners of</t>
  </si>
  <si>
    <t xml:space="preserve">of the </t>
  </si>
  <si>
    <t>share capital</t>
  </si>
  <si>
    <t>statutory reserve</t>
  </si>
  <si>
    <t>Unappropriated</t>
  </si>
  <si>
    <t>foreign currency</t>
  </si>
  <si>
    <t>on assets</t>
  </si>
  <si>
    <t>comprehensive income</t>
  </si>
  <si>
    <t>associates</t>
  </si>
  <si>
    <t>equity</t>
  </si>
  <si>
    <t>the Company</t>
  </si>
  <si>
    <t>subsidiaries</t>
  </si>
  <si>
    <t>Balance as at 1 January 2021</t>
  </si>
  <si>
    <t>Reversal of revaluation surplus on disposal of assets</t>
  </si>
  <si>
    <t>Balance as at 1 January 2022</t>
  </si>
  <si>
    <t>Statement of changes in shareholders' equity (continued)</t>
  </si>
  <si>
    <t xml:space="preserve">Other comprehensive </t>
  </si>
  <si>
    <t>income</t>
  </si>
  <si>
    <t xml:space="preserve">components of </t>
  </si>
  <si>
    <t>Revaluation</t>
  </si>
  <si>
    <t>surplus on assets</t>
  </si>
  <si>
    <t xml:space="preserve">Total comprehensive income (loss) for the period </t>
  </si>
  <si>
    <t>Cash flow statement</t>
  </si>
  <si>
    <t>Cash flows from operating activities</t>
  </si>
  <si>
    <t xml:space="preserve">   to net cash provided by (paid from) operating activities:</t>
  </si>
  <si>
    <t xml:space="preserve">   Depreciation</t>
  </si>
  <si>
    <t xml:space="preserve">   Reversal of reduction of propecty development cost </t>
  </si>
  <si>
    <t xml:space="preserve">      to net realisable value</t>
  </si>
  <si>
    <t xml:space="preserve">   Share of profit from investments in associates</t>
  </si>
  <si>
    <t xml:space="preserve">   Write off property, plant and equipment</t>
  </si>
  <si>
    <t xml:space="preserve">   Dividend income from investment in associate</t>
  </si>
  <si>
    <t xml:space="preserve">   Deferred gain on right-of-use assets</t>
  </si>
  <si>
    <t xml:space="preserve">   Provision for long-term employee benefits </t>
  </si>
  <si>
    <t xml:space="preserve">   Finance income</t>
  </si>
  <si>
    <t xml:space="preserve">   Finance cost</t>
  </si>
  <si>
    <t xml:space="preserve">Profit (loss) from operating activities before changes in </t>
  </si>
  <si>
    <t xml:space="preserve">   operating assets and liabilities</t>
  </si>
  <si>
    <t>Operating assets (increase) decrease</t>
  </si>
  <si>
    <t xml:space="preserve">   Trade and other receivables</t>
  </si>
  <si>
    <t xml:space="preserve">   Inventories</t>
  </si>
  <si>
    <t xml:space="preserve">   Property development cost</t>
  </si>
  <si>
    <t xml:space="preserve">   Cost to obtain contracts with customers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</si>
  <si>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</si>
  <si>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</si>
  <si>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</si>
  <si>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</si>
  <si>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Trade and other payables</t>
  </si>
  <si>
    <t xml:space="preserve">   Advance received from customers</t>
  </si>
  <si>
    <t xml:space="preserve">   Other current liabilities</t>
  </si>
  <si>
    <t xml:space="preserve">   Cash paid for provision for long-term employee benefits</t>
  </si>
  <si>
    <t xml:space="preserve">   Cash paid for long-term provision for legal case</t>
  </si>
  <si>
    <t xml:space="preserve">   Other non-current liabilities</t>
  </si>
  <si>
    <t xml:space="preserve">Cash flows from (used in) operating activities </t>
  </si>
  <si>
    <t xml:space="preserve">   Cash received from interest income</t>
  </si>
  <si>
    <t xml:space="preserve">   Cash received from income tax refund</t>
  </si>
  <si>
    <t xml:space="preserve">   Cash paid for interest expenses</t>
  </si>
  <si>
    <t xml:space="preserve">   Cash paid for income tax</t>
  </si>
  <si>
    <t>Net cash flows from (used in) operating activities</t>
  </si>
  <si>
    <t>Cash flow statement (continued)</t>
  </si>
  <si>
    <t>Cash flows from investing activities</t>
  </si>
  <si>
    <t>Cash received from long-term loans to subsidiaries</t>
  </si>
  <si>
    <t>Cash paid for long-term loans to subsidiaries</t>
  </si>
  <si>
    <t>Dividend received from investment in associate</t>
  </si>
  <si>
    <t>Cash received from sales of property, plant and equipment</t>
  </si>
  <si>
    <t xml:space="preserve">Cash paid for acquisition of property, plant and equipment </t>
  </si>
  <si>
    <t>Net cash flows from (used in) investing activities</t>
  </si>
  <si>
    <t>Cash flows from financing activities</t>
  </si>
  <si>
    <t xml:space="preserve">Decrease in bank overdrafts and short-term loans </t>
  </si>
  <si>
    <t xml:space="preserve">   from financial institutions</t>
  </si>
  <si>
    <t>Draw down of long-term loans from subsidiaries</t>
  </si>
  <si>
    <t>Repayment of long-term loans from subsidiaries</t>
  </si>
  <si>
    <t>Draw down of long-term loans from financial institutions</t>
  </si>
  <si>
    <t>Repayment of long-term loans from financial institutions</t>
  </si>
  <si>
    <t>Repayment of long-term loans from related company</t>
  </si>
  <si>
    <t>Payment of lease liabilities</t>
  </si>
  <si>
    <t>Net cash flows from (used in) financing activities</t>
  </si>
  <si>
    <t xml:space="preserve">Net exchange differences on translation of financial </t>
  </si>
  <si>
    <t xml:space="preserve">    statements in foreign currency</t>
  </si>
  <si>
    <t>Net increase (decrease) in cash and cash equivalents</t>
  </si>
  <si>
    <t>Cash and cash equivalents at beginning of period</t>
  </si>
  <si>
    <t>Cash and cash equivalents at end of period</t>
  </si>
  <si>
    <t>Supplemental cash flows information</t>
  </si>
  <si>
    <t>Non-cash items</t>
  </si>
  <si>
    <t xml:space="preserve">   Share of other comprehensive income from associates</t>
  </si>
  <si>
    <t xml:space="preserve">   Reversal of revaluation surplus on disposal of assets</t>
  </si>
  <si>
    <t xml:space="preserve">   Interest recorded as property development cost</t>
  </si>
  <si>
    <t xml:space="preserve">   Addition of right-of-use assets and lease liabilities</t>
  </si>
  <si>
    <t xml:space="preserve">   Transfer from investment properties to property,</t>
  </si>
  <si>
    <t xml:space="preserve">      plant and equipment</t>
  </si>
  <si>
    <t xml:space="preserve">   Transfer from property, plant and equipment</t>
  </si>
  <si>
    <t xml:space="preserve">      to property development cost</t>
  </si>
  <si>
    <t xml:space="preserve">   Allowance for expected credit losses (reversal)</t>
  </si>
  <si>
    <t xml:space="preserve">   Reduction of inventory to net realisable value</t>
  </si>
  <si>
    <t>Operating loss</t>
  </si>
  <si>
    <t>Adjustments to reconcile loss before income tax expenses</t>
  </si>
  <si>
    <t xml:space="preserve">   Reversal of provision for legal case</t>
  </si>
  <si>
    <t>As at 30 September 2022</t>
  </si>
  <si>
    <t>30 September 2022</t>
  </si>
  <si>
    <t>For the three-month period ended 30 September 2022</t>
  </si>
  <si>
    <t>Balance as at 30 September 2021</t>
  </si>
  <si>
    <t>Balance as at 30 September 2022</t>
  </si>
  <si>
    <t>For the nine-month period ended 30 September 2022</t>
  </si>
  <si>
    <t>Subsidiary paid dividend to non-controlling interests</t>
  </si>
  <si>
    <t xml:space="preserve">   Dividend income from investment in subsidiary</t>
  </si>
  <si>
    <t xml:space="preserve">   Impairment of right-of-use assets</t>
  </si>
  <si>
    <t>Dividend received from investment in subsidiary</t>
  </si>
  <si>
    <t>Dividend paid</t>
  </si>
  <si>
    <t xml:space="preserve">Share discount from change in proportion of </t>
  </si>
  <si>
    <t xml:space="preserve">of investment </t>
  </si>
  <si>
    <t xml:space="preserve">in proportion </t>
  </si>
  <si>
    <t>from change</t>
  </si>
  <si>
    <t>Share discount</t>
  </si>
  <si>
    <t>in subsidiary</t>
  </si>
  <si>
    <t>Decrease (increase) in long-term restricted deposits at financial institutions</t>
  </si>
  <si>
    <t xml:space="preserve">   Gain on sales of property, plant and equipment</t>
  </si>
  <si>
    <t xml:space="preserve">   investment in subsidiary</t>
  </si>
  <si>
    <t xml:space="preserve">Gain on changes in investments in equity designated  </t>
  </si>
  <si>
    <t>Share of other comprehensive income (loss) from associates</t>
  </si>
  <si>
    <t xml:space="preserve">Other comprehensive income not to be reclassified </t>
  </si>
  <si>
    <t>Other comprehensive income for the period</t>
  </si>
  <si>
    <t>Loss attributable to:</t>
  </si>
  <si>
    <t xml:space="preserve">   of the subsidiary</t>
  </si>
  <si>
    <t>Increase in other current financial assets</t>
  </si>
  <si>
    <t>Gain 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</si>
</sst>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_-* #,##0_-;\-* #,##0_-;_-* &quot;-&quot;??_-;_-@_-"/>
  </numFmts>
  <fonts count="1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sz val="13.5"/>
      <name val="Angsana New"/>
      <family val="1"/>
    </font>
    <font>
      <sz val="14"/>
      <name val="CordiaUPC"/>
      <family val="2"/>
      <charset val="22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1" fillId="0" borderId="0"/>
  </cellStyleXfs>
  <cellXfs count="134">
    <xf numFmtId="0" fontId="0" fillId="0" borderId="0" xfId="0"/>
    <xf numFmtId="41" fontId="2" fillId="0" borderId="0" xfId="1" applyNumberFormat="1" applyFont="1" applyFill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1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41" fontId="4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vertical="center"/>
    </xf>
    <xf numFmtId="164" fontId="4" fillId="0" borderId="0" xfId="1" applyNumberFormat="1" applyFont="1" applyFill="1" applyAlignment="1">
      <alignment horizontal="right" vertical="center"/>
    </xf>
    <xf numFmtId="37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1" fontId="4" fillId="0" borderId="2" xfId="1" quotePrefix="1" applyNumberFormat="1" applyFont="1" applyFill="1" applyBorder="1" applyAlignment="1">
      <alignment horizontal="center" vertical="center"/>
    </xf>
    <xf numFmtId="164" fontId="4" fillId="0" borderId="2" xfId="1" quotePrefix="1" applyNumberFormat="1" applyFont="1" applyFill="1" applyBorder="1" applyAlignment="1">
      <alignment horizontal="center" vertical="center"/>
    </xf>
    <xf numFmtId="41" fontId="4" fillId="0" borderId="0" xfId="1" quotePrefix="1" applyNumberFormat="1" applyFont="1" applyFill="1" applyAlignment="1">
      <alignment horizontal="center" vertical="center"/>
    </xf>
    <xf numFmtId="164" fontId="4" fillId="0" borderId="0" xfId="1" quotePrefix="1" applyNumberFormat="1" applyFont="1" applyFill="1" applyAlignment="1">
      <alignment horizontal="center" vertical="center"/>
    </xf>
    <xf numFmtId="41" fontId="4" fillId="0" borderId="0" xfId="1" applyNumberFormat="1" applyFont="1" applyFill="1" applyAlignment="1">
      <alignment horizontal="center" vertical="center"/>
    </xf>
    <xf numFmtId="164" fontId="4" fillId="0" borderId="0" xfId="1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41" fontId="4" fillId="0" borderId="0" xfId="0" applyNumberFormat="1" applyFont="1" applyAlignment="1">
      <alignment vertical="center"/>
    </xf>
    <xf numFmtId="43" fontId="4" fillId="0" borderId="0" xfId="1" applyFont="1" applyFill="1" applyAlignment="1">
      <alignment vertical="center"/>
    </xf>
    <xf numFmtId="41" fontId="4" fillId="0" borderId="2" xfId="1" applyNumberFormat="1" applyFont="1" applyFill="1" applyBorder="1" applyAlignment="1">
      <alignment vertical="center"/>
    </xf>
    <xf numFmtId="41" fontId="4" fillId="0" borderId="1" xfId="1" applyNumberFormat="1" applyFont="1" applyFill="1" applyBorder="1" applyAlignment="1">
      <alignment vertical="center"/>
    </xf>
    <xf numFmtId="41" fontId="4" fillId="0" borderId="3" xfId="1" applyNumberFormat="1" applyFont="1" applyFill="1" applyBorder="1" applyAlignment="1">
      <alignment vertical="center"/>
    </xf>
    <xf numFmtId="43" fontId="2" fillId="0" borderId="0" xfId="1" applyFont="1" applyFill="1" applyAlignment="1">
      <alignment vertical="center"/>
    </xf>
    <xf numFmtId="43" fontId="2" fillId="0" borderId="0" xfId="1" applyFont="1" applyFill="1" applyAlignment="1">
      <alignment horizontal="center" vertical="center"/>
    </xf>
    <xf numFmtId="43" fontId="4" fillId="0" borderId="0" xfId="1" applyFont="1" applyFill="1" applyAlignment="1">
      <alignment horizontal="center" vertical="center"/>
    </xf>
    <xf numFmtId="41" fontId="4" fillId="0" borderId="0" xfId="1" applyNumberFormat="1" applyFont="1" applyFill="1" applyAlignment="1">
      <alignment horizontal="right" vertical="center"/>
    </xf>
    <xf numFmtId="41" fontId="4" fillId="0" borderId="0" xfId="1" quotePrefix="1" applyNumberFormat="1" applyFont="1" applyFill="1" applyAlignment="1">
      <alignment horizontal="right" vertical="center"/>
    </xf>
    <xf numFmtId="41" fontId="4" fillId="0" borderId="0" xfId="1" applyNumberFormat="1" applyFont="1" applyFill="1" applyBorder="1" applyAlignment="1">
      <alignment vertical="center"/>
    </xf>
    <xf numFmtId="164" fontId="9" fillId="0" borderId="0" xfId="1" applyNumberFormat="1" applyFont="1" applyFill="1" applyAlignment="1">
      <alignment vertical="center"/>
    </xf>
    <xf numFmtId="41" fontId="9" fillId="0" borderId="0" xfId="1" applyNumberFormat="1" applyFont="1" applyFill="1" applyAlignment="1">
      <alignment vertical="center"/>
    </xf>
    <xf numFmtId="41" fontId="4" fillId="0" borderId="0" xfId="0" applyNumberFormat="1" applyFont="1" applyAlignment="1">
      <alignment horizontal="right" vertical="center"/>
    </xf>
    <xf numFmtId="164" fontId="4" fillId="0" borderId="3" xfId="1" applyNumberFormat="1" applyFont="1" applyFill="1" applyBorder="1" applyAlignment="1">
      <alignment vertical="center"/>
    </xf>
    <xf numFmtId="43" fontId="4" fillId="0" borderId="3" xfId="1" applyFont="1" applyFill="1" applyBorder="1" applyAlignment="1">
      <alignment vertical="center"/>
    </xf>
    <xf numFmtId="41" fontId="4" fillId="0" borderId="1" xfId="0" applyNumberFormat="1" applyFont="1" applyBorder="1" applyAlignment="1">
      <alignment horizontal="right" vertical="center"/>
    </xf>
    <xf numFmtId="164" fontId="4" fillId="0" borderId="0" xfId="1" applyNumberFormat="1" applyFont="1" applyFill="1" applyBorder="1" applyAlignment="1">
      <alignment vertical="center"/>
    </xf>
    <xf numFmtId="164" fontId="4" fillId="0" borderId="1" xfId="1" applyNumberFormat="1" applyFont="1" applyFill="1" applyBorder="1" applyAlignment="1">
      <alignment vertical="center"/>
    </xf>
    <xf numFmtId="0" fontId="11" fillId="0" borderId="0" xfId="3" applyFont="1" applyAlignment="1">
      <alignment vertical="center"/>
    </xf>
    <xf numFmtId="41" fontId="11" fillId="0" borderId="0" xfId="0" applyNumberFormat="1" applyFont="1" applyAlignment="1">
      <alignment horizontal="right" vertical="center"/>
    </xf>
    <xf numFmtId="0" fontId="12" fillId="0" borderId="0" xfId="3" applyFont="1" applyAlignment="1">
      <alignment vertical="center"/>
    </xf>
    <xf numFmtId="41" fontId="11" fillId="0" borderId="0" xfId="3" applyNumberFormat="1" applyFont="1" applyAlignment="1">
      <alignment horizontal="right" vertical="center"/>
    </xf>
    <xf numFmtId="37" fontId="11" fillId="0" borderId="0" xfId="0" applyNumberFormat="1" applyFont="1" applyAlignment="1">
      <alignment horizontal="right" vertical="center"/>
    </xf>
    <xf numFmtId="0" fontId="11" fillId="0" borderId="0" xfId="3" applyFont="1" applyAlignment="1">
      <alignment horizontal="center" vertical="center"/>
    </xf>
    <xf numFmtId="0" fontId="12" fillId="0" borderId="1" xfId="3" applyFont="1" applyBorder="1" applyAlignment="1">
      <alignment horizontal="centerContinuous" vertical="center"/>
    </xf>
    <xf numFmtId="0" fontId="11" fillId="0" borderId="1" xfId="3" applyFont="1" applyBorder="1" applyAlignment="1">
      <alignment horizontal="centerContinuous" vertical="center"/>
    </xf>
    <xf numFmtId="0" fontId="11" fillId="0" borderId="6" xfId="3" applyFont="1" applyBorder="1" applyAlignment="1">
      <alignment vertical="center"/>
    </xf>
    <xf numFmtId="0" fontId="11" fillId="0" borderId="1" xfId="3" applyFont="1" applyBorder="1" applyAlignment="1">
      <alignment vertical="center"/>
    </xf>
    <xf numFmtId="0" fontId="11" fillId="0" borderId="0" xfId="3" applyFont="1" applyAlignment="1">
      <alignment horizontal="centerContinuous" vertical="center"/>
    </xf>
    <xf numFmtId="0" fontId="13" fillId="0" borderId="0" xfId="3" applyFont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41" fontId="11" fillId="0" borderId="1" xfId="0" applyNumberFormat="1" applyFont="1" applyBorder="1" applyAlignment="1">
      <alignment horizontal="right" vertical="center"/>
    </xf>
    <xf numFmtId="41" fontId="11" fillId="0" borderId="1" xfId="0" applyNumberFormat="1" applyFont="1" applyBorder="1" applyAlignment="1">
      <alignment vertical="center"/>
    </xf>
    <xf numFmtId="41" fontId="11" fillId="0" borderId="0" xfId="0" applyNumberFormat="1" applyFont="1" applyAlignment="1">
      <alignment horizontal="left" vertical="center"/>
    </xf>
    <xf numFmtId="41" fontId="11" fillId="0" borderId="5" xfId="0" applyNumberFormat="1" applyFont="1" applyBorder="1" applyAlignment="1">
      <alignment horizontal="right" vertical="center"/>
    </xf>
    <xf numFmtId="41" fontId="11" fillId="0" borderId="6" xfId="0" applyNumberFormat="1" applyFont="1" applyBorder="1" applyAlignment="1">
      <alignment horizontal="right" vertical="center"/>
    </xf>
    <xf numFmtId="41" fontId="11" fillId="0" borderId="0" xfId="3" applyNumberFormat="1" applyFont="1" applyAlignment="1">
      <alignment vertical="center"/>
    </xf>
    <xf numFmtId="43" fontId="11" fillId="0" borderId="0" xfId="1" applyFont="1" applyFill="1" applyAlignment="1">
      <alignment vertical="center"/>
    </xf>
    <xf numFmtId="43" fontId="11" fillId="0" borderId="0" xfId="1" applyFont="1" applyFill="1" applyBorder="1" applyAlignment="1">
      <alignment vertical="center"/>
    </xf>
    <xf numFmtId="165" fontId="11" fillId="0" borderId="0" xfId="3" applyNumberFormat="1" applyFont="1" applyAlignment="1">
      <alignment vertical="center"/>
    </xf>
    <xf numFmtId="0" fontId="11" fillId="2" borderId="0" xfId="0" applyFont="1" applyFill="1" applyAlignment="1">
      <alignment vertical="center"/>
    </xf>
    <xf numFmtId="43" fontId="11" fillId="0" borderId="0" xfId="1" applyFont="1" applyFill="1" applyBorder="1" applyAlignment="1">
      <alignment horizontal="right" vertical="center"/>
    </xf>
    <xf numFmtId="0" fontId="2" fillId="0" borderId="0" xfId="3" applyFont="1" applyAlignment="1">
      <alignment vertical="center"/>
    </xf>
    <xf numFmtId="41" fontId="4" fillId="0" borderId="0" xfId="3" applyNumberFormat="1" applyFont="1" applyAlignment="1">
      <alignment horizontal="right" vertical="center"/>
    </xf>
    <xf numFmtId="0" fontId="4" fillId="0" borderId="0" xfId="3" applyFont="1" applyAlignment="1">
      <alignment vertical="center"/>
    </xf>
    <xf numFmtId="0" fontId="4" fillId="0" borderId="0" xfId="3" applyFont="1" applyAlignment="1">
      <alignment horizontal="right" vertical="center"/>
    </xf>
    <xf numFmtId="0" fontId="4" fillId="0" borderId="0" xfId="3" applyFont="1" applyAlignment="1">
      <alignment horizontal="center" vertical="center"/>
    </xf>
    <xf numFmtId="41" fontId="4" fillId="0" borderId="1" xfId="0" applyNumberFormat="1" applyFont="1" applyBorder="1" applyAlignment="1">
      <alignment horizontal="left" vertical="center"/>
    </xf>
    <xf numFmtId="41" fontId="4" fillId="0" borderId="0" xfId="0" applyNumberFormat="1" applyFont="1" applyAlignment="1">
      <alignment horizontal="left" vertical="center"/>
    </xf>
    <xf numFmtId="41" fontId="4" fillId="0" borderId="6" xfId="0" applyNumberFormat="1" applyFont="1" applyBorder="1" applyAlignment="1">
      <alignment horizontal="left" vertical="center"/>
    </xf>
    <xf numFmtId="41" fontId="4" fillId="0" borderId="5" xfId="0" applyNumberFormat="1" applyFont="1" applyBorder="1" applyAlignment="1">
      <alignment horizontal="right" vertical="center"/>
    </xf>
    <xf numFmtId="41" fontId="4" fillId="0" borderId="7" xfId="0" applyNumberFormat="1" applyFont="1" applyBorder="1" applyAlignment="1">
      <alignment horizontal="right" vertical="center"/>
    </xf>
    <xf numFmtId="41" fontId="4" fillId="0" borderId="0" xfId="3" applyNumberFormat="1" applyFont="1" applyAlignment="1">
      <alignment vertical="center"/>
    </xf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horizontal="right" vertical="center"/>
    </xf>
    <xf numFmtId="49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quotePrefix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4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vertical="center"/>
    </xf>
    <xf numFmtId="41" fontId="4" fillId="0" borderId="0" xfId="0" applyNumberFormat="1" applyFont="1" applyFill="1" applyAlignment="1">
      <alignment horizontal="center" vertical="center"/>
    </xf>
    <xf numFmtId="41" fontId="4" fillId="0" borderId="0" xfId="0" quotePrefix="1" applyNumberFormat="1" applyFont="1" applyFill="1" applyAlignment="1">
      <alignment horizontal="right" vertical="center"/>
    </xf>
    <xf numFmtId="41" fontId="4" fillId="0" borderId="0" xfId="2" applyNumberFormat="1" applyFont="1" applyFill="1" applyBorder="1" applyAlignment="1">
      <alignment vertical="center"/>
    </xf>
    <xf numFmtId="41" fontId="4" fillId="0" borderId="0" xfId="2" applyNumberFormat="1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37" fontId="4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9" fillId="0" borderId="4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41" fontId="4" fillId="0" borderId="0" xfId="0" applyNumberFormat="1" applyFont="1" applyFill="1" applyAlignment="1">
      <alignment horizontal="right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/>
    </xf>
    <xf numFmtId="41" fontId="4" fillId="0" borderId="1" xfId="0" applyNumberFormat="1" applyFont="1" applyFill="1" applyBorder="1" applyAlignment="1">
      <alignment vertical="center"/>
    </xf>
    <xf numFmtId="41" fontId="4" fillId="0" borderId="1" xfId="0" applyNumberFormat="1" applyFont="1" applyFill="1" applyBorder="1" applyAlignment="1">
      <alignment horizontal="right" vertical="center"/>
    </xf>
    <xf numFmtId="41" fontId="4" fillId="0" borderId="2" xfId="0" applyNumberFormat="1" applyFont="1" applyFill="1" applyBorder="1" applyAlignment="1">
      <alignment vertical="center"/>
    </xf>
    <xf numFmtId="41" fontId="4" fillId="0" borderId="1" xfId="0" quotePrefix="1" applyNumberFormat="1" applyFont="1" applyFill="1" applyBorder="1" applyAlignment="1">
      <alignment horizontal="right" vertical="center"/>
    </xf>
    <xf numFmtId="41" fontId="4" fillId="0" borderId="3" xfId="0" applyNumberFormat="1" applyFont="1" applyFill="1" applyBorder="1" applyAlignment="1">
      <alignment vertical="center"/>
    </xf>
    <xf numFmtId="0" fontId="4" fillId="0" borderId="0" xfId="5" applyFont="1" applyFill="1" applyAlignment="1">
      <alignment vertical="center"/>
    </xf>
    <xf numFmtId="37" fontId="4" fillId="0" borderId="0" xfId="5" applyNumberFormat="1" applyFont="1" applyFill="1" applyAlignment="1">
      <alignment vertical="center"/>
    </xf>
    <xf numFmtId="41" fontId="4" fillId="0" borderId="0" xfId="4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164" fontId="11" fillId="0" borderId="0" xfId="1" applyNumberFormat="1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41" fontId="2" fillId="0" borderId="1" xfId="0" applyNumberFormat="1" applyFont="1" applyFill="1" applyBorder="1" applyAlignment="1">
      <alignment horizontal="center" vertical="center"/>
    </xf>
    <xf numFmtId="41" fontId="4" fillId="0" borderId="1" xfId="0" quotePrefix="1" applyNumberFormat="1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/>
    </xf>
    <xf numFmtId="37" fontId="4" fillId="0" borderId="1" xfId="0" quotePrefix="1" applyNumberFormat="1" applyFont="1" applyFill="1" applyBorder="1" applyAlignment="1">
      <alignment horizontal="center" vertical="center"/>
    </xf>
    <xf numFmtId="37" fontId="4" fillId="0" borderId="1" xfId="0" applyNumberFormat="1" applyFont="1" applyFill="1" applyBorder="1" applyAlignment="1">
      <alignment horizontal="right" vertical="center"/>
    </xf>
    <xf numFmtId="37" fontId="4" fillId="0" borderId="1" xfId="0" applyNumberFormat="1" applyFont="1" applyFill="1" applyBorder="1" applyAlignment="1">
      <alignment vertical="center"/>
    </xf>
    <xf numFmtId="37" fontId="4" fillId="0" borderId="2" xfId="0" applyNumberFormat="1" applyFont="1" applyFill="1" applyBorder="1" applyAlignment="1">
      <alignment vertical="center"/>
    </xf>
    <xf numFmtId="41" fontId="4" fillId="0" borderId="5" xfId="0" applyNumberFormat="1" applyFont="1" applyFill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39" fontId="4" fillId="0" borderId="0" xfId="0" applyNumberFormat="1" applyFont="1" applyFill="1" applyAlignment="1">
      <alignment vertical="center"/>
    </xf>
    <xf numFmtId="43" fontId="4" fillId="0" borderId="0" xfId="0" applyNumberFormat="1" applyFont="1" applyFill="1" applyAlignment="1">
      <alignment vertical="center"/>
    </xf>
    <xf numFmtId="164" fontId="4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41" fontId="6" fillId="0" borderId="0" xfId="0" applyNumberFormat="1" applyFont="1" applyFill="1" applyAlignment="1">
      <alignment vertical="center"/>
    </xf>
    <xf numFmtId="37" fontId="6" fillId="0" borderId="0" xfId="0" applyNumberFormat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1" fillId="0" borderId="2" xfId="3" applyFont="1" applyBorder="1" applyAlignment="1">
      <alignment horizontal="center" vertical="center"/>
    </xf>
    <xf numFmtId="0" fontId="11" fillId="0" borderId="1" xfId="3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0" fontId="4" fillId="0" borderId="1" xfId="3" applyFont="1" applyBorder="1" applyAlignment="1">
      <alignment horizontal="center" vertical="center"/>
    </xf>
  </cellXfs>
  <cellStyles count="6">
    <cellStyle name="Comma" xfId="1" builtinId="3"/>
    <cellStyle name="Normal" xfId="0" builtinId="0"/>
    <cellStyle name="Normal 102" xfId="5" xr:uid="{00000000-0005-0000-0000-000002000000}"/>
    <cellStyle name="Normal 2" xfId="3" xr:uid="{00000000-0005-0000-0000-000003000000}"/>
    <cellStyle name="Normal 3" xfId="4" xr:uid="{00000000-0005-0000-0000-000004000000}"/>
    <cellStyle name="Percent 2" xfId="2" xr:uid="{00000000-0005-0000-0000-000005000000}"/>
  </cellStyles>
  <dxfs count="0"/>
  <tableStyles count="0" defaultTableStyle="TableStyleMedium2" defaultPivotStyle="PivotStyleLight16"/>
  <colors>
    <mruColors>
      <color rgb="FFFFE5E5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ites.ey.com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REPORT\LBC\LBTL\Report%20FS\LBT081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Lrh\Accpac\FR-TWH%20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-03-m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so\2022\AW\Conso-C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Market Segment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Trial Balance"/>
      <sheetName val="U1101"/>
      <sheetName val="Cust"/>
      <sheetName val="U1.6"/>
      <sheetName val="G301(01)"/>
      <sheetName val="Control_Sheet"/>
      <sheetName val="Parameter"/>
      <sheetName val="CHINA"/>
      <sheetName val="SD2-Income Type"/>
      <sheetName val="F1771-V"/>
      <sheetName val="BS (source)"/>
      <sheetName val="Casual2003"/>
      <sheetName val="FA_NEW_"/>
      <sheetName val="Cover"/>
      <sheetName val="C1-working"/>
      <sheetName val="InvoiceList"/>
      <sheetName val="Y-T-D 2003"/>
      <sheetName val="Parameters"/>
      <sheetName val="DG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  <sheetName val="Seg-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  <sheetName val="guarantee by mortgage"/>
      <sheetName val="เงินกู้ MGC"/>
      <sheetName val="เงินกู้ธนชาติ"/>
      <sheetName val="f&amp;b (2)"/>
      <sheetName val="TaxPaid"/>
      <sheetName val="Onsite Traing"/>
      <sheetName val="Overview Revenue +OPEX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am"/>
      <sheetName val="L-TWRH"/>
      <sheetName val="L-ITL"/>
      <sheetName val="LGL"/>
      <sheetName val="construction"/>
      <sheetName val="RETEN"/>
      <sheetName val="RETEN (2)"/>
      <sheetName val="CAR"/>
      <sheetName val="CAR-1"/>
      <sheetName val="BUILD"/>
      <sheetName val="BUILD.1"/>
      <sheetName val="FFE"/>
      <sheetName val="FFE.1"/>
      <sheetName val="EXT"/>
      <sheetName val="OE"/>
      <sheetName val="M&amp;E"/>
      <sheetName val="BUILD (2)"/>
      <sheetName val="FFE (2)"/>
      <sheetName val="EXT (2)"/>
      <sheetName val="OE (2)"/>
      <sheetName val="M&amp;E (2)"/>
      <sheetName val="FAST"/>
      <sheetName val="FAST (3)"/>
      <sheetName val="FA-Final"/>
      <sheetName val="FA-Final07"/>
      <sheetName val="Fixed asset08"/>
      <sheetName val="FA-Final05 (2)"/>
      <sheetName val="FAST (2)"/>
      <sheetName val="Fixed asset08 (Lunar)"/>
      <sheetName val="LO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-PL (b)"/>
      <sheetName val="PL"/>
      <sheetName val="Detail-PL (a)"/>
      <sheetName val="Detail-PL (bkk)"/>
      <sheetName val="Detail-PPS"/>
      <sheetName val="Exps-Ing"/>
      <sheetName val="Exps-Exg"/>
      <sheetName val="BS"/>
      <sheetName val="Detail-BS"/>
      <sheetName val="A1 Cash"/>
      <sheetName val="A1 Cash (2)"/>
      <sheetName val="A1 Cash 31 Dec'05"/>
      <sheetName val="A4-arp"/>
      <sheetName val="A5 Sub"/>
      <sheetName val="to"/>
      <sheetName val="from"/>
      <sheetName val="A6 asso"/>
      <sheetName val="A9 CA"/>
      <sheetName val="9.1"/>
      <sheetName val="9.1 (2)"/>
      <sheetName val="9.1.1"/>
      <sheetName val="A10 Loan"/>
      <sheetName val="A12-invsub equity2006"/>
      <sheetName val="Pur&amp;Sale invest. 2005"/>
      <sheetName val="Pur&amp;Sale invest. 2006"/>
      <sheetName val="A12-invsub"/>
      <sheetName val="A13-invasso"/>
      <sheetName val="A14-invoth"/>
      <sheetName val="TWC"/>
      <sheetName val="TRL"/>
      <sheetName val="A15-arp"/>
      <sheetName val="A16 land"/>
      <sheetName val="A17 P&amp;E"/>
      <sheetName val="A18-cip"/>
      <sheetName val="Angsana"/>
      <sheetName val="A20-oca"/>
      <sheetName val="L10-Lt.Loan"/>
      <sheetName val="Cur portion"/>
      <sheetName val="L2-Trade"/>
      <sheetName val="A20-oca (2)"/>
      <sheetName val="L7-ocl"/>
      <sheetName val="7.1"/>
      <sheetName val="L13-Inter brance"/>
      <sheetName val="1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F1771-V"/>
      <sheetName val="NN"/>
      <sheetName val="Setup"/>
      <sheetName val="_REF"/>
      <sheetName val="P&amp;L"/>
      <sheetName val="Setup 2009"/>
      <sheetName val="Elim Seg LM"/>
      <sheetName val="Elim Seg BM"/>
      <sheetName val="A12-invsub"/>
      <sheetName val="B&amp;S_Conso"/>
      <sheetName val="Marshal"/>
      <sheetName val="rates"/>
      <sheetName val="AR JAN'02"/>
      <sheetName val="Reference"/>
      <sheetName val="C1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เงินกู้ MGC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  <sheetName val="AFTER 55"/>
      <sheetName val="Report"/>
      <sheetName val="Content 3"/>
      <sheetName val="Definition"/>
      <sheetName val="interest income"/>
      <sheetName val="PWA 13-9"/>
      <sheetName val="RETEN"/>
      <sheetName val="Gen"/>
      <sheetName val="Input"/>
      <sheetName val="FA(NEW)"/>
      <sheetName val="list"/>
      <sheetName val="Cover"/>
      <sheetName val="Summary"/>
      <sheetName val="SCORE_RC_Code"/>
      <sheetName val="Balance sheet"/>
      <sheetName val="esxa"/>
      <sheetName val="Basic_Information"/>
      <sheetName val="22 Ol, 23 CA"/>
      <sheetName val="Debtors_reco_with_GL"/>
      <sheetName val="1030002_A"/>
      <sheetName val="1030004_A"/>
      <sheetName val="1030006_A"/>
      <sheetName val="Elim_Seg_LM"/>
      <sheetName val="Elim_Seg_BM"/>
      <sheetName val="Elim_Seg_AM"/>
      <sheetName val="Loan_Data"/>
      <sheetName val="Customize_Your_Loan_Manager"/>
      <sheetName val="Loan_Amortization_Table"/>
      <sheetName val="Setup_2009"/>
      <sheetName val="Debtors_reco_with_GL1"/>
      <sheetName val="1030002_A1"/>
      <sheetName val="1030004_A1"/>
      <sheetName val="1030006_A1"/>
      <sheetName val="Elim_Seg_LM1"/>
      <sheetName val="Elim_Seg_BM1"/>
      <sheetName val="Elim_Seg_AM1"/>
      <sheetName val="Loan_Data1"/>
      <sheetName val="Customize_Your_Loan_Manager1"/>
      <sheetName val="Loan_Amortization_Table1"/>
      <sheetName val="Setup_20091"/>
      <sheetName val="Debtors_reco_with_GL2"/>
      <sheetName val="1030002_A2"/>
      <sheetName val="1030004_A2"/>
      <sheetName val="1030006_A2"/>
      <sheetName val="Elim_Seg_LM2"/>
      <sheetName val="Elim_Seg_BM2"/>
      <sheetName val="Elim_Seg_AM2"/>
      <sheetName val="Loan_Data2"/>
      <sheetName val="Customize_Your_Loan_Manager2"/>
      <sheetName val="Loan_Amortization_Table2"/>
      <sheetName val="Setup_20092"/>
      <sheetName val="BudgetInput"/>
      <sheetName val="Forecast"/>
      <sheetName val="TH00_120800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"/>
      <sheetName val="CF"/>
      <sheetName val="detail"/>
      <sheetName val="deferred tax"/>
      <sheetName val="CGL-Time share exp"/>
      <sheetName val="AR other mapping"/>
      <sheetName val="Inven mapping"/>
      <sheetName val="OCA mapping"/>
      <sheetName val="AP mapping"/>
      <sheetName val="ONCL mapping"/>
      <sheetName val="Depre exp"/>
      <sheetName val="summary 2018 restate"/>
      <sheetName val="Restate golf membership exp"/>
      <sheetName val="Elim20 close LCL"/>
      <sheetName val="Loan movement"/>
      <sheetName val="Elim24 increase share"/>
      <sheetName val="Restate provision golf membersh"/>
      <sheetName val="Capitalised commission"/>
      <sheetName val="App-13"/>
      <sheetName val="CE-conso"/>
      <sheetName val="CE-company"/>
      <sheetName val="CE-conso YTD"/>
      <sheetName val="CE-company YTD"/>
    </sheetNames>
    <sheetDataSet>
      <sheetData sheetId="0"/>
      <sheetData sheetId="1">
        <row r="191">
          <cell r="CB191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4"/>
  <sheetViews>
    <sheetView showGridLines="0" tabSelected="1" view="pageBreakPreview" topLeftCell="A76" zoomScale="80" zoomScaleNormal="115" zoomScaleSheetLayoutView="80" workbookViewId="0">
      <selection activeCell="D60" sqref="D60"/>
    </sheetView>
  </sheetViews>
  <sheetFormatPr defaultColWidth="9.140625" defaultRowHeight="21" customHeight="1" x14ac:dyDescent="0.2"/>
  <cols>
    <col min="1" max="1" width="38.140625" style="74" customWidth="1"/>
    <col min="2" max="2" width="6.140625" style="74" customWidth="1"/>
    <col min="3" max="3" width="1.28515625" style="74" customWidth="1"/>
    <col min="4" max="4" width="15.7109375" style="5" customWidth="1"/>
    <col min="5" max="5" width="1.28515625" style="74" customWidth="1"/>
    <col min="6" max="6" width="15.7109375" style="6" customWidth="1"/>
    <col min="7" max="7" width="1.28515625" style="74" customWidth="1"/>
    <col min="8" max="8" width="15.7109375" style="5" customWidth="1"/>
    <col min="9" max="9" width="1.28515625" style="74" customWidth="1"/>
    <col min="10" max="10" width="15.7109375" style="6" customWidth="1"/>
    <col min="11" max="11" width="0.42578125" style="74" customWidth="1"/>
    <col min="12" max="13" width="10.5703125" style="74" customWidth="1"/>
    <col min="14" max="14" width="12.7109375" style="74" customWidth="1"/>
    <col min="15" max="15" width="12.42578125" style="74" bestFit="1" customWidth="1"/>
    <col min="16" max="16" width="12" style="74" customWidth="1"/>
    <col min="17" max="16384" width="9.140625" style="74"/>
  </cols>
  <sheetData>
    <row r="1" spans="1:16" s="72" customFormat="1" ht="21" customHeight="1" x14ac:dyDescent="0.2">
      <c r="A1" s="72" t="s">
        <v>0</v>
      </c>
      <c r="D1" s="1"/>
      <c r="F1" s="3"/>
      <c r="H1" s="1"/>
      <c r="J1" s="3"/>
    </row>
    <row r="2" spans="1:16" s="72" customFormat="1" ht="21" customHeight="1" x14ac:dyDescent="0.2">
      <c r="A2" s="72" t="s">
        <v>1</v>
      </c>
      <c r="D2" s="1"/>
      <c r="F2" s="3"/>
      <c r="H2" s="1"/>
      <c r="J2" s="3"/>
    </row>
    <row r="3" spans="1:16" s="72" customFormat="1" ht="21" customHeight="1" x14ac:dyDescent="0.2">
      <c r="A3" s="72" t="s">
        <v>247</v>
      </c>
      <c r="D3" s="1"/>
      <c r="F3" s="3"/>
      <c r="H3" s="1"/>
      <c r="J3" s="3"/>
      <c r="K3" s="73"/>
    </row>
    <row r="4" spans="1:16" ht="21" customHeight="1" x14ac:dyDescent="0.2">
      <c r="J4" s="7" t="s">
        <v>2</v>
      </c>
      <c r="K4" s="75"/>
    </row>
    <row r="5" spans="1:16" s="77" customFormat="1" ht="21" customHeight="1" x14ac:dyDescent="0.2">
      <c r="A5" s="76"/>
      <c r="D5" s="128" t="s">
        <v>3</v>
      </c>
      <c r="E5" s="128"/>
      <c r="F5" s="128"/>
      <c r="G5" s="78"/>
      <c r="H5" s="128" t="s">
        <v>4</v>
      </c>
      <c r="I5" s="128"/>
      <c r="J5" s="128"/>
      <c r="K5" s="79"/>
    </row>
    <row r="6" spans="1:16" s="78" customFormat="1" ht="21" customHeight="1" x14ac:dyDescent="0.2">
      <c r="B6" s="80" t="s">
        <v>5</v>
      </c>
      <c r="D6" s="10" t="s">
        <v>248</v>
      </c>
      <c r="F6" s="11" t="s">
        <v>6</v>
      </c>
      <c r="H6" s="10" t="s">
        <v>248</v>
      </c>
      <c r="J6" s="11" t="s">
        <v>6</v>
      </c>
      <c r="K6" s="79"/>
    </row>
    <row r="7" spans="1:16" s="78" customFormat="1" ht="16.899999999999999" customHeight="1" x14ac:dyDescent="0.2">
      <c r="B7" s="81"/>
      <c r="D7" s="12" t="s">
        <v>7</v>
      </c>
      <c r="F7" s="13" t="s">
        <v>8</v>
      </c>
      <c r="H7" s="12" t="s">
        <v>7</v>
      </c>
      <c r="J7" s="13" t="s">
        <v>8</v>
      </c>
      <c r="K7" s="82"/>
    </row>
    <row r="8" spans="1:16" s="78" customFormat="1" ht="16.899999999999999" customHeight="1" x14ac:dyDescent="0.2">
      <c r="B8" s="81"/>
      <c r="D8" s="12" t="s">
        <v>9</v>
      </c>
      <c r="F8" s="13"/>
      <c r="H8" s="12" t="s">
        <v>9</v>
      </c>
      <c r="J8" s="13"/>
      <c r="K8" s="82"/>
    </row>
    <row r="9" spans="1:16" s="78" customFormat="1" ht="21" customHeight="1" x14ac:dyDescent="0.2">
      <c r="A9" s="72" t="s">
        <v>10</v>
      </c>
      <c r="D9" s="14"/>
      <c r="F9" s="15"/>
      <c r="H9" s="14"/>
      <c r="J9" s="15"/>
    </row>
    <row r="10" spans="1:16" ht="21" customHeight="1" x14ac:dyDescent="0.2">
      <c r="A10" s="72" t="s">
        <v>11</v>
      </c>
    </row>
    <row r="11" spans="1:16" ht="21" customHeight="1" x14ac:dyDescent="0.2">
      <c r="A11" s="74" t="s">
        <v>12</v>
      </c>
      <c r="B11" s="83"/>
      <c r="D11" s="5">
        <v>840132</v>
      </c>
      <c r="E11" s="84"/>
      <c r="F11" s="5">
        <v>731929</v>
      </c>
      <c r="G11" s="85"/>
      <c r="H11" s="5">
        <v>153487</v>
      </c>
      <c r="I11" s="85"/>
      <c r="J11" s="5">
        <v>148701</v>
      </c>
      <c r="K11" s="84"/>
      <c r="L11" s="84"/>
      <c r="M11" s="18"/>
      <c r="N11" s="84"/>
      <c r="O11" s="18"/>
      <c r="P11" s="84"/>
    </row>
    <row r="12" spans="1:16" ht="21" customHeight="1" x14ac:dyDescent="0.2">
      <c r="A12" s="74" t="s">
        <v>13</v>
      </c>
      <c r="B12" s="83">
        <v>2</v>
      </c>
      <c r="D12" s="5">
        <v>741789</v>
      </c>
      <c r="E12" s="84"/>
      <c r="F12" s="5">
        <v>679491</v>
      </c>
      <c r="G12" s="85"/>
      <c r="H12" s="5">
        <v>300353</v>
      </c>
      <c r="I12" s="85"/>
      <c r="J12" s="5">
        <v>274005</v>
      </c>
      <c r="K12" s="84"/>
      <c r="L12" s="84"/>
      <c r="M12" s="18"/>
      <c r="N12" s="84"/>
      <c r="O12" s="18"/>
      <c r="P12" s="84"/>
    </row>
    <row r="13" spans="1:16" ht="21" customHeight="1" x14ac:dyDescent="0.2">
      <c r="A13" s="74" t="s">
        <v>14</v>
      </c>
      <c r="B13" s="83"/>
      <c r="D13" s="5">
        <v>58285</v>
      </c>
      <c r="E13" s="84"/>
      <c r="F13" s="5">
        <v>60150</v>
      </c>
      <c r="G13" s="85"/>
      <c r="H13" s="5">
        <v>0</v>
      </c>
      <c r="I13" s="85"/>
      <c r="J13" s="5">
        <v>0</v>
      </c>
      <c r="K13" s="84"/>
      <c r="L13" s="84"/>
      <c r="M13" s="18"/>
      <c r="N13" s="84"/>
      <c r="O13" s="18"/>
      <c r="P13" s="84"/>
    </row>
    <row r="14" spans="1:16" ht="21" customHeight="1" x14ac:dyDescent="0.2">
      <c r="A14" s="74" t="s">
        <v>15</v>
      </c>
      <c r="B14" s="83">
        <v>4</v>
      </c>
      <c r="D14" s="5">
        <v>3964423</v>
      </c>
      <c r="E14" s="84"/>
      <c r="F14" s="5">
        <v>4172649</v>
      </c>
      <c r="G14" s="85"/>
      <c r="H14" s="5">
        <v>111429</v>
      </c>
      <c r="I14" s="85"/>
      <c r="J14" s="5">
        <v>111429</v>
      </c>
      <c r="K14" s="86"/>
      <c r="L14" s="84"/>
      <c r="M14" s="18"/>
      <c r="N14" s="84"/>
      <c r="O14" s="18"/>
      <c r="P14" s="84"/>
    </row>
    <row r="15" spans="1:16" ht="21" customHeight="1" x14ac:dyDescent="0.2">
      <c r="A15" s="74" t="s">
        <v>16</v>
      </c>
      <c r="B15" s="83"/>
      <c r="D15" s="5">
        <v>180376</v>
      </c>
      <c r="E15" s="84"/>
      <c r="F15" s="5">
        <v>151626</v>
      </c>
      <c r="G15" s="85"/>
      <c r="H15" s="5">
        <v>0</v>
      </c>
      <c r="I15" s="85"/>
      <c r="J15" s="5">
        <v>0</v>
      </c>
      <c r="K15" s="86"/>
      <c r="L15" s="84"/>
      <c r="M15" s="18"/>
      <c r="N15" s="84"/>
      <c r="O15" s="18"/>
      <c r="P15" s="84"/>
    </row>
    <row r="16" spans="1:16" ht="21" customHeight="1" x14ac:dyDescent="0.2">
      <c r="A16" s="74" t="s">
        <v>17</v>
      </c>
      <c r="B16" s="83"/>
      <c r="D16" s="5">
        <f>16668-1</f>
        <v>16667</v>
      </c>
      <c r="E16" s="84"/>
      <c r="F16" s="5">
        <v>2367</v>
      </c>
      <c r="G16" s="85"/>
      <c r="H16" s="5">
        <v>2367</v>
      </c>
      <c r="I16" s="85"/>
      <c r="J16" s="5">
        <v>2367</v>
      </c>
      <c r="K16" s="86"/>
      <c r="L16" s="84"/>
      <c r="M16" s="18"/>
      <c r="N16" s="84"/>
      <c r="O16" s="18"/>
      <c r="P16" s="84"/>
    </row>
    <row r="17" spans="1:16" ht="21" customHeight="1" x14ac:dyDescent="0.2">
      <c r="A17" s="74" t="s">
        <v>18</v>
      </c>
      <c r="B17" s="83"/>
      <c r="D17" s="5">
        <v>205880</v>
      </c>
      <c r="E17" s="84"/>
      <c r="F17" s="5">
        <v>109395</v>
      </c>
      <c r="G17" s="85"/>
      <c r="H17" s="5">
        <v>10158</v>
      </c>
      <c r="I17" s="85"/>
      <c r="J17" s="5">
        <v>5426</v>
      </c>
      <c r="K17" s="84"/>
      <c r="L17" s="84"/>
      <c r="M17" s="18"/>
      <c r="N17" s="84"/>
      <c r="O17" s="18"/>
      <c r="P17" s="84"/>
    </row>
    <row r="18" spans="1:16" ht="21" customHeight="1" x14ac:dyDescent="0.2">
      <c r="A18" s="72" t="s">
        <v>19</v>
      </c>
      <c r="B18" s="83"/>
      <c r="D18" s="19">
        <f>SUM(D11:D17)</f>
        <v>6007552</v>
      </c>
      <c r="E18" s="84"/>
      <c r="F18" s="19">
        <f>SUM(F11:F17)</f>
        <v>5907607</v>
      </c>
      <c r="G18" s="85"/>
      <c r="H18" s="19">
        <f>SUM(H11:H17)</f>
        <v>577794</v>
      </c>
      <c r="I18" s="85"/>
      <c r="J18" s="19">
        <f>SUM(J11:J17)</f>
        <v>541928</v>
      </c>
      <c r="K18" s="84"/>
      <c r="L18" s="84"/>
      <c r="M18" s="18"/>
      <c r="N18" s="84"/>
      <c r="O18" s="18"/>
      <c r="P18" s="84"/>
    </row>
    <row r="19" spans="1:16" ht="21" customHeight="1" x14ac:dyDescent="0.2">
      <c r="A19" s="72" t="s">
        <v>20</v>
      </c>
      <c r="B19" s="83"/>
      <c r="E19" s="84"/>
      <c r="F19" s="5"/>
      <c r="G19" s="85"/>
      <c r="I19" s="85"/>
      <c r="J19" s="5"/>
      <c r="L19" s="84"/>
      <c r="M19" s="18"/>
      <c r="N19" s="84"/>
      <c r="O19" s="18"/>
      <c r="P19" s="84"/>
    </row>
    <row r="20" spans="1:16" ht="21" customHeight="1" x14ac:dyDescent="0.2">
      <c r="A20" s="74" t="s">
        <v>21</v>
      </c>
      <c r="B20" s="83"/>
      <c r="D20" s="5">
        <v>0</v>
      </c>
      <c r="E20" s="84"/>
      <c r="F20" s="5">
        <v>38101</v>
      </c>
      <c r="G20" s="85"/>
      <c r="H20" s="5">
        <v>0</v>
      </c>
      <c r="I20" s="85"/>
      <c r="J20" s="5">
        <v>0</v>
      </c>
      <c r="L20" s="84"/>
      <c r="M20" s="18"/>
      <c r="N20" s="84"/>
      <c r="O20" s="18"/>
      <c r="P20" s="84"/>
    </row>
    <row r="21" spans="1:16" ht="21" customHeight="1" x14ac:dyDescent="0.2">
      <c r="A21" s="74" t="s">
        <v>22</v>
      </c>
      <c r="B21" s="83"/>
      <c r="D21" s="5">
        <v>865882</v>
      </c>
      <c r="E21" s="84"/>
      <c r="F21" s="5">
        <v>846272</v>
      </c>
      <c r="G21" s="85"/>
      <c r="H21" s="5">
        <v>0</v>
      </c>
      <c r="I21" s="85"/>
      <c r="J21" s="5">
        <v>0</v>
      </c>
      <c r="L21" s="84"/>
      <c r="M21" s="18"/>
      <c r="N21" s="84"/>
      <c r="O21" s="18"/>
      <c r="P21" s="84"/>
    </row>
    <row r="22" spans="1:16" ht="21" customHeight="1" x14ac:dyDescent="0.2">
      <c r="A22" s="74" t="s">
        <v>23</v>
      </c>
      <c r="B22" s="83">
        <v>5</v>
      </c>
      <c r="D22" s="5">
        <v>391820</v>
      </c>
      <c r="E22" s="84"/>
      <c r="F22" s="5">
        <v>471147</v>
      </c>
      <c r="G22" s="85"/>
      <c r="H22" s="5">
        <v>0</v>
      </c>
      <c r="I22" s="85"/>
      <c r="J22" s="5">
        <v>0</v>
      </c>
      <c r="K22" s="78"/>
      <c r="L22" s="84"/>
      <c r="M22" s="18"/>
      <c r="N22" s="84"/>
      <c r="O22" s="18"/>
      <c r="P22" s="84"/>
    </row>
    <row r="23" spans="1:16" ht="21" customHeight="1" x14ac:dyDescent="0.2">
      <c r="A23" s="74" t="s">
        <v>24</v>
      </c>
      <c r="B23" s="83"/>
      <c r="D23" s="5">
        <v>0</v>
      </c>
      <c r="E23" s="84"/>
      <c r="F23" s="5">
        <v>0</v>
      </c>
      <c r="G23" s="85"/>
      <c r="H23" s="5">
        <v>4242655</v>
      </c>
      <c r="I23" s="85"/>
      <c r="J23" s="5">
        <v>4242655</v>
      </c>
      <c r="K23" s="78"/>
      <c r="L23" s="84"/>
      <c r="M23" s="18"/>
      <c r="N23" s="84"/>
      <c r="O23" s="18"/>
      <c r="P23" s="84"/>
    </row>
    <row r="24" spans="1:16" ht="21" customHeight="1" x14ac:dyDescent="0.2">
      <c r="A24" s="74" t="s">
        <v>25</v>
      </c>
      <c r="B24" s="83">
        <v>6</v>
      </c>
      <c r="D24" s="5">
        <v>993973</v>
      </c>
      <c r="E24" s="84"/>
      <c r="F24" s="5">
        <v>985618</v>
      </c>
      <c r="G24" s="85"/>
      <c r="H24" s="5">
        <v>777454</v>
      </c>
      <c r="I24" s="85"/>
      <c r="J24" s="5">
        <v>777454</v>
      </c>
      <c r="K24" s="78"/>
      <c r="L24" s="84"/>
      <c r="M24" s="18"/>
      <c r="N24" s="84"/>
      <c r="O24" s="18"/>
      <c r="P24" s="84"/>
    </row>
    <row r="25" spans="1:16" ht="21" customHeight="1" x14ac:dyDescent="0.2">
      <c r="A25" s="74" t="s">
        <v>26</v>
      </c>
      <c r="B25" s="83">
        <v>3</v>
      </c>
      <c r="D25" s="5">
        <v>0</v>
      </c>
      <c r="E25" s="84"/>
      <c r="F25" s="5">
        <v>0</v>
      </c>
      <c r="G25" s="85"/>
      <c r="H25" s="5">
        <v>1366550</v>
      </c>
      <c r="I25" s="85"/>
      <c r="J25" s="5">
        <v>1286550</v>
      </c>
      <c r="L25" s="84"/>
      <c r="M25" s="18"/>
      <c r="N25" s="84"/>
      <c r="O25" s="18"/>
      <c r="P25" s="84"/>
    </row>
    <row r="26" spans="1:16" ht="21" customHeight="1" x14ac:dyDescent="0.2">
      <c r="A26" s="74" t="s">
        <v>27</v>
      </c>
      <c r="B26" s="83">
        <v>7</v>
      </c>
      <c r="D26" s="5">
        <v>1382223</v>
      </c>
      <c r="E26" s="84"/>
      <c r="F26" s="5">
        <v>1382223</v>
      </c>
      <c r="G26" s="85"/>
      <c r="H26" s="5">
        <v>181602</v>
      </c>
      <c r="I26" s="85"/>
      <c r="J26" s="5">
        <v>181602</v>
      </c>
      <c r="K26" s="87"/>
      <c r="L26" s="84"/>
      <c r="M26" s="18"/>
      <c r="N26" s="84"/>
      <c r="O26" s="18"/>
      <c r="P26" s="84"/>
    </row>
    <row r="27" spans="1:16" ht="21" customHeight="1" x14ac:dyDescent="0.2">
      <c r="A27" s="74" t="s">
        <v>28</v>
      </c>
      <c r="B27" s="83">
        <v>8</v>
      </c>
      <c r="D27" s="5">
        <v>12065264</v>
      </c>
      <c r="E27" s="84"/>
      <c r="F27" s="5">
        <v>12329261</v>
      </c>
      <c r="G27" s="85"/>
      <c r="H27" s="5">
        <v>28384</v>
      </c>
      <c r="I27" s="85"/>
      <c r="J27" s="5">
        <v>36376</v>
      </c>
      <c r="L27" s="84"/>
      <c r="M27" s="18"/>
      <c r="N27" s="84"/>
      <c r="O27" s="18"/>
      <c r="P27" s="84"/>
    </row>
    <row r="28" spans="1:16" ht="21" customHeight="1" x14ac:dyDescent="0.2">
      <c r="A28" s="74" t="s">
        <v>29</v>
      </c>
      <c r="B28" s="83"/>
      <c r="D28" s="5">
        <v>42082</v>
      </c>
      <c r="E28" s="84"/>
      <c r="F28" s="5">
        <v>38468</v>
      </c>
      <c r="G28" s="85"/>
      <c r="H28" s="5">
        <v>1832</v>
      </c>
      <c r="I28" s="85"/>
      <c r="J28" s="5">
        <v>1292</v>
      </c>
      <c r="L28" s="84"/>
      <c r="M28" s="18"/>
      <c r="N28" s="84"/>
      <c r="O28" s="18"/>
      <c r="P28" s="84"/>
    </row>
    <row r="29" spans="1:16" ht="21" customHeight="1" x14ac:dyDescent="0.2">
      <c r="A29" s="74" t="s">
        <v>30</v>
      </c>
      <c r="B29" s="83"/>
      <c r="D29" s="5">
        <v>33236</v>
      </c>
      <c r="E29" s="84"/>
      <c r="F29" s="5">
        <v>35447</v>
      </c>
      <c r="G29" s="85"/>
      <c r="H29" s="5">
        <v>0</v>
      </c>
      <c r="I29" s="85"/>
      <c r="J29" s="5">
        <v>0</v>
      </c>
      <c r="L29" s="84"/>
      <c r="M29" s="18"/>
      <c r="N29" s="84"/>
      <c r="O29" s="18"/>
      <c r="P29" s="84"/>
    </row>
    <row r="30" spans="1:16" ht="21" customHeight="1" x14ac:dyDescent="0.2">
      <c r="A30" s="74" t="s">
        <v>31</v>
      </c>
      <c r="B30" s="83"/>
      <c r="D30" s="5">
        <v>407904</v>
      </c>
      <c r="E30" s="84"/>
      <c r="F30" s="5">
        <v>407904</v>
      </c>
      <c r="G30" s="85"/>
      <c r="H30" s="5">
        <v>0</v>
      </c>
      <c r="I30" s="85"/>
      <c r="J30" s="5">
        <v>0</v>
      </c>
      <c r="K30" s="88"/>
      <c r="L30" s="84"/>
      <c r="M30" s="18"/>
      <c r="N30" s="84"/>
      <c r="O30" s="18"/>
      <c r="P30" s="84"/>
    </row>
    <row r="31" spans="1:16" ht="21" customHeight="1" x14ac:dyDescent="0.2">
      <c r="A31" s="74" t="s">
        <v>32</v>
      </c>
      <c r="B31" s="83"/>
      <c r="D31" s="20">
        <v>48126</v>
      </c>
      <c r="E31" s="84"/>
      <c r="F31" s="20">
        <v>45723</v>
      </c>
      <c r="G31" s="85"/>
      <c r="H31" s="20">
        <v>10780</v>
      </c>
      <c r="I31" s="85"/>
      <c r="J31" s="20">
        <v>9439</v>
      </c>
      <c r="L31" s="84"/>
      <c r="M31" s="18"/>
      <c r="N31" s="84"/>
      <c r="O31" s="18"/>
      <c r="P31" s="84"/>
    </row>
    <row r="32" spans="1:16" ht="21" customHeight="1" x14ac:dyDescent="0.2">
      <c r="A32" s="72" t="s">
        <v>33</v>
      </c>
      <c r="B32" s="83"/>
      <c r="D32" s="20">
        <f>SUM(D20:D31)</f>
        <v>16230510</v>
      </c>
      <c r="E32" s="84"/>
      <c r="F32" s="20">
        <f>SUM(F20:F31)</f>
        <v>16580164</v>
      </c>
      <c r="G32" s="85"/>
      <c r="H32" s="20">
        <f>SUM(H20:H31)</f>
        <v>6609257</v>
      </c>
      <c r="I32" s="85"/>
      <c r="J32" s="20">
        <f>SUM(J20:J31)</f>
        <v>6535368</v>
      </c>
      <c r="K32" s="89"/>
      <c r="L32" s="84"/>
      <c r="M32" s="18"/>
      <c r="N32" s="84"/>
      <c r="O32" s="18"/>
      <c r="P32" s="84"/>
    </row>
    <row r="33" spans="1:16" ht="21" customHeight="1" thickBot="1" x14ac:dyDescent="0.25">
      <c r="A33" s="72" t="s">
        <v>34</v>
      </c>
      <c r="B33" s="78"/>
      <c r="D33" s="21">
        <f>SUM(D18,D32)</f>
        <v>22238062</v>
      </c>
      <c r="E33" s="84"/>
      <c r="F33" s="21">
        <f>F18+F32</f>
        <v>22487771</v>
      </c>
      <c r="G33" s="85"/>
      <c r="H33" s="21">
        <f>H18+H32</f>
        <v>7187051</v>
      </c>
      <c r="I33" s="85"/>
      <c r="J33" s="21">
        <f>J18+J32</f>
        <v>7077296</v>
      </c>
      <c r="L33" s="84"/>
      <c r="M33" s="18"/>
      <c r="N33" s="84"/>
      <c r="O33" s="18"/>
      <c r="P33" s="84"/>
    </row>
    <row r="34" spans="1:16" ht="12.6" customHeight="1" thickTop="1" x14ac:dyDescent="0.2">
      <c r="F34" s="5"/>
      <c r="J34" s="5"/>
      <c r="L34" s="84"/>
      <c r="M34" s="18"/>
      <c r="N34" s="84"/>
      <c r="O34" s="18"/>
      <c r="P34" s="84"/>
    </row>
    <row r="35" spans="1:16" ht="16.899999999999999" customHeight="1" x14ac:dyDescent="0.2">
      <c r="L35" s="84"/>
      <c r="M35" s="18"/>
      <c r="N35" s="84"/>
      <c r="O35" s="18"/>
      <c r="P35" s="84"/>
    </row>
    <row r="36" spans="1:16" ht="16.899999999999999" customHeight="1" x14ac:dyDescent="0.2">
      <c r="A36" s="74" t="s">
        <v>35</v>
      </c>
      <c r="L36" s="84"/>
      <c r="M36" s="18"/>
      <c r="N36" s="84"/>
      <c r="O36" s="22"/>
      <c r="P36" s="84"/>
    </row>
    <row r="37" spans="1:16" s="72" customFormat="1" ht="17.100000000000001" customHeight="1" x14ac:dyDescent="0.2">
      <c r="A37" s="72" t="s">
        <v>0</v>
      </c>
      <c r="D37" s="1"/>
      <c r="F37" s="3"/>
      <c r="H37" s="1"/>
      <c r="J37" s="3"/>
      <c r="L37" s="84"/>
      <c r="M37" s="18"/>
      <c r="N37" s="84"/>
      <c r="O37" s="22"/>
      <c r="P37" s="84"/>
    </row>
    <row r="38" spans="1:16" s="72" customFormat="1" ht="17.100000000000001" customHeight="1" x14ac:dyDescent="0.2">
      <c r="A38" s="72" t="s">
        <v>36</v>
      </c>
      <c r="D38" s="1"/>
      <c r="F38" s="3"/>
      <c r="H38" s="1"/>
      <c r="J38" s="3"/>
      <c r="L38" s="84"/>
      <c r="M38" s="18"/>
      <c r="N38" s="84"/>
      <c r="O38" s="22"/>
      <c r="P38" s="84"/>
    </row>
    <row r="39" spans="1:16" s="72" customFormat="1" ht="17.100000000000001" customHeight="1" x14ac:dyDescent="0.2">
      <c r="A39" s="72" t="s">
        <v>247</v>
      </c>
      <c r="D39" s="1"/>
      <c r="F39" s="3"/>
      <c r="H39" s="1"/>
      <c r="J39" s="3"/>
      <c r="K39" s="73"/>
      <c r="L39" s="84"/>
      <c r="M39" s="18"/>
      <c r="N39" s="84"/>
      <c r="O39" s="18"/>
      <c r="P39" s="84"/>
    </row>
    <row r="40" spans="1:16" ht="17.100000000000001" customHeight="1" x14ac:dyDescent="0.2">
      <c r="J40" s="7" t="s">
        <v>2</v>
      </c>
      <c r="K40" s="75"/>
      <c r="L40" s="84"/>
      <c r="M40" s="18"/>
      <c r="N40" s="84"/>
      <c r="O40" s="23"/>
      <c r="P40" s="84"/>
    </row>
    <row r="41" spans="1:16" s="77" customFormat="1" ht="17.100000000000001" customHeight="1" x14ac:dyDescent="0.2">
      <c r="A41" s="76"/>
      <c r="D41" s="128" t="s">
        <v>3</v>
      </c>
      <c r="E41" s="128"/>
      <c r="F41" s="128"/>
      <c r="G41" s="78"/>
      <c r="H41" s="128" t="s">
        <v>4</v>
      </c>
      <c r="I41" s="128"/>
      <c r="J41" s="128"/>
      <c r="K41" s="79"/>
      <c r="L41" s="84"/>
      <c r="M41" s="18"/>
      <c r="N41" s="84"/>
      <c r="O41" s="24"/>
      <c r="P41" s="84"/>
    </row>
    <row r="42" spans="1:16" s="78" customFormat="1" ht="17.100000000000001" customHeight="1" x14ac:dyDescent="0.2">
      <c r="B42" s="80" t="s">
        <v>5</v>
      </c>
      <c r="D42" s="10" t="s">
        <v>248</v>
      </c>
      <c r="F42" s="11" t="s">
        <v>6</v>
      </c>
      <c r="H42" s="10" t="s">
        <v>248</v>
      </c>
      <c r="J42" s="11" t="s">
        <v>6</v>
      </c>
      <c r="K42" s="79"/>
      <c r="L42" s="84"/>
      <c r="M42" s="18"/>
      <c r="N42" s="84"/>
      <c r="O42" s="24"/>
      <c r="P42" s="84"/>
    </row>
    <row r="43" spans="1:16" s="78" customFormat="1" ht="17.100000000000001" customHeight="1" x14ac:dyDescent="0.2">
      <c r="B43" s="81"/>
      <c r="D43" s="12" t="s">
        <v>7</v>
      </c>
      <c r="F43" s="13" t="s">
        <v>8</v>
      </c>
      <c r="H43" s="12" t="s">
        <v>7</v>
      </c>
      <c r="J43" s="13" t="s">
        <v>8</v>
      </c>
      <c r="K43" s="82"/>
      <c r="L43" s="84"/>
      <c r="M43" s="18"/>
      <c r="N43" s="84"/>
      <c r="O43" s="24"/>
      <c r="P43" s="84"/>
    </row>
    <row r="44" spans="1:16" s="78" customFormat="1" ht="17.100000000000001" customHeight="1" x14ac:dyDescent="0.2">
      <c r="B44" s="81"/>
      <c r="D44" s="12" t="s">
        <v>9</v>
      </c>
      <c r="F44" s="13"/>
      <c r="H44" s="12" t="s">
        <v>9</v>
      </c>
      <c r="J44" s="13"/>
      <c r="K44" s="82"/>
      <c r="L44" s="84"/>
      <c r="M44" s="18"/>
      <c r="N44" s="84"/>
      <c r="O44" s="18"/>
      <c r="P44" s="84"/>
    </row>
    <row r="45" spans="1:16" ht="17.100000000000001" customHeight="1" x14ac:dyDescent="0.2">
      <c r="A45" s="72" t="s">
        <v>37</v>
      </c>
      <c r="L45" s="84"/>
      <c r="M45" s="18"/>
      <c r="N45" s="84"/>
      <c r="O45" s="18"/>
      <c r="P45" s="84"/>
    </row>
    <row r="46" spans="1:16" ht="17.100000000000001" customHeight="1" x14ac:dyDescent="0.2">
      <c r="A46" s="72" t="s">
        <v>38</v>
      </c>
      <c r="L46" s="84"/>
      <c r="M46" s="18"/>
      <c r="N46" s="84"/>
      <c r="O46" s="18"/>
      <c r="P46" s="84"/>
    </row>
    <row r="47" spans="1:16" ht="17.100000000000001" customHeight="1" x14ac:dyDescent="0.2">
      <c r="A47" s="74" t="s">
        <v>39</v>
      </c>
      <c r="L47" s="84"/>
      <c r="M47" s="18"/>
      <c r="N47" s="84"/>
      <c r="O47" s="18"/>
      <c r="P47" s="84"/>
    </row>
    <row r="48" spans="1:16" ht="17.100000000000001" customHeight="1" x14ac:dyDescent="0.2">
      <c r="A48" s="74" t="s">
        <v>40</v>
      </c>
      <c r="B48" s="83">
        <v>9</v>
      </c>
      <c r="D48" s="5">
        <v>1080000</v>
      </c>
      <c r="E48" s="84"/>
      <c r="F48" s="5">
        <v>1181162</v>
      </c>
      <c r="G48" s="85"/>
      <c r="H48" s="5">
        <v>650000</v>
      </c>
      <c r="I48" s="85"/>
      <c r="J48" s="5">
        <v>650000</v>
      </c>
      <c r="K48" s="90"/>
      <c r="L48" s="84"/>
      <c r="M48" s="18"/>
      <c r="N48" s="84"/>
      <c r="O48" s="18"/>
      <c r="P48" s="84"/>
    </row>
    <row r="49" spans="1:16" ht="17.100000000000001" customHeight="1" x14ac:dyDescent="0.2">
      <c r="A49" s="74" t="s">
        <v>41</v>
      </c>
      <c r="B49" s="83"/>
      <c r="D49" s="5">
        <v>1122885</v>
      </c>
      <c r="E49" s="84"/>
      <c r="F49" s="5">
        <v>1131977</v>
      </c>
      <c r="G49" s="85"/>
      <c r="H49" s="5">
        <v>233020</v>
      </c>
      <c r="I49" s="85"/>
      <c r="J49" s="5">
        <v>200481</v>
      </c>
      <c r="K49" s="90"/>
      <c r="L49" s="84"/>
      <c r="M49" s="18"/>
      <c r="N49" s="84"/>
      <c r="O49" s="18"/>
      <c r="P49" s="84"/>
    </row>
    <row r="50" spans="1:16" ht="17.100000000000001" customHeight="1" x14ac:dyDescent="0.2">
      <c r="A50" s="74" t="s">
        <v>42</v>
      </c>
      <c r="B50" s="83"/>
      <c r="E50" s="84"/>
      <c r="F50" s="5"/>
      <c r="G50" s="85"/>
      <c r="I50" s="85"/>
      <c r="J50" s="5"/>
      <c r="K50" s="90"/>
      <c r="L50" s="84"/>
      <c r="M50" s="18"/>
      <c r="N50" s="84"/>
      <c r="O50" s="18"/>
      <c r="P50" s="84"/>
    </row>
    <row r="51" spans="1:16" ht="17.100000000000001" customHeight="1" x14ac:dyDescent="0.2">
      <c r="A51" s="74" t="s">
        <v>43</v>
      </c>
      <c r="B51" s="83">
        <v>10</v>
      </c>
      <c r="D51" s="5">
        <v>376381</v>
      </c>
      <c r="E51" s="84"/>
      <c r="F51" s="5">
        <v>540075</v>
      </c>
      <c r="G51" s="85"/>
      <c r="H51" s="5">
        <v>0</v>
      </c>
      <c r="I51" s="85"/>
      <c r="J51" s="5">
        <v>0</v>
      </c>
      <c r="K51" s="90"/>
      <c r="L51" s="84"/>
      <c r="M51" s="18"/>
      <c r="N51" s="84"/>
      <c r="O51" s="18"/>
      <c r="P51" s="84"/>
    </row>
    <row r="52" spans="1:16" ht="17.100000000000001" customHeight="1" x14ac:dyDescent="0.2">
      <c r="A52" s="74" t="s">
        <v>44</v>
      </c>
      <c r="B52" s="83"/>
      <c r="D52" s="5">
        <v>56680</v>
      </c>
      <c r="E52" s="84"/>
      <c r="F52" s="5">
        <v>48033</v>
      </c>
      <c r="G52" s="85"/>
      <c r="H52" s="5">
        <v>6701</v>
      </c>
      <c r="I52" s="85"/>
      <c r="J52" s="5">
        <v>5996</v>
      </c>
      <c r="K52" s="90"/>
      <c r="L52" s="84"/>
      <c r="M52" s="18"/>
      <c r="N52" s="84"/>
      <c r="O52" s="18"/>
      <c r="P52" s="84"/>
    </row>
    <row r="53" spans="1:16" ht="17.100000000000001" customHeight="1" x14ac:dyDescent="0.2">
      <c r="A53" s="74" t="s">
        <v>45</v>
      </c>
      <c r="B53" s="83"/>
      <c r="D53" s="5">
        <v>3877</v>
      </c>
      <c r="E53" s="84"/>
      <c r="F53" s="5">
        <v>15724</v>
      </c>
      <c r="G53" s="85"/>
      <c r="H53" s="5">
        <v>0</v>
      </c>
      <c r="I53" s="85"/>
      <c r="J53" s="5">
        <v>0</v>
      </c>
      <c r="K53" s="90"/>
      <c r="L53" s="84"/>
      <c r="M53" s="18"/>
      <c r="N53" s="84"/>
      <c r="O53" s="18"/>
      <c r="P53" s="84"/>
    </row>
    <row r="54" spans="1:16" ht="17.100000000000001" customHeight="1" x14ac:dyDescent="0.2">
      <c r="A54" s="74" t="s">
        <v>46</v>
      </c>
      <c r="B54" s="83"/>
      <c r="D54" s="5">
        <v>1519705</v>
      </c>
      <c r="E54" s="84"/>
      <c r="F54" s="5">
        <v>1218898</v>
      </c>
      <c r="G54" s="85"/>
      <c r="H54" s="5">
        <v>0</v>
      </c>
      <c r="I54" s="85"/>
      <c r="J54" s="5">
        <v>0</v>
      </c>
      <c r="K54" s="90"/>
      <c r="L54" s="84"/>
      <c r="M54" s="18"/>
      <c r="N54" s="84"/>
      <c r="O54" s="18"/>
      <c r="P54" s="84"/>
    </row>
    <row r="55" spans="1:16" ht="17.100000000000001" customHeight="1" x14ac:dyDescent="0.2">
      <c r="A55" s="74" t="s">
        <v>47</v>
      </c>
      <c r="B55" s="83"/>
      <c r="D55" s="5">
        <v>252114</v>
      </c>
      <c r="E55" s="84"/>
      <c r="F55" s="5">
        <v>223188</v>
      </c>
      <c r="G55" s="85"/>
      <c r="H55" s="5">
        <v>19745</v>
      </c>
      <c r="I55" s="85"/>
      <c r="J55" s="5">
        <v>14588</v>
      </c>
      <c r="K55" s="90"/>
      <c r="L55" s="84"/>
      <c r="M55" s="18"/>
      <c r="N55" s="84"/>
      <c r="O55" s="18"/>
      <c r="P55" s="84"/>
    </row>
    <row r="56" spans="1:16" ht="17.100000000000001" customHeight="1" x14ac:dyDescent="0.2">
      <c r="A56" s="72" t="s">
        <v>48</v>
      </c>
      <c r="B56" s="83"/>
      <c r="D56" s="19">
        <f>SUM(D48:D55)</f>
        <v>4411642</v>
      </c>
      <c r="E56" s="84"/>
      <c r="F56" s="19">
        <f>SUM(F48:F55)</f>
        <v>4359057</v>
      </c>
      <c r="G56" s="85"/>
      <c r="H56" s="19">
        <f>SUM(H48:H55)</f>
        <v>909466</v>
      </c>
      <c r="I56" s="85"/>
      <c r="J56" s="19">
        <f>SUM(J48:J55)</f>
        <v>871065</v>
      </c>
      <c r="K56" s="90"/>
      <c r="L56" s="84"/>
      <c r="M56" s="18"/>
      <c r="N56" s="84"/>
      <c r="O56" s="18"/>
      <c r="P56" s="84"/>
    </row>
    <row r="57" spans="1:16" ht="17.100000000000001" customHeight="1" x14ac:dyDescent="0.2">
      <c r="A57" s="72" t="s">
        <v>49</v>
      </c>
      <c r="B57" s="83"/>
      <c r="E57" s="84"/>
      <c r="F57" s="5"/>
      <c r="G57" s="85"/>
      <c r="I57" s="85"/>
      <c r="J57" s="5"/>
      <c r="K57" s="90"/>
      <c r="L57" s="84"/>
      <c r="M57" s="18"/>
      <c r="N57" s="84"/>
      <c r="O57" s="18"/>
      <c r="P57" s="84"/>
    </row>
    <row r="58" spans="1:16" ht="17.100000000000001" customHeight="1" x14ac:dyDescent="0.2">
      <c r="A58" s="74" t="s">
        <v>50</v>
      </c>
      <c r="B58" s="83">
        <v>3</v>
      </c>
      <c r="D58" s="25">
        <v>0</v>
      </c>
      <c r="E58" s="84"/>
      <c r="F58" s="25">
        <v>0</v>
      </c>
      <c r="G58" s="85"/>
      <c r="H58" s="25">
        <v>350500</v>
      </c>
      <c r="I58" s="85"/>
      <c r="J58" s="25">
        <v>228500</v>
      </c>
      <c r="K58" s="90"/>
      <c r="L58" s="84"/>
      <c r="M58" s="18"/>
      <c r="N58" s="84"/>
      <c r="O58" s="18"/>
      <c r="P58" s="84"/>
    </row>
    <row r="59" spans="1:16" ht="17.100000000000001" customHeight="1" x14ac:dyDescent="0.2">
      <c r="A59" s="74" t="s">
        <v>51</v>
      </c>
      <c r="B59" s="83">
        <v>3</v>
      </c>
      <c r="D59" s="5">
        <v>9000</v>
      </c>
      <c r="E59" s="84"/>
      <c r="F59" s="5">
        <v>22950</v>
      </c>
      <c r="G59" s="85"/>
      <c r="H59" s="5">
        <v>0</v>
      </c>
      <c r="I59" s="85"/>
      <c r="J59" s="5">
        <v>0</v>
      </c>
      <c r="K59" s="90"/>
      <c r="L59" s="84"/>
      <c r="M59" s="18"/>
      <c r="N59" s="84"/>
      <c r="O59" s="18"/>
      <c r="P59" s="84"/>
    </row>
    <row r="60" spans="1:16" ht="17.100000000000001" customHeight="1" x14ac:dyDescent="0.2">
      <c r="A60" s="74" t="s">
        <v>52</v>
      </c>
      <c r="B60" s="83"/>
      <c r="D60" s="26"/>
      <c r="E60" s="84"/>
      <c r="F60" s="26"/>
      <c r="G60" s="85"/>
      <c r="H60" s="26"/>
      <c r="I60" s="85"/>
      <c r="J60" s="26"/>
      <c r="K60" s="91"/>
      <c r="L60" s="84"/>
      <c r="M60" s="18"/>
      <c r="N60" s="84"/>
      <c r="O60" s="18"/>
      <c r="P60" s="84"/>
    </row>
    <row r="61" spans="1:16" ht="17.100000000000001" customHeight="1" x14ac:dyDescent="0.2">
      <c r="A61" s="74" t="s">
        <v>53</v>
      </c>
      <c r="B61" s="83">
        <v>10</v>
      </c>
      <c r="D61" s="5">
        <v>4491798</v>
      </c>
      <c r="E61" s="84"/>
      <c r="F61" s="5">
        <v>4815629</v>
      </c>
      <c r="G61" s="85"/>
      <c r="H61" s="5">
        <v>1375228</v>
      </c>
      <c r="I61" s="85"/>
      <c r="J61" s="5">
        <v>1374900</v>
      </c>
      <c r="K61" s="90"/>
      <c r="L61" s="84"/>
      <c r="M61" s="18"/>
      <c r="N61" s="84"/>
      <c r="O61" s="18"/>
      <c r="P61" s="84"/>
    </row>
    <row r="62" spans="1:16" ht="17.100000000000001" customHeight="1" x14ac:dyDescent="0.2">
      <c r="A62" s="74" t="s">
        <v>54</v>
      </c>
      <c r="B62" s="83"/>
      <c r="D62" s="5">
        <v>105695</v>
      </c>
      <c r="E62" s="84"/>
      <c r="F62" s="5">
        <v>106802</v>
      </c>
      <c r="G62" s="85"/>
      <c r="H62" s="5">
        <v>14369</v>
      </c>
      <c r="I62" s="85"/>
      <c r="J62" s="5">
        <v>14341</v>
      </c>
      <c r="K62" s="90"/>
      <c r="L62" s="84"/>
      <c r="M62" s="18"/>
      <c r="N62" s="84"/>
      <c r="O62" s="18"/>
      <c r="P62" s="84"/>
    </row>
    <row r="63" spans="1:16" ht="17.100000000000001" customHeight="1" x14ac:dyDescent="0.2">
      <c r="A63" s="74" t="s">
        <v>55</v>
      </c>
      <c r="D63" s="5">
        <v>2935782</v>
      </c>
      <c r="E63" s="84"/>
      <c r="F63" s="5">
        <v>2868320</v>
      </c>
      <c r="G63" s="85"/>
      <c r="H63" s="5">
        <v>113526</v>
      </c>
      <c r="I63" s="85"/>
      <c r="J63" s="5">
        <v>116273</v>
      </c>
      <c r="K63" s="90"/>
      <c r="L63" s="84"/>
      <c r="M63" s="18"/>
      <c r="N63" s="84"/>
      <c r="O63" s="18"/>
      <c r="P63" s="84"/>
    </row>
    <row r="64" spans="1:16" ht="17.100000000000001" customHeight="1" x14ac:dyDescent="0.2">
      <c r="A64" s="74" t="s">
        <v>56</v>
      </c>
      <c r="B64" s="83"/>
      <c r="D64" s="5">
        <v>39700</v>
      </c>
      <c r="E64" s="84"/>
      <c r="F64" s="5">
        <v>30172</v>
      </c>
      <c r="G64" s="85"/>
      <c r="H64" s="5">
        <v>570</v>
      </c>
      <c r="I64" s="85"/>
      <c r="J64" s="5">
        <v>620</v>
      </c>
      <c r="K64" s="90"/>
      <c r="L64" s="84"/>
      <c r="M64" s="18"/>
      <c r="N64" s="84"/>
      <c r="O64" s="18"/>
      <c r="P64" s="84"/>
    </row>
    <row r="65" spans="1:16" ht="17.100000000000001" customHeight="1" x14ac:dyDescent="0.2">
      <c r="A65" s="74" t="s">
        <v>57</v>
      </c>
      <c r="B65" s="83"/>
      <c r="D65" s="20">
        <v>568126</v>
      </c>
      <c r="E65" s="84"/>
      <c r="F65" s="20">
        <v>463058</v>
      </c>
      <c r="G65" s="85"/>
      <c r="H65" s="20">
        <v>123854</v>
      </c>
      <c r="I65" s="85"/>
      <c r="J65" s="20">
        <v>91969</v>
      </c>
      <c r="K65" s="90"/>
      <c r="L65" s="84"/>
      <c r="M65" s="18"/>
      <c r="N65" s="84"/>
      <c r="O65" s="18"/>
      <c r="P65" s="84"/>
    </row>
    <row r="66" spans="1:16" ht="17.100000000000001" customHeight="1" x14ac:dyDescent="0.2">
      <c r="A66" s="72" t="s">
        <v>58</v>
      </c>
      <c r="B66" s="83"/>
      <c r="D66" s="20">
        <f>SUM(D58:D65)</f>
        <v>8150101</v>
      </c>
      <c r="E66" s="84"/>
      <c r="F66" s="20">
        <f>SUM(F58:F65)</f>
        <v>8306931</v>
      </c>
      <c r="G66" s="85"/>
      <c r="H66" s="20">
        <f>SUM(H58:H65)</f>
        <v>1978047</v>
      </c>
      <c r="I66" s="85"/>
      <c r="J66" s="20">
        <f>SUM(J58:J65)</f>
        <v>1826603</v>
      </c>
      <c r="K66" s="90"/>
      <c r="L66" s="84"/>
      <c r="M66" s="18"/>
      <c r="N66" s="84"/>
      <c r="O66" s="18"/>
      <c r="P66" s="84"/>
    </row>
    <row r="67" spans="1:16" ht="17.100000000000001" customHeight="1" x14ac:dyDescent="0.2">
      <c r="A67" s="72" t="s">
        <v>59</v>
      </c>
      <c r="B67" s="83"/>
      <c r="D67" s="20">
        <f>SUM(D56:D65)</f>
        <v>12561743</v>
      </c>
      <c r="E67" s="84"/>
      <c r="F67" s="20">
        <f>F56+F66</f>
        <v>12665988</v>
      </c>
      <c r="G67" s="85"/>
      <c r="H67" s="20">
        <f>H56+H66</f>
        <v>2887513</v>
      </c>
      <c r="I67" s="85"/>
      <c r="J67" s="20">
        <f>J56+J66</f>
        <v>2697668</v>
      </c>
      <c r="K67" s="90"/>
      <c r="L67" s="84"/>
      <c r="M67" s="18"/>
      <c r="N67" s="84"/>
      <c r="O67" s="18"/>
      <c r="P67" s="84"/>
    </row>
    <row r="68" spans="1:16" ht="17.100000000000001" customHeight="1" x14ac:dyDescent="0.2">
      <c r="A68" s="72" t="s">
        <v>60</v>
      </c>
      <c r="B68" s="83"/>
      <c r="E68" s="84"/>
      <c r="F68" s="5"/>
      <c r="G68" s="84"/>
      <c r="I68" s="84"/>
      <c r="J68" s="5"/>
      <c r="K68" s="90"/>
      <c r="L68" s="84"/>
      <c r="M68" s="18"/>
      <c r="N68" s="84"/>
      <c r="O68" s="18"/>
      <c r="P68" s="84"/>
    </row>
    <row r="69" spans="1:16" ht="17.100000000000001" customHeight="1" x14ac:dyDescent="0.2">
      <c r="A69" s="74" t="s">
        <v>61</v>
      </c>
      <c r="B69" s="83"/>
      <c r="E69" s="84"/>
      <c r="F69" s="5"/>
      <c r="G69" s="84"/>
      <c r="I69" s="84"/>
      <c r="J69" s="5"/>
      <c r="K69" s="90"/>
      <c r="L69" s="84"/>
      <c r="M69" s="18"/>
      <c r="N69" s="84"/>
      <c r="O69" s="18"/>
      <c r="P69" s="84"/>
    </row>
    <row r="70" spans="1:16" ht="17.100000000000001" customHeight="1" x14ac:dyDescent="0.2">
      <c r="A70" s="74" t="s">
        <v>62</v>
      </c>
      <c r="B70" s="83"/>
      <c r="E70" s="84"/>
      <c r="F70" s="5"/>
      <c r="G70" s="84"/>
      <c r="I70" s="84"/>
      <c r="J70" s="5"/>
      <c r="K70" s="90"/>
      <c r="L70" s="84"/>
      <c r="M70" s="18"/>
      <c r="N70" s="84"/>
      <c r="O70" s="18"/>
      <c r="P70" s="84"/>
    </row>
    <row r="71" spans="1:16" ht="17.100000000000001" customHeight="1" thickBot="1" x14ac:dyDescent="0.25">
      <c r="A71" s="74" t="s">
        <v>63</v>
      </c>
      <c r="B71" s="83"/>
      <c r="D71" s="21">
        <v>2116754</v>
      </c>
      <c r="E71" s="84"/>
      <c r="F71" s="21">
        <v>2116754</v>
      </c>
      <c r="G71" s="85"/>
      <c r="H71" s="21">
        <v>2116754</v>
      </c>
      <c r="I71" s="85"/>
      <c r="J71" s="21">
        <v>2116754</v>
      </c>
      <c r="K71" s="90"/>
      <c r="L71" s="84"/>
      <c r="M71" s="18"/>
      <c r="N71" s="84"/>
      <c r="O71" s="18"/>
      <c r="P71" s="84"/>
    </row>
    <row r="72" spans="1:16" ht="17.100000000000001" customHeight="1" thickTop="1" x14ac:dyDescent="0.2">
      <c r="A72" s="74" t="s">
        <v>64</v>
      </c>
      <c r="B72" s="83"/>
      <c r="E72" s="84"/>
      <c r="F72" s="5"/>
      <c r="G72" s="85"/>
      <c r="I72" s="85"/>
      <c r="J72" s="5"/>
      <c r="L72" s="84"/>
      <c r="M72" s="18"/>
      <c r="N72" s="84"/>
      <c r="O72" s="18"/>
      <c r="P72" s="84"/>
    </row>
    <row r="73" spans="1:16" ht="17.100000000000001" customHeight="1" x14ac:dyDescent="0.2">
      <c r="A73" s="74" t="s">
        <v>65</v>
      </c>
      <c r="B73" s="83"/>
      <c r="D73" s="27">
        <v>1666827</v>
      </c>
      <c r="E73" s="84"/>
      <c r="F73" s="27">
        <v>1666827</v>
      </c>
      <c r="G73" s="85"/>
      <c r="H73" s="27">
        <v>1666827</v>
      </c>
      <c r="I73" s="85"/>
      <c r="J73" s="27">
        <v>1666827</v>
      </c>
      <c r="K73" s="90"/>
      <c r="L73" s="84"/>
      <c r="M73" s="18"/>
      <c r="N73" s="84"/>
      <c r="O73" s="18"/>
      <c r="P73" s="84"/>
    </row>
    <row r="74" spans="1:16" ht="17.100000000000001" customHeight="1" x14ac:dyDescent="0.2">
      <c r="A74" s="74" t="s">
        <v>66</v>
      </c>
      <c r="B74" s="83"/>
      <c r="D74" s="27">
        <v>2062461</v>
      </c>
      <c r="E74" s="84"/>
      <c r="F74" s="27">
        <v>2062461</v>
      </c>
      <c r="G74" s="85"/>
      <c r="H74" s="27">
        <v>2062461</v>
      </c>
      <c r="I74" s="85"/>
      <c r="J74" s="27">
        <v>2062461</v>
      </c>
      <c r="K74" s="90"/>
      <c r="L74" s="84"/>
      <c r="M74" s="18"/>
      <c r="N74" s="84"/>
      <c r="O74" s="18"/>
      <c r="P74" s="84"/>
    </row>
    <row r="75" spans="1:16" ht="17.100000000000001" customHeight="1" x14ac:dyDescent="0.2">
      <c r="A75" s="74" t="s">
        <v>258</v>
      </c>
      <c r="B75" s="83"/>
      <c r="D75" s="27"/>
      <c r="E75" s="84"/>
      <c r="F75" s="27"/>
      <c r="G75" s="85"/>
      <c r="H75" s="27"/>
      <c r="I75" s="85"/>
      <c r="J75" s="27"/>
      <c r="K75" s="90"/>
      <c r="L75" s="84"/>
      <c r="M75" s="18"/>
      <c r="N75" s="84"/>
      <c r="O75" s="18"/>
      <c r="P75" s="84"/>
    </row>
    <row r="76" spans="1:16" ht="17.100000000000001" customHeight="1" x14ac:dyDescent="0.2">
      <c r="A76" s="74" t="s">
        <v>266</v>
      </c>
      <c r="B76" s="83"/>
      <c r="D76" s="27">
        <f>-7372-1</f>
        <v>-7373</v>
      </c>
      <c r="E76" s="84"/>
      <c r="F76" s="27">
        <v>0</v>
      </c>
      <c r="G76" s="85"/>
      <c r="H76" s="27">
        <v>0</v>
      </c>
      <c r="I76" s="85"/>
      <c r="J76" s="27">
        <v>0</v>
      </c>
      <c r="K76" s="90"/>
      <c r="L76" s="84"/>
      <c r="M76" s="18"/>
      <c r="N76" s="84"/>
      <c r="O76" s="18"/>
      <c r="P76" s="84"/>
    </row>
    <row r="77" spans="1:16" ht="17.100000000000001" customHeight="1" x14ac:dyDescent="0.2">
      <c r="A77" s="74" t="s">
        <v>67</v>
      </c>
      <c r="B77" s="83"/>
      <c r="D77" s="27">
        <v>568131</v>
      </c>
      <c r="E77" s="84"/>
      <c r="F77" s="27">
        <v>568131</v>
      </c>
      <c r="G77" s="85"/>
      <c r="H77" s="27">
        <v>0</v>
      </c>
      <c r="I77" s="85"/>
      <c r="J77" s="27">
        <v>0</v>
      </c>
      <c r="K77" s="90"/>
      <c r="L77" s="84"/>
      <c r="M77" s="18"/>
      <c r="N77" s="84"/>
      <c r="O77" s="18"/>
      <c r="P77" s="84"/>
    </row>
    <row r="78" spans="1:16" ht="17.100000000000001" customHeight="1" x14ac:dyDescent="0.2">
      <c r="A78" s="74" t="s">
        <v>68</v>
      </c>
      <c r="B78" s="83"/>
      <c r="E78" s="84"/>
      <c r="F78" s="5"/>
      <c r="G78" s="85"/>
      <c r="I78" s="85"/>
      <c r="J78" s="5"/>
      <c r="K78" s="90"/>
      <c r="L78" s="84"/>
      <c r="M78" s="18"/>
      <c r="N78" s="84"/>
      <c r="O78" s="18"/>
      <c r="P78" s="84"/>
    </row>
    <row r="79" spans="1:16" ht="17.100000000000001" customHeight="1" x14ac:dyDescent="0.2">
      <c r="A79" s="74" t="s">
        <v>69</v>
      </c>
      <c r="B79" s="83"/>
      <c r="D79" s="27">
        <v>211675</v>
      </c>
      <c r="E79" s="84"/>
      <c r="F79" s="27">
        <v>211675</v>
      </c>
      <c r="G79" s="85"/>
      <c r="H79" s="27">
        <v>211675</v>
      </c>
      <c r="I79" s="85"/>
      <c r="J79" s="27">
        <v>211675</v>
      </c>
      <c r="K79" s="90"/>
      <c r="L79" s="84"/>
      <c r="M79" s="18"/>
      <c r="N79" s="84"/>
      <c r="O79" s="18"/>
      <c r="P79" s="84"/>
    </row>
    <row r="80" spans="1:16" ht="17.100000000000001" customHeight="1" x14ac:dyDescent="0.2">
      <c r="A80" s="74" t="s">
        <v>70</v>
      </c>
      <c r="B80" s="83"/>
      <c r="D80" s="27">
        <v>-679248</v>
      </c>
      <c r="E80" s="84"/>
      <c r="F80" s="27">
        <v>-556051</v>
      </c>
      <c r="G80" s="85"/>
      <c r="H80" s="27">
        <v>217262</v>
      </c>
      <c r="I80" s="85"/>
      <c r="J80" s="27">
        <v>297352</v>
      </c>
      <c r="K80" s="90"/>
      <c r="L80" s="84"/>
      <c r="M80" s="18"/>
      <c r="N80" s="84"/>
      <c r="O80" s="18"/>
      <c r="P80" s="84"/>
    </row>
    <row r="81" spans="1:16" ht="17.100000000000001" customHeight="1" x14ac:dyDescent="0.2">
      <c r="A81" s="74" t="s">
        <v>71</v>
      </c>
      <c r="B81" s="83"/>
      <c r="D81" s="20">
        <v>5728183</v>
      </c>
      <c r="E81" s="84"/>
      <c r="F81" s="20">
        <v>5750603</v>
      </c>
      <c r="G81" s="85"/>
      <c r="H81" s="20">
        <v>141313</v>
      </c>
      <c r="I81" s="85"/>
      <c r="J81" s="20">
        <v>141313</v>
      </c>
      <c r="K81" s="90"/>
      <c r="L81" s="84"/>
      <c r="M81" s="18"/>
      <c r="N81" s="84"/>
      <c r="O81" s="18"/>
      <c r="P81" s="84"/>
    </row>
    <row r="82" spans="1:16" ht="17.100000000000001" customHeight="1" x14ac:dyDescent="0.2">
      <c r="A82" s="74" t="s">
        <v>72</v>
      </c>
      <c r="B82" s="83"/>
      <c r="D82" s="5">
        <f>SUM(D73:D81)</f>
        <v>9550656</v>
      </c>
      <c r="E82" s="84"/>
      <c r="F82" s="5">
        <f>SUM(F73:F81)</f>
        <v>9703646</v>
      </c>
      <c r="G82" s="85"/>
      <c r="H82" s="5">
        <f>SUM(H73:H81)</f>
        <v>4299538</v>
      </c>
      <c r="I82" s="85"/>
      <c r="J82" s="5">
        <f>SUM(J73:J81)</f>
        <v>4379628</v>
      </c>
      <c r="K82" s="90"/>
      <c r="L82" s="84"/>
      <c r="M82" s="18"/>
      <c r="N82" s="84"/>
      <c r="O82" s="18"/>
      <c r="P82" s="84"/>
    </row>
    <row r="83" spans="1:16" ht="17.100000000000001" customHeight="1" x14ac:dyDescent="0.2">
      <c r="A83" s="74" t="s">
        <v>73</v>
      </c>
      <c r="B83" s="83"/>
      <c r="E83" s="84"/>
      <c r="F83" s="5"/>
      <c r="G83" s="85"/>
      <c r="I83" s="85"/>
      <c r="J83" s="5"/>
      <c r="K83" s="90"/>
      <c r="L83" s="84"/>
      <c r="M83" s="18"/>
      <c r="N83" s="84"/>
      <c r="O83" s="18"/>
      <c r="P83" s="84"/>
    </row>
    <row r="84" spans="1:16" ht="17.100000000000001" customHeight="1" x14ac:dyDescent="0.2">
      <c r="A84" s="74" t="s">
        <v>74</v>
      </c>
      <c r="B84" s="83"/>
      <c r="D84" s="20">
        <v>125663</v>
      </c>
      <c r="E84" s="84"/>
      <c r="F84" s="20">
        <v>118137</v>
      </c>
      <c r="G84" s="85"/>
      <c r="H84" s="20">
        <v>0</v>
      </c>
      <c r="I84" s="85"/>
      <c r="J84" s="20">
        <v>0</v>
      </c>
      <c r="K84" s="87"/>
      <c r="L84" s="84"/>
      <c r="M84" s="18"/>
      <c r="N84" s="84"/>
      <c r="O84" s="18"/>
      <c r="P84" s="84"/>
    </row>
    <row r="85" spans="1:16" ht="17.100000000000001" customHeight="1" x14ac:dyDescent="0.2">
      <c r="A85" s="72" t="s">
        <v>75</v>
      </c>
      <c r="B85" s="83"/>
      <c r="D85" s="20">
        <f>SUM(D82:D84)</f>
        <v>9676319</v>
      </c>
      <c r="E85" s="84"/>
      <c r="F85" s="20">
        <f>SUM(F82:F84)</f>
        <v>9821783</v>
      </c>
      <c r="G85" s="85"/>
      <c r="H85" s="20">
        <f>SUM(H82:H84)</f>
        <v>4299538</v>
      </c>
      <c r="I85" s="85"/>
      <c r="J85" s="20">
        <f>SUM(J82:J84)</f>
        <v>4379628</v>
      </c>
      <c r="K85" s="90"/>
      <c r="L85" s="84"/>
      <c r="M85" s="18"/>
      <c r="N85" s="84"/>
      <c r="O85" s="18"/>
      <c r="P85" s="84"/>
    </row>
    <row r="86" spans="1:16" ht="17.100000000000001" customHeight="1" thickBot="1" x14ac:dyDescent="0.25">
      <c r="A86" s="72" t="s">
        <v>76</v>
      </c>
      <c r="B86" s="83"/>
      <c r="D86" s="21">
        <f>SUM(D67,D85)</f>
        <v>22238062</v>
      </c>
      <c r="E86" s="84"/>
      <c r="F86" s="21">
        <f>SUM(F67,F85)</f>
        <v>22487771</v>
      </c>
      <c r="G86" s="85"/>
      <c r="H86" s="21">
        <f>SUM(H67,H85)</f>
        <v>7187051</v>
      </c>
      <c r="I86" s="85"/>
      <c r="J86" s="21">
        <f>SUM(J67,J85)</f>
        <v>7077296</v>
      </c>
      <c r="K86" s="90"/>
      <c r="L86" s="84"/>
      <c r="M86" s="18"/>
      <c r="N86" s="84"/>
      <c r="O86" s="18"/>
      <c r="P86" s="84"/>
    </row>
    <row r="87" spans="1:16" ht="12.75" customHeight="1" thickTop="1" x14ac:dyDescent="0.2">
      <c r="B87" s="92"/>
      <c r="C87" s="6"/>
      <c r="D87" s="5">
        <f>SUM(D86-D33)</f>
        <v>0</v>
      </c>
      <c r="E87" s="5"/>
      <c r="F87" s="5">
        <f>SUM(F86-F33)</f>
        <v>0</v>
      </c>
      <c r="G87" s="5"/>
      <c r="H87" s="5">
        <f>SUM(H86-H33)</f>
        <v>0</v>
      </c>
      <c r="I87" s="5"/>
      <c r="J87" s="5">
        <f>SUM(J86-J33)</f>
        <v>0</v>
      </c>
      <c r="K87" s="6"/>
      <c r="P87" s="84"/>
    </row>
    <row r="88" spans="1:16" ht="17.100000000000001" customHeight="1" x14ac:dyDescent="0.2">
      <c r="B88" s="92"/>
      <c r="C88" s="6"/>
      <c r="E88" s="5"/>
      <c r="G88" s="5"/>
      <c r="I88" s="5"/>
      <c r="K88" s="6"/>
      <c r="P88" s="84"/>
    </row>
    <row r="89" spans="1:16" ht="17.100000000000001" customHeight="1" x14ac:dyDescent="0.2">
      <c r="A89" s="74" t="s">
        <v>35</v>
      </c>
    </row>
    <row r="90" spans="1:16" ht="17.100000000000001" customHeight="1" x14ac:dyDescent="0.2">
      <c r="A90" s="93"/>
    </row>
    <row r="91" spans="1:16" s="95" customFormat="1" ht="17.100000000000001" customHeight="1" x14ac:dyDescent="0.2">
      <c r="A91" s="94"/>
      <c r="D91" s="5"/>
      <c r="E91" s="74"/>
      <c r="F91" s="6"/>
      <c r="G91" s="74"/>
      <c r="H91" s="5"/>
      <c r="J91" s="28"/>
    </row>
    <row r="92" spans="1:16" s="95" customFormat="1" ht="17.100000000000001" customHeight="1" x14ac:dyDescent="0.2">
      <c r="D92" s="5"/>
      <c r="E92" s="74"/>
      <c r="F92" s="6"/>
      <c r="G92" s="74"/>
      <c r="H92" s="5"/>
      <c r="J92" s="28"/>
    </row>
    <row r="93" spans="1:16" s="95" customFormat="1" ht="17.100000000000001" customHeight="1" x14ac:dyDescent="0.2">
      <c r="B93" s="74" t="s">
        <v>77</v>
      </c>
      <c r="D93" s="5"/>
      <c r="E93" s="74"/>
      <c r="F93" s="6"/>
      <c r="G93" s="74"/>
      <c r="H93" s="5"/>
      <c r="J93" s="28"/>
    </row>
    <row r="94" spans="1:16" s="95" customFormat="1" ht="17.100000000000001" customHeight="1" x14ac:dyDescent="0.2">
      <c r="A94" s="94"/>
      <c r="D94" s="29"/>
      <c r="F94" s="28"/>
      <c r="H94" s="29"/>
      <c r="J94" s="28"/>
    </row>
  </sheetData>
  <mergeCells count="4">
    <mergeCell ref="D5:F5"/>
    <mergeCell ref="H5:J5"/>
    <mergeCell ref="D41:F41"/>
    <mergeCell ref="H41:J41"/>
  </mergeCells>
  <pageMargins left="0.78740157480314965" right="0.39370078740157483" top="0.78740157480314965" bottom="0.39370078740157483" header="0.19685039370078741" footer="0.19685039370078741"/>
  <pageSetup paperSize="9" scale="79" fitToHeight="2" orientation="portrait" r:id="rId1"/>
  <rowBreaks count="1" manualBreakCount="1">
    <brk id="36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76"/>
  <sheetViews>
    <sheetView showGridLines="0" view="pageBreakPreview" topLeftCell="A124" zoomScale="80" zoomScaleNormal="80" zoomScaleSheetLayoutView="80" workbookViewId="0">
      <selection activeCell="A133" sqref="A133"/>
    </sheetView>
  </sheetViews>
  <sheetFormatPr defaultColWidth="9.28515625" defaultRowHeight="21" customHeight="1" x14ac:dyDescent="0.2"/>
  <cols>
    <col min="1" max="1" width="50.42578125" style="74" customWidth="1"/>
    <col min="2" max="2" width="3.28515625" style="74" customWidth="1"/>
    <col min="3" max="3" width="0.7109375" style="74" customWidth="1"/>
    <col min="4" max="4" width="14.42578125" style="84" customWidth="1"/>
    <col min="5" max="5" width="0.7109375" style="74" customWidth="1"/>
    <col min="6" max="6" width="14.42578125" style="90" customWidth="1"/>
    <col min="7" max="7" width="0.7109375" style="74" customWidth="1"/>
    <col min="8" max="8" width="14.42578125" style="90" customWidth="1"/>
    <col min="9" max="9" width="0.7109375" style="74" customWidth="1"/>
    <col min="10" max="10" width="14.42578125" style="90" customWidth="1"/>
    <col min="11" max="11" width="13.28515625" style="74" bestFit="1" customWidth="1"/>
    <col min="12" max="12" width="11.85546875" style="74" customWidth="1"/>
    <col min="13" max="16384" width="9.28515625" style="74"/>
  </cols>
  <sheetData>
    <row r="1" spans="1:18" s="72" customFormat="1" ht="19.5" customHeight="1" x14ac:dyDescent="0.2">
      <c r="D1" s="109"/>
      <c r="F1" s="73"/>
      <c r="H1" s="73"/>
      <c r="J1" s="96" t="s">
        <v>78</v>
      </c>
    </row>
    <row r="2" spans="1:18" s="72" customFormat="1" ht="19.5" customHeight="1" x14ac:dyDescent="0.2">
      <c r="A2" s="72" t="s">
        <v>0</v>
      </c>
      <c r="D2" s="109"/>
      <c r="F2" s="73"/>
      <c r="H2" s="73"/>
      <c r="J2" s="73"/>
    </row>
    <row r="3" spans="1:18" s="72" customFormat="1" ht="19.5" customHeight="1" x14ac:dyDescent="0.2">
      <c r="A3" s="72" t="s">
        <v>79</v>
      </c>
      <c r="D3" s="109"/>
      <c r="F3" s="73"/>
      <c r="H3" s="73"/>
      <c r="J3" s="73"/>
    </row>
    <row r="4" spans="1:18" s="72" customFormat="1" ht="19.5" customHeight="1" x14ac:dyDescent="0.2">
      <c r="A4" s="72" t="s">
        <v>249</v>
      </c>
      <c r="D4" s="109"/>
      <c r="F4" s="73"/>
      <c r="H4" s="73"/>
      <c r="J4" s="73"/>
    </row>
    <row r="5" spans="1:18" s="78" customFormat="1" ht="19.5" customHeight="1" x14ac:dyDescent="0.2">
      <c r="D5" s="84"/>
      <c r="E5" s="74"/>
      <c r="F5" s="90"/>
      <c r="G5" s="74"/>
      <c r="H5" s="75"/>
      <c r="I5" s="74"/>
      <c r="J5" s="75" t="s">
        <v>80</v>
      </c>
    </row>
    <row r="6" spans="1:18" s="77" customFormat="1" ht="19.5" customHeight="1" x14ac:dyDescent="0.2">
      <c r="D6" s="110"/>
      <c r="E6" s="125" t="s">
        <v>3</v>
      </c>
      <c r="F6" s="97"/>
      <c r="H6" s="97"/>
      <c r="I6" s="125" t="s">
        <v>4</v>
      </c>
      <c r="J6" s="97"/>
    </row>
    <row r="7" spans="1:18" s="78" customFormat="1" ht="19.5" customHeight="1" x14ac:dyDescent="0.2">
      <c r="B7" s="80" t="s">
        <v>5</v>
      </c>
      <c r="D7" s="111" t="s">
        <v>81</v>
      </c>
      <c r="F7" s="112" t="s">
        <v>82</v>
      </c>
      <c r="G7" s="77"/>
      <c r="H7" s="113" t="s">
        <v>81</v>
      </c>
      <c r="J7" s="112" t="s">
        <v>82</v>
      </c>
    </row>
    <row r="8" spans="1:18" ht="27.75" customHeight="1" x14ac:dyDescent="0.2">
      <c r="A8" s="72" t="s">
        <v>83</v>
      </c>
      <c r="B8" s="83"/>
    </row>
    <row r="9" spans="1:18" ht="19.5" customHeight="1" x14ac:dyDescent="0.2">
      <c r="A9" s="74" t="s">
        <v>84</v>
      </c>
      <c r="B9" s="78"/>
      <c r="D9" s="84">
        <v>532975</v>
      </c>
      <c r="E9" s="84"/>
      <c r="F9" s="84">
        <v>138059</v>
      </c>
      <c r="G9" s="84"/>
      <c r="H9" s="84">
        <v>4375</v>
      </c>
      <c r="I9" s="84"/>
      <c r="J9" s="87">
        <v>0</v>
      </c>
      <c r="L9" s="84"/>
      <c r="O9" s="84"/>
      <c r="Q9" s="84"/>
      <c r="R9" s="84"/>
    </row>
    <row r="10" spans="1:18" ht="19.5" customHeight="1" x14ac:dyDescent="0.2">
      <c r="A10" s="74" t="s">
        <v>85</v>
      </c>
      <c r="B10" s="83"/>
      <c r="D10" s="84">
        <v>680321</v>
      </c>
      <c r="E10" s="84"/>
      <c r="F10" s="84">
        <v>102353</v>
      </c>
      <c r="G10" s="84"/>
      <c r="H10" s="84">
        <v>0</v>
      </c>
      <c r="I10" s="86"/>
      <c r="J10" s="87">
        <v>0</v>
      </c>
      <c r="L10" s="84"/>
      <c r="O10" s="84"/>
      <c r="Q10" s="84"/>
      <c r="R10" s="84"/>
    </row>
    <row r="11" spans="1:18" ht="19.5" customHeight="1" x14ac:dyDescent="0.2">
      <c r="A11" s="74" t="s">
        <v>86</v>
      </c>
      <c r="B11" s="83"/>
      <c r="D11" s="84">
        <v>8516</v>
      </c>
      <c r="E11" s="84"/>
      <c r="F11" s="84">
        <v>6786</v>
      </c>
      <c r="G11" s="84"/>
      <c r="H11" s="84">
        <v>2892</v>
      </c>
      <c r="I11" s="86"/>
      <c r="J11" s="75">
        <v>1049</v>
      </c>
      <c r="L11" s="84"/>
      <c r="O11" s="84"/>
      <c r="Q11" s="84"/>
      <c r="R11" s="84"/>
    </row>
    <row r="12" spans="1:18" ht="19.5" customHeight="1" x14ac:dyDescent="0.2">
      <c r="A12" s="74" t="s">
        <v>87</v>
      </c>
      <c r="B12" s="83"/>
      <c r="D12" s="99">
        <v>4221</v>
      </c>
      <c r="E12" s="84"/>
      <c r="F12" s="99">
        <v>4707</v>
      </c>
      <c r="G12" s="84"/>
      <c r="H12" s="114">
        <v>16839</v>
      </c>
      <c r="I12" s="84"/>
      <c r="J12" s="114">
        <v>16239</v>
      </c>
      <c r="L12" s="84"/>
      <c r="O12" s="84"/>
      <c r="Q12" s="84"/>
      <c r="R12" s="84"/>
    </row>
    <row r="13" spans="1:18" ht="19.5" customHeight="1" x14ac:dyDescent="0.2">
      <c r="A13" s="72" t="s">
        <v>88</v>
      </c>
      <c r="B13" s="78"/>
      <c r="D13" s="99">
        <f>SUM(D9:D12)</f>
        <v>1226033</v>
      </c>
      <c r="E13" s="84"/>
      <c r="F13" s="99">
        <f>SUM(F9:F12)</f>
        <v>251905</v>
      </c>
      <c r="G13" s="84"/>
      <c r="H13" s="99">
        <f>SUM(H9:H12)</f>
        <v>24106</v>
      </c>
      <c r="I13" s="84"/>
      <c r="J13" s="115">
        <f>SUM(J9:J12)</f>
        <v>17288</v>
      </c>
      <c r="L13" s="84"/>
      <c r="O13" s="84"/>
      <c r="Q13" s="84"/>
      <c r="R13" s="84"/>
    </row>
    <row r="14" spans="1:18" ht="19.5" customHeight="1" x14ac:dyDescent="0.2">
      <c r="A14" s="72" t="s">
        <v>89</v>
      </c>
      <c r="B14" s="78"/>
      <c r="E14" s="84"/>
      <c r="F14" s="84"/>
      <c r="G14" s="84"/>
      <c r="I14" s="84"/>
      <c r="L14" s="84"/>
      <c r="O14" s="84"/>
      <c r="Q14" s="84"/>
      <c r="R14" s="84"/>
    </row>
    <row r="15" spans="1:18" ht="19.5" customHeight="1" x14ac:dyDescent="0.2">
      <c r="A15" s="74" t="s">
        <v>90</v>
      </c>
      <c r="B15" s="78"/>
      <c r="D15" s="84">
        <v>382100</v>
      </c>
      <c r="E15" s="84"/>
      <c r="F15" s="84">
        <v>194066</v>
      </c>
      <c r="G15" s="84"/>
      <c r="H15" s="84">
        <v>3329</v>
      </c>
      <c r="I15" s="84"/>
      <c r="J15" s="87">
        <v>0</v>
      </c>
      <c r="K15" s="84"/>
      <c r="L15" s="84"/>
      <c r="O15" s="84"/>
      <c r="Q15" s="84"/>
      <c r="R15" s="84"/>
    </row>
    <row r="16" spans="1:18" ht="19.5" customHeight="1" x14ac:dyDescent="0.2">
      <c r="A16" s="74" t="s">
        <v>91</v>
      </c>
      <c r="B16" s="83"/>
      <c r="D16" s="84">
        <v>366403</v>
      </c>
      <c r="E16" s="84"/>
      <c r="F16" s="84">
        <v>55403</v>
      </c>
      <c r="G16" s="84"/>
      <c r="H16" s="84">
        <v>0</v>
      </c>
      <c r="I16" s="86"/>
      <c r="J16" s="87">
        <v>0</v>
      </c>
      <c r="L16" s="84"/>
      <c r="O16" s="84"/>
      <c r="Q16" s="84"/>
      <c r="R16" s="84"/>
    </row>
    <row r="17" spans="1:18" ht="19.5" customHeight="1" x14ac:dyDescent="0.2">
      <c r="A17" s="74" t="s">
        <v>92</v>
      </c>
      <c r="B17" s="83"/>
      <c r="D17" s="84">
        <v>2987</v>
      </c>
      <c r="E17" s="84"/>
      <c r="F17" s="84">
        <v>5000</v>
      </c>
      <c r="G17" s="84"/>
      <c r="H17" s="84">
        <v>1115</v>
      </c>
      <c r="I17" s="86"/>
      <c r="J17" s="90">
        <v>1199</v>
      </c>
      <c r="L17" s="84"/>
      <c r="O17" s="84"/>
      <c r="Q17" s="84"/>
      <c r="R17" s="84"/>
    </row>
    <row r="18" spans="1:18" ht="19.5" customHeight="1" x14ac:dyDescent="0.2">
      <c r="A18" s="74" t="s">
        <v>93</v>
      </c>
      <c r="B18" s="83"/>
      <c r="D18" s="84">
        <v>137771</v>
      </c>
      <c r="E18" s="84"/>
      <c r="F18" s="84">
        <v>27323</v>
      </c>
      <c r="G18" s="84"/>
      <c r="H18" s="84">
        <v>352</v>
      </c>
      <c r="I18" s="86"/>
      <c r="J18" s="90">
        <v>53</v>
      </c>
      <c r="L18" s="84"/>
      <c r="O18" s="84"/>
      <c r="Q18" s="84"/>
      <c r="R18" s="84"/>
    </row>
    <row r="19" spans="1:18" ht="19.5" customHeight="1" x14ac:dyDescent="0.2">
      <c r="A19" s="74" t="s">
        <v>94</v>
      </c>
      <c r="B19" s="83"/>
      <c r="D19" s="84">
        <v>346102</v>
      </c>
      <c r="E19" s="84"/>
      <c r="F19" s="84">
        <v>184339</v>
      </c>
      <c r="G19" s="84"/>
      <c r="H19" s="84">
        <v>58746</v>
      </c>
      <c r="I19" s="84"/>
      <c r="J19" s="90">
        <v>30652</v>
      </c>
      <c r="L19" s="84"/>
      <c r="O19" s="84"/>
      <c r="Q19" s="84"/>
      <c r="R19" s="84"/>
    </row>
    <row r="20" spans="1:18" ht="19.5" customHeight="1" x14ac:dyDescent="0.2">
      <c r="A20" s="72" t="s">
        <v>95</v>
      </c>
      <c r="B20" s="83"/>
      <c r="D20" s="101">
        <f>SUM(D15:D19)</f>
        <v>1235363</v>
      </c>
      <c r="E20" s="84"/>
      <c r="F20" s="101">
        <f>SUM(F15:F19)</f>
        <v>466131</v>
      </c>
      <c r="G20" s="84"/>
      <c r="H20" s="101">
        <f>SUM(H15:H19)</f>
        <v>63542</v>
      </c>
      <c r="I20" s="84"/>
      <c r="J20" s="116">
        <f>SUM(J15:J19)</f>
        <v>31904</v>
      </c>
      <c r="L20" s="84"/>
      <c r="O20" s="84"/>
      <c r="Q20" s="84"/>
      <c r="R20" s="84"/>
    </row>
    <row r="21" spans="1:18" ht="19.5" customHeight="1" x14ac:dyDescent="0.2">
      <c r="A21" s="72" t="s">
        <v>244</v>
      </c>
      <c r="B21" s="83"/>
      <c r="D21" s="84">
        <f>SUM(D13-D20)</f>
        <v>-9330</v>
      </c>
      <c r="E21" s="84"/>
      <c r="F21" s="84">
        <f>SUM(F13-F20)</f>
        <v>-214226</v>
      </c>
      <c r="G21" s="84"/>
      <c r="H21" s="84">
        <f>SUM(H13-H20)</f>
        <v>-39436</v>
      </c>
      <c r="I21" s="84"/>
      <c r="J21" s="84">
        <f>SUM(J13-J20)</f>
        <v>-14616</v>
      </c>
      <c r="L21" s="84"/>
      <c r="O21" s="84"/>
      <c r="Q21" s="84"/>
      <c r="R21" s="84"/>
    </row>
    <row r="22" spans="1:18" ht="19.5" customHeight="1" x14ac:dyDescent="0.2">
      <c r="A22" s="74" t="s">
        <v>97</v>
      </c>
      <c r="B22" s="83">
        <v>6</v>
      </c>
      <c r="D22" s="84">
        <v>4022</v>
      </c>
      <c r="E22" s="84"/>
      <c r="F22" s="84">
        <v>3042</v>
      </c>
      <c r="G22" s="84"/>
      <c r="H22" s="84">
        <v>0</v>
      </c>
      <c r="I22" s="84"/>
      <c r="J22" s="87">
        <v>0</v>
      </c>
      <c r="L22" s="84"/>
      <c r="O22" s="84"/>
      <c r="Q22" s="84"/>
      <c r="R22" s="84"/>
    </row>
    <row r="23" spans="1:18" ht="19.5" customHeight="1" x14ac:dyDescent="0.2">
      <c r="A23" s="74" t="s">
        <v>98</v>
      </c>
      <c r="B23" s="83"/>
      <c r="D23" s="84">
        <v>10857</v>
      </c>
      <c r="E23" s="84"/>
      <c r="F23" s="84">
        <v>11683</v>
      </c>
      <c r="G23" s="84"/>
      <c r="H23" s="84">
        <v>11785</v>
      </c>
      <c r="I23" s="86"/>
      <c r="J23" s="75">
        <v>13812</v>
      </c>
      <c r="L23" s="84"/>
      <c r="O23" s="84"/>
      <c r="Q23" s="84"/>
      <c r="R23" s="84"/>
    </row>
    <row r="24" spans="1:18" ht="19.5" customHeight="1" x14ac:dyDescent="0.2">
      <c r="A24" s="74" t="s">
        <v>99</v>
      </c>
      <c r="B24" s="83"/>
      <c r="D24" s="99">
        <v>-49749</v>
      </c>
      <c r="E24" s="84"/>
      <c r="F24" s="99">
        <v>-55392</v>
      </c>
      <c r="G24" s="84"/>
      <c r="H24" s="99">
        <v>-19084</v>
      </c>
      <c r="I24" s="84"/>
      <c r="J24" s="99">
        <v>-19813</v>
      </c>
      <c r="L24" s="84"/>
      <c r="O24" s="84"/>
      <c r="Q24" s="84"/>
      <c r="R24" s="84"/>
    </row>
    <row r="25" spans="1:18" ht="19.5" customHeight="1" x14ac:dyDescent="0.2">
      <c r="A25" s="72" t="s">
        <v>100</v>
      </c>
      <c r="B25" s="83"/>
      <c r="D25" s="87">
        <f>SUM(D21:D24)</f>
        <v>-44200</v>
      </c>
      <c r="E25" s="84"/>
      <c r="F25" s="87">
        <f>SUM(F21:F24)</f>
        <v>-254893</v>
      </c>
      <c r="G25" s="84"/>
      <c r="H25" s="84">
        <f>SUM(H21:H24)</f>
        <v>-46735</v>
      </c>
      <c r="I25" s="84"/>
      <c r="J25" s="84">
        <f>SUM(J21:J24)</f>
        <v>-20617</v>
      </c>
      <c r="L25" s="84"/>
      <c r="O25" s="84"/>
      <c r="Q25" s="84"/>
      <c r="R25" s="84"/>
    </row>
    <row r="26" spans="1:18" ht="19.5" customHeight="1" x14ac:dyDescent="0.2">
      <c r="A26" s="74" t="s">
        <v>101</v>
      </c>
      <c r="B26" s="83">
        <v>11</v>
      </c>
      <c r="D26" s="99">
        <v>-16692</v>
      </c>
      <c r="E26" s="84"/>
      <c r="F26" s="99">
        <v>-26358</v>
      </c>
      <c r="G26" s="84"/>
      <c r="H26" s="84">
        <v>985</v>
      </c>
      <c r="I26" s="84"/>
      <c r="J26" s="114">
        <v>-1347</v>
      </c>
      <c r="L26" s="84"/>
      <c r="O26" s="84"/>
      <c r="Q26" s="84"/>
      <c r="R26" s="84"/>
    </row>
    <row r="27" spans="1:18" ht="19.5" customHeight="1" thickBot="1" x14ac:dyDescent="0.25">
      <c r="A27" s="72" t="s">
        <v>102</v>
      </c>
      <c r="B27" s="78"/>
      <c r="D27" s="117">
        <f>SUM(D25:D26)</f>
        <v>-60892</v>
      </c>
      <c r="E27" s="84"/>
      <c r="F27" s="117">
        <f>SUM(F25:F26)</f>
        <v>-281251</v>
      </c>
      <c r="G27" s="84"/>
      <c r="H27" s="117">
        <f>SUM(H25:H26)</f>
        <v>-45750</v>
      </c>
      <c r="I27" s="84"/>
      <c r="J27" s="117">
        <f>SUM(J25:J26)</f>
        <v>-21964</v>
      </c>
      <c r="L27" s="84"/>
      <c r="O27" s="84"/>
      <c r="Q27" s="84"/>
      <c r="R27" s="84"/>
    </row>
    <row r="28" spans="1:18" ht="18.75" customHeight="1" thickTop="1" x14ac:dyDescent="0.2">
      <c r="A28" s="72"/>
      <c r="B28" s="78"/>
      <c r="E28" s="84"/>
      <c r="G28" s="84"/>
      <c r="I28" s="84"/>
      <c r="L28" s="84"/>
      <c r="O28" s="84"/>
    </row>
    <row r="29" spans="1:18" ht="21" customHeight="1" x14ac:dyDescent="0.2">
      <c r="A29" s="72" t="s">
        <v>103</v>
      </c>
      <c r="B29" s="78"/>
      <c r="E29" s="84"/>
      <c r="G29" s="84"/>
      <c r="I29" s="90"/>
      <c r="L29" s="84"/>
      <c r="O29" s="84"/>
    </row>
    <row r="30" spans="1:18" ht="21" customHeight="1" thickBot="1" x14ac:dyDescent="0.25">
      <c r="A30" s="74" t="s">
        <v>104</v>
      </c>
      <c r="B30" s="78"/>
      <c r="D30" s="84">
        <f>+D27-D31</f>
        <v>-63248</v>
      </c>
      <c r="E30" s="90"/>
      <c r="F30" s="118">
        <f>+F27-F31</f>
        <v>-279229</v>
      </c>
      <c r="G30" s="90"/>
      <c r="H30" s="31">
        <f>H27</f>
        <v>-45750</v>
      </c>
      <c r="I30" s="90"/>
      <c r="J30" s="31">
        <f>J27</f>
        <v>-21964</v>
      </c>
      <c r="L30" s="84"/>
      <c r="O30" s="84"/>
    </row>
    <row r="31" spans="1:18" ht="21" customHeight="1" thickTop="1" x14ac:dyDescent="0.2">
      <c r="A31" s="74" t="s">
        <v>105</v>
      </c>
      <c r="B31" s="78"/>
      <c r="D31" s="99">
        <v>2356</v>
      </c>
      <c r="E31" s="90"/>
      <c r="F31" s="99">
        <v>-2022</v>
      </c>
      <c r="G31" s="90"/>
      <c r="I31" s="90"/>
      <c r="L31" s="84"/>
      <c r="O31" s="84"/>
    </row>
    <row r="32" spans="1:18" ht="21" customHeight="1" thickBot="1" x14ac:dyDescent="0.25">
      <c r="B32" s="78"/>
      <c r="D32" s="117">
        <f>SUM(D30:D31)</f>
        <v>-60892</v>
      </c>
      <c r="E32" s="90"/>
      <c r="F32" s="117">
        <f>SUM(F30:F31)</f>
        <v>-281251</v>
      </c>
      <c r="G32" s="90"/>
      <c r="I32" s="90"/>
      <c r="L32" s="84"/>
      <c r="O32" s="84"/>
    </row>
    <row r="33" spans="1:15" ht="21" customHeight="1" thickTop="1" x14ac:dyDescent="0.2">
      <c r="A33" s="72" t="s">
        <v>106</v>
      </c>
      <c r="B33" s="78"/>
      <c r="E33" s="90"/>
      <c r="G33" s="90"/>
      <c r="I33" s="90"/>
      <c r="L33" s="84"/>
      <c r="O33" s="84"/>
    </row>
    <row r="34" spans="1:15" ht="21" customHeight="1" x14ac:dyDescent="0.2">
      <c r="A34" s="72" t="s">
        <v>107</v>
      </c>
      <c r="B34" s="83"/>
      <c r="L34" s="84"/>
      <c r="O34" s="84"/>
    </row>
    <row r="35" spans="1:15" ht="21" customHeight="1" thickBot="1" x14ac:dyDescent="0.25">
      <c r="A35" s="74" t="s">
        <v>108</v>
      </c>
      <c r="B35" s="78"/>
      <c r="D35" s="32">
        <f>(D30/166682701)*1000</f>
        <v>-0.37945149448952115</v>
      </c>
      <c r="E35" s="119"/>
      <c r="F35" s="32">
        <f>(F30/166682701)*1000</f>
        <v>-1.6752128344740467</v>
      </c>
      <c r="G35" s="119"/>
      <c r="H35" s="32">
        <f>(H30/166682701)*1000</f>
        <v>-0.27447359399341625</v>
      </c>
      <c r="I35" s="119"/>
      <c r="J35" s="32">
        <f>(J30/166682701)*1000</f>
        <v>-0.13177132280811793</v>
      </c>
      <c r="L35" s="84"/>
      <c r="O35" s="84"/>
    </row>
    <row r="36" spans="1:15" ht="20.25" customHeight="1" thickTop="1" x14ac:dyDescent="0.2">
      <c r="L36" s="84"/>
      <c r="O36" s="84"/>
    </row>
    <row r="37" spans="1:15" ht="13.5" customHeight="1" x14ac:dyDescent="0.2">
      <c r="B37" s="78"/>
      <c r="F37" s="119"/>
      <c r="G37" s="119"/>
      <c r="J37" s="119"/>
      <c r="L37" s="84"/>
      <c r="O37" s="84"/>
    </row>
    <row r="38" spans="1:15" ht="21" customHeight="1" x14ac:dyDescent="0.2">
      <c r="A38" s="74" t="s">
        <v>35</v>
      </c>
      <c r="L38" s="84"/>
      <c r="O38" s="84"/>
    </row>
    <row r="39" spans="1:15" s="72" customFormat="1" ht="19.5" customHeight="1" x14ac:dyDescent="0.2">
      <c r="D39" s="109"/>
      <c r="F39" s="73"/>
      <c r="H39" s="75"/>
      <c r="J39" s="96" t="s">
        <v>78</v>
      </c>
      <c r="L39" s="84"/>
      <c r="M39" s="74"/>
      <c r="N39" s="74"/>
      <c r="O39" s="84"/>
    </row>
    <row r="40" spans="1:15" s="72" customFormat="1" ht="19.5" customHeight="1" x14ac:dyDescent="0.2">
      <c r="A40" s="72" t="s">
        <v>0</v>
      </c>
      <c r="D40" s="109"/>
      <c r="F40" s="73"/>
      <c r="H40" s="73"/>
      <c r="J40" s="73"/>
      <c r="L40" s="84"/>
      <c r="M40" s="74"/>
      <c r="N40" s="74"/>
      <c r="O40" s="84"/>
    </row>
    <row r="41" spans="1:15" s="72" customFormat="1" ht="21" customHeight="1" x14ac:dyDescent="0.2">
      <c r="A41" s="72" t="s">
        <v>109</v>
      </c>
      <c r="D41" s="109"/>
      <c r="F41" s="73"/>
      <c r="H41" s="73"/>
      <c r="J41" s="73"/>
      <c r="L41" s="84"/>
      <c r="M41" s="74"/>
      <c r="N41" s="74"/>
      <c r="O41" s="84"/>
    </row>
    <row r="42" spans="1:15" s="72" customFormat="1" ht="21" customHeight="1" x14ac:dyDescent="0.2">
      <c r="A42" s="72" t="s">
        <v>249</v>
      </c>
      <c r="D42" s="109"/>
      <c r="F42" s="73"/>
      <c r="H42" s="73"/>
      <c r="J42" s="73"/>
      <c r="L42" s="84"/>
      <c r="M42" s="74"/>
      <c r="N42" s="74"/>
      <c r="O42" s="84"/>
    </row>
    <row r="43" spans="1:15" s="78" customFormat="1" ht="21" customHeight="1" x14ac:dyDescent="0.2">
      <c r="D43" s="84"/>
      <c r="E43" s="74"/>
      <c r="F43" s="90"/>
      <c r="G43" s="74"/>
      <c r="H43" s="75"/>
      <c r="I43" s="74"/>
      <c r="J43" s="75" t="s">
        <v>2</v>
      </c>
      <c r="L43" s="84"/>
      <c r="M43" s="74"/>
      <c r="N43" s="74"/>
      <c r="O43" s="84"/>
    </row>
    <row r="44" spans="1:15" s="77" customFormat="1" ht="21" customHeight="1" x14ac:dyDescent="0.2">
      <c r="D44" s="110"/>
      <c r="E44" s="125" t="s">
        <v>3</v>
      </c>
      <c r="F44" s="97"/>
      <c r="H44" s="97"/>
      <c r="I44" s="125" t="s">
        <v>4</v>
      </c>
      <c r="J44" s="97"/>
      <c r="L44" s="84"/>
      <c r="M44" s="74"/>
      <c r="N44" s="74"/>
      <c r="O44" s="84"/>
    </row>
    <row r="45" spans="1:15" s="78" customFormat="1" ht="21" customHeight="1" x14ac:dyDescent="0.2">
      <c r="B45" s="80" t="s">
        <v>5</v>
      </c>
      <c r="D45" s="111" t="s">
        <v>81</v>
      </c>
      <c r="F45" s="112" t="s">
        <v>82</v>
      </c>
      <c r="G45" s="77"/>
      <c r="H45" s="113" t="s">
        <v>81</v>
      </c>
      <c r="J45" s="112" t="s">
        <v>82</v>
      </c>
      <c r="L45" s="84"/>
      <c r="M45" s="74"/>
      <c r="N45" s="74"/>
      <c r="O45" s="84"/>
    </row>
    <row r="46" spans="1:15" ht="21" customHeight="1" thickBot="1" x14ac:dyDescent="0.25">
      <c r="A46" s="72" t="s">
        <v>102</v>
      </c>
      <c r="B46" s="78"/>
      <c r="D46" s="103">
        <f>SUM(D32)</f>
        <v>-60892</v>
      </c>
      <c r="E46" s="90"/>
      <c r="F46" s="103">
        <f>SUM(F32)</f>
        <v>-281251</v>
      </c>
      <c r="G46" s="90"/>
      <c r="H46" s="103">
        <f>H30</f>
        <v>-45750</v>
      </c>
      <c r="I46" s="90"/>
      <c r="J46" s="103">
        <f>J30</f>
        <v>-21964</v>
      </c>
      <c r="L46" s="84"/>
      <c r="O46" s="84"/>
    </row>
    <row r="47" spans="1:15" ht="21" customHeight="1" thickTop="1" x14ac:dyDescent="0.2">
      <c r="B47" s="78"/>
      <c r="E47" s="90"/>
      <c r="G47" s="90"/>
      <c r="I47" s="90"/>
      <c r="L47" s="84"/>
      <c r="O47" s="84"/>
    </row>
    <row r="48" spans="1:15" ht="21" customHeight="1" x14ac:dyDescent="0.2">
      <c r="A48" s="72" t="s">
        <v>110</v>
      </c>
      <c r="B48" s="78"/>
      <c r="E48" s="90"/>
      <c r="G48" s="90"/>
      <c r="I48" s="90"/>
      <c r="L48" s="84"/>
      <c r="O48" s="84"/>
    </row>
    <row r="49" spans="1:15" ht="21" customHeight="1" x14ac:dyDescent="0.2">
      <c r="A49" s="92" t="s">
        <v>111</v>
      </c>
      <c r="B49" s="78"/>
      <c r="E49" s="90"/>
      <c r="G49" s="90"/>
      <c r="I49" s="90"/>
      <c r="L49" s="84"/>
      <c r="O49" s="84"/>
    </row>
    <row r="50" spans="1:15" ht="21" customHeight="1" x14ac:dyDescent="0.2">
      <c r="A50" s="92" t="s">
        <v>112</v>
      </c>
      <c r="B50" s="78"/>
      <c r="E50" s="90"/>
      <c r="G50" s="90"/>
      <c r="I50" s="90"/>
      <c r="L50" s="84"/>
      <c r="O50" s="84"/>
    </row>
    <row r="51" spans="1:15" ht="21" customHeight="1" x14ac:dyDescent="0.2">
      <c r="A51" s="74" t="s">
        <v>113</v>
      </c>
      <c r="B51" s="83"/>
      <c r="L51" s="84"/>
      <c r="O51" s="84"/>
    </row>
    <row r="52" spans="1:15" ht="21" customHeight="1" x14ac:dyDescent="0.2">
      <c r="A52" s="74" t="s">
        <v>114</v>
      </c>
      <c r="B52" s="78"/>
      <c r="D52" s="84">
        <v>-2995</v>
      </c>
      <c r="E52" s="120"/>
      <c r="F52" s="118">
        <v>-2641</v>
      </c>
      <c r="G52" s="120"/>
      <c r="H52" s="96">
        <v>0</v>
      </c>
      <c r="I52" s="120"/>
      <c r="J52" s="96">
        <v>0</v>
      </c>
      <c r="L52" s="84"/>
      <c r="O52" s="84"/>
    </row>
    <row r="53" spans="1:15" ht="21" customHeight="1" x14ac:dyDescent="0.2">
      <c r="A53" s="74" t="s">
        <v>115</v>
      </c>
      <c r="B53" s="83">
        <v>6</v>
      </c>
      <c r="D53" s="100">
        <v>1932</v>
      </c>
      <c r="E53" s="120"/>
      <c r="F53" s="100">
        <v>4453</v>
      </c>
      <c r="G53" s="120"/>
      <c r="H53" s="100">
        <v>0</v>
      </c>
      <c r="I53" s="120"/>
      <c r="J53" s="100">
        <v>0</v>
      </c>
      <c r="L53" s="84"/>
      <c r="O53" s="84"/>
    </row>
    <row r="54" spans="1:15" ht="21" customHeight="1" x14ac:dyDescent="0.2">
      <c r="A54" s="74" t="s">
        <v>111</v>
      </c>
      <c r="B54" s="83"/>
      <c r="D54" s="96"/>
      <c r="E54" s="120"/>
      <c r="F54" s="96"/>
      <c r="G54" s="120"/>
      <c r="H54" s="96"/>
      <c r="I54" s="120"/>
      <c r="J54" s="96"/>
      <c r="L54" s="84"/>
      <c r="O54" s="84"/>
    </row>
    <row r="55" spans="1:15" ht="21" customHeight="1" x14ac:dyDescent="0.2">
      <c r="A55" s="74" t="s">
        <v>117</v>
      </c>
      <c r="B55" s="83"/>
      <c r="D55" s="100">
        <f>SUM(D52:D53)</f>
        <v>-1063</v>
      </c>
      <c r="E55" s="120"/>
      <c r="F55" s="100">
        <f>SUM(F52:F53)</f>
        <v>1812</v>
      </c>
      <c r="G55" s="120"/>
      <c r="H55" s="100">
        <f>SUM(H52:H53)</f>
        <v>0</v>
      </c>
      <c r="I55" s="120"/>
      <c r="J55" s="100">
        <f>SUM(J52:J53)</f>
        <v>0</v>
      </c>
      <c r="L55" s="84"/>
      <c r="O55" s="84"/>
    </row>
    <row r="56" spans="1:15" ht="21" customHeight="1" x14ac:dyDescent="0.2">
      <c r="A56" s="92" t="s">
        <v>118</v>
      </c>
      <c r="B56" s="83"/>
      <c r="D56" s="96"/>
      <c r="E56" s="120"/>
      <c r="F56" s="96"/>
      <c r="G56" s="120"/>
      <c r="H56" s="75"/>
      <c r="I56" s="120"/>
      <c r="J56" s="75"/>
      <c r="L56" s="84"/>
      <c r="O56" s="84"/>
    </row>
    <row r="57" spans="1:15" ht="21" customHeight="1" x14ac:dyDescent="0.2">
      <c r="A57" s="92" t="s">
        <v>112</v>
      </c>
      <c r="B57" s="83"/>
      <c r="D57" s="96"/>
      <c r="E57" s="120"/>
      <c r="F57" s="96"/>
      <c r="G57" s="120"/>
      <c r="H57" s="75"/>
      <c r="I57" s="120"/>
      <c r="J57" s="75"/>
      <c r="L57" s="84"/>
      <c r="O57" s="84"/>
    </row>
    <row r="58" spans="1:15" ht="21" customHeight="1" x14ac:dyDescent="0.2">
      <c r="A58" s="74" t="s">
        <v>267</v>
      </c>
      <c r="B58" s="83"/>
      <c r="D58" s="96"/>
      <c r="E58" s="120"/>
      <c r="F58" s="96"/>
      <c r="L58" s="84"/>
      <c r="O58" s="84"/>
    </row>
    <row r="59" spans="1:15" ht="21" customHeight="1" x14ac:dyDescent="0.2">
      <c r="A59" s="74" t="s">
        <v>119</v>
      </c>
      <c r="B59" s="83"/>
      <c r="D59" s="84">
        <v>60606</v>
      </c>
      <c r="E59" s="120"/>
      <c r="F59" s="96">
        <v>11427</v>
      </c>
      <c r="G59" s="120"/>
      <c r="H59" s="96">
        <v>0</v>
      </c>
      <c r="I59" s="120"/>
      <c r="J59" s="96">
        <v>0</v>
      </c>
      <c r="L59" s="84"/>
      <c r="O59" s="84"/>
    </row>
    <row r="60" spans="1:15" ht="21" customHeight="1" x14ac:dyDescent="0.2">
      <c r="A60" s="74" t="s">
        <v>268</v>
      </c>
      <c r="B60" s="83">
        <v>6</v>
      </c>
      <c r="D60" s="100">
        <v>-805</v>
      </c>
      <c r="E60" s="120"/>
      <c r="F60" s="100">
        <v>-278</v>
      </c>
      <c r="G60" s="120"/>
      <c r="H60" s="100">
        <v>0</v>
      </c>
      <c r="I60" s="120"/>
      <c r="J60" s="100">
        <v>0</v>
      </c>
      <c r="L60" s="84"/>
      <c r="O60" s="84"/>
    </row>
    <row r="61" spans="1:15" ht="21" customHeight="1" x14ac:dyDescent="0.2">
      <c r="A61" s="74" t="s">
        <v>269</v>
      </c>
      <c r="B61" s="83"/>
      <c r="D61" s="96"/>
      <c r="E61" s="120"/>
      <c r="F61" s="96"/>
      <c r="G61" s="120"/>
      <c r="H61" s="96"/>
      <c r="I61" s="120"/>
      <c r="J61" s="96"/>
      <c r="L61" s="84"/>
      <c r="O61" s="84"/>
    </row>
    <row r="62" spans="1:15" ht="21" customHeight="1" x14ac:dyDescent="0.2">
      <c r="A62" s="74" t="s">
        <v>117</v>
      </c>
      <c r="B62" s="83"/>
      <c r="D62" s="96">
        <f>SUM(D59:D60)</f>
        <v>59801</v>
      </c>
      <c r="E62" s="120"/>
      <c r="F62" s="96">
        <f>SUM(F59:F60)</f>
        <v>11149</v>
      </c>
      <c r="G62" s="120"/>
      <c r="H62" s="96">
        <f>SUM(H60)</f>
        <v>0</v>
      </c>
      <c r="I62" s="120"/>
      <c r="J62" s="96">
        <f>SUM(J60)</f>
        <v>0</v>
      </c>
      <c r="L62" s="84"/>
      <c r="O62" s="84"/>
    </row>
    <row r="63" spans="1:15" ht="21" customHeight="1" x14ac:dyDescent="0.2">
      <c r="A63" s="72" t="s">
        <v>270</v>
      </c>
      <c r="B63" s="83"/>
      <c r="D63" s="101">
        <f>SUM(D55+D62)</f>
        <v>58738</v>
      </c>
      <c r="E63" s="84"/>
      <c r="F63" s="101">
        <f>SUM(F55+F62)</f>
        <v>12961</v>
      </c>
      <c r="G63" s="84"/>
      <c r="H63" s="101">
        <f>SUM(H55+H62)</f>
        <v>0</v>
      </c>
      <c r="I63" s="84"/>
      <c r="J63" s="101">
        <f>SUM(J55+J62)</f>
        <v>0</v>
      </c>
      <c r="L63" s="84"/>
      <c r="O63" s="84"/>
    </row>
    <row r="64" spans="1:15" ht="21" customHeight="1" x14ac:dyDescent="0.2">
      <c r="A64" s="72"/>
      <c r="B64" s="78"/>
      <c r="F64" s="119"/>
      <c r="G64" s="119"/>
      <c r="L64" s="84"/>
      <c r="O64" s="84"/>
    </row>
    <row r="65" spans="1:15" ht="21" customHeight="1" thickBot="1" x14ac:dyDescent="0.25">
      <c r="A65" s="72" t="s">
        <v>121</v>
      </c>
      <c r="B65" s="78"/>
      <c r="D65" s="103">
        <f>SUM(D46,D63)</f>
        <v>-2154</v>
      </c>
      <c r="E65" s="90"/>
      <c r="F65" s="103">
        <f>SUM(F46,F63)</f>
        <v>-268290</v>
      </c>
      <c r="G65" s="90"/>
      <c r="H65" s="103">
        <f>SUM(H46,H63)</f>
        <v>-45750</v>
      </c>
      <c r="I65" s="90"/>
      <c r="J65" s="103">
        <f>SUM(J46,J63)</f>
        <v>-21964</v>
      </c>
      <c r="L65" s="84"/>
      <c r="O65" s="84"/>
    </row>
    <row r="66" spans="1:15" ht="21" customHeight="1" thickTop="1" x14ac:dyDescent="0.2">
      <c r="B66" s="78"/>
      <c r="F66" s="119"/>
      <c r="G66" s="119"/>
      <c r="L66" s="84"/>
      <c r="O66" s="84"/>
    </row>
    <row r="67" spans="1:15" ht="21" customHeight="1" x14ac:dyDescent="0.2">
      <c r="A67" s="72" t="s">
        <v>122</v>
      </c>
      <c r="B67" s="78"/>
      <c r="F67" s="119"/>
      <c r="G67" s="119"/>
      <c r="L67" s="84"/>
      <c r="O67" s="84"/>
    </row>
    <row r="68" spans="1:15" ht="21" customHeight="1" thickBot="1" x14ac:dyDescent="0.25">
      <c r="A68" s="74" t="s">
        <v>104</v>
      </c>
      <c r="B68" s="78"/>
      <c r="D68" s="84">
        <f>D65-D69</f>
        <v>-4714</v>
      </c>
      <c r="F68" s="118">
        <f>F65-F69</f>
        <v>-265888</v>
      </c>
      <c r="G68" s="119"/>
      <c r="H68" s="103">
        <f>H65-H69</f>
        <v>-45750</v>
      </c>
      <c r="I68" s="90"/>
      <c r="J68" s="103">
        <f>J65-J69</f>
        <v>-21964</v>
      </c>
      <c r="L68" s="84"/>
      <c r="O68" s="84"/>
    </row>
    <row r="69" spans="1:15" ht="21" customHeight="1" thickTop="1" x14ac:dyDescent="0.2">
      <c r="A69" s="74" t="s">
        <v>105</v>
      </c>
      <c r="B69" s="78"/>
      <c r="D69" s="20">
        <v>2560</v>
      </c>
      <c r="E69" s="34"/>
      <c r="F69" s="35">
        <v>-2402</v>
      </c>
      <c r="G69" s="119"/>
      <c r="J69" s="119"/>
      <c r="L69" s="84"/>
      <c r="O69" s="84"/>
    </row>
    <row r="70" spans="1:15" ht="21" customHeight="1" thickBot="1" x14ac:dyDescent="0.25">
      <c r="B70" s="78"/>
      <c r="D70" s="103">
        <f>D65</f>
        <v>-2154</v>
      </c>
      <c r="E70" s="90"/>
      <c r="F70" s="103">
        <f>F65</f>
        <v>-268290</v>
      </c>
      <c r="G70" s="119"/>
      <c r="J70" s="119"/>
      <c r="L70" s="84"/>
      <c r="O70" s="84"/>
    </row>
    <row r="71" spans="1:15" ht="21" customHeight="1" thickTop="1" x14ac:dyDescent="0.2">
      <c r="B71" s="78"/>
      <c r="E71" s="90"/>
      <c r="F71" s="84"/>
      <c r="G71" s="119"/>
      <c r="J71" s="119"/>
      <c r="L71" s="84"/>
      <c r="O71" s="84"/>
    </row>
    <row r="72" spans="1:15" ht="21" customHeight="1" x14ac:dyDescent="0.2">
      <c r="A72" s="74" t="s">
        <v>35</v>
      </c>
      <c r="L72" s="84"/>
      <c r="O72" s="84"/>
    </row>
    <row r="73" spans="1:15" s="72" customFormat="1" ht="19.5" customHeight="1" x14ac:dyDescent="0.2">
      <c r="D73" s="109"/>
      <c r="F73" s="73"/>
      <c r="H73" s="73"/>
      <c r="J73" s="96" t="s">
        <v>78</v>
      </c>
      <c r="L73" s="84"/>
      <c r="M73" s="74"/>
      <c r="N73" s="74"/>
      <c r="O73" s="84"/>
    </row>
    <row r="74" spans="1:15" s="72" customFormat="1" ht="19.5" customHeight="1" x14ac:dyDescent="0.2">
      <c r="A74" s="72" t="s">
        <v>0</v>
      </c>
      <c r="D74" s="109"/>
      <c r="F74" s="73"/>
      <c r="H74" s="73"/>
      <c r="J74" s="73"/>
      <c r="L74" s="84"/>
      <c r="M74" s="74"/>
      <c r="N74" s="74"/>
      <c r="O74" s="84"/>
    </row>
    <row r="75" spans="1:15" s="72" customFormat="1" ht="19.5" customHeight="1" x14ac:dyDescent="0.2">
      <c r="A75" s="72" t="s">
        <v>79</v>
      </c>
      <c r="D75" s="109"/>
      <c r="F75" s="73"/>
      <c r="H75" s="73"/>
      <c r="J75" s="73"/>
      <c r="L75" s="84"/>
      <c r="M75" s="74"/>
      <c r="N75" s="74"/>
      <c r="O75" s="84"/>
    </row>
    <row r="76" spans="1:15" s="72" customFormat="1" ht="19.5" customHeight="1" x14ac:dyDescent="0.2">
      <c r="A76" s="72" t="s">
        <v>252</v>
      </c>
      <c r="D76" s="109"/>
      <c r="F76" s="73"/>
      <c r="H76" s="73"/>
      <c r="J76" s="73"/>
      <c r="L76" s="84"/>
      <c r="M76" s="74"/>
      <c r="N76" s="74"/>
      <c r="O76" s="84"/>
    </row>
    <row r="77" spans="1:15" s="78" customFormat="1" ht="19.5" customHeight="1" x14ac:dyDescent="0.2">
      <c r="D77" s="84"/>
      <c r="E77" s="74"/>
      <c r="F77" s="90"/>
      <c r="G77" s="74"/>
      <c r="H77" s="75"/>
      <c r="I77" s="74"/>
      <c r="J77" s="75" t="s">
        <v>80</v>
      </c>
      <c r="L77" s="84"/>
      <c r="M77" s="74"/>
      <c r="N77" s="74"/>
      <c r="O77" s="84"/>
    </row>
    <row r="78" spans="1:15" s="77" customFormat="1" ht="19.5" customHeight="1" x14ac:dyDescent="0.2">
      <c r="D78" s="110"/>
      <c r="E78" s="125" t="s">
        <v>3</v>
      </c>
      <c r="F78" s="97"/>
      <c r="H78" s="97"/>
      <c r="I78" s="125" t="s">
        <v>4</v>
      </c>
      <c r="J78" s="97"/>
      <c r="L78" s="84"/>
      <c r="M78" s="74"/>
      <c r="N78" s="74"/>
      <c r="O78" s="84"/>
    </row>
    <row r="79" spans="1:15" s="78" customFormat="1" ht="19.5" customHeight="1" x14ac:dyDescent="0.2">
      <c r="B79" s="80" t="s">
        <v>5</v>
      </c>
      <c r="D79" s="111" t="s">
        <v>81</v>
      </c>
      <c r="F79" s="112" t="s">
        <v>82</v>
      </c>
      <c r="G79" s="77"/>
      <c r="H79" s="113" t="s">
        <v>81</v>
      </c>
      <c r="J79" s="112" t="s">
        <v>82</v>
      </c>
      <c r="L79" s="84"/>
      <c r="M79" s="74"/>
      <c r="N79" s="74"/>
      <c r="O79" s="84"/>
    </row>
    <row r="80" spans="1:15" ht="19.5" customHeight="1" x14ac:dyDescent="0.2">
      <c r="A80" s="72" t="s">
        <v>83</v>
      </c>
      <c r="B80" s="83"/>
      <c r="L80" s="84"/>
      <c r="O80" s="84"/>
    </row>
    <row r="81" spans="1:18" ht="19.5" customHeight="1" x14ac:dyDescent="0.2">
      <c r="A81" s="74" t="s">
        <v>84</v>
      </c>
      <c r="B81" s="78"/>
      <c r="D81" s="84">
        <v>1496914</v>
      </c>
      <c r="E81" s="84"/>
      <c r="F81" s="84">
        <v>348643</v>
      </c>
      <c r="G81" s="84"/>
      <c r="H81" s="87">
        <v>17457</v>
      </c>
      <c r="I81" s="84"/>
      <c r="J81" s="87">
        <v>0</v>
      </c>
      <c r="L81" s="84"/>
      <c r="N81" s="84"/>
      <c r="O81" s="84"/>
      <c r="Q81" s="84"/>
      <c r="R81" s="84"/>
    </row>
    <row r="82" spans="1:18" ht="19.5" customHeight="1" x14ac:dyDescent="0.2">
      <c r="A82" s="74" t="s">
        <v>85</v>
      </c>
      <c r="B82" s="83"/>
      <c r="D82" s="84">
        <v>1586646</v>
      </c>
      <c r="E82" s="84"/>
      <c r="F82" s="84">
        <v>509348</v>
      </c>
      <c r="G82" s="84"/>
      <c r="H82" s="87">
        <v>0</v>
      </c>
      <c r="I82" s="86"/>
      <c r="J82" s="87">
        <v>0</v>
      </c>
      <c r="L82" s="84"/>
      <c r="N82" s="84"/>
      <c r="O82" s="84"/>
      <c r="Q82" s="84"/>
      <c r="R82" s="84"/>
    </row>
    <row r="83" spans="1:18" ht="19.5" customHeight="1" x14ac:dyDescent="0.2">
      <c r="A83" s="74" t="s">
        <v>86</v>
      </c>
      <c r="B83" s="83"/>
      <c r="D83" s="84">
        <v>27025</v>
      </c>
      <c r="E83" s="84"/>
      <c r="F83" s="84">
        <v>20505</v>
      </c>
      <c r="G83" s="84"/>
      <c r="H83" s="75">
        <v>8700</v>
      </c>
      <c r="I83" s="86"/>
      <c r="J83" s="75">
        <v>2909</v>
      </c>
      <c r="L83" s="84"/>
      <c r="N83" s="84"/>
      <c r="O83" s="84"/>
      <c r="Q83" s="84"/>
      <c r="R83" s="84"/>
    </row>
    <row r="84" spans="1:18" ht="19.5" customHeight="1" x14ac:dyDescent="0.2">
      <c r="A84" s="74" t="s">
        <v>87</v>
      </c>
      <c r="B84" s="83"/>
      <c r="D84" s="99">
        <v>12678</v>
      </c>
      <c r="E84" s="84"/>
      <c r="F84" s="99">
        <v>27699</v>
      </c>
      <c r="G84" s="84"/>
      <c r="H84" s="114">
        <v>68345</v>
      </c>
      <c r="I84" s="84"/>
      <c r="J84" s="114">
        <v>57024</v>
      </c>
      <c r="L84" s="84"/>
      <c r="N84" s="84"/>
      <c r="O84" s="84"/>
      <c r="Q84" s="84"/>
      <c r="R84" s="84"/>
    </row>
    <row r="85" spans="1:18" ht="19.5" customHeight="1" x14ac:dyDescent="0.2">
      <c r="A85" s="72" t="s">
        <v>88</v>
      </c>
      <c r="B85" s="78"/>
      <c r="D85" s="99">
        <f>SUM(D81:D84)</f>
        <v>3123263</v>
      </c>
      <c r="E85" s="84"/>
      <c r="F85" s="99">
        <f>SUM(F81:F84)</f>
        <v>906195</v>
      </c>
      <c r="G85" s="84"/>
      <c r="H85" s="99">
        <f>SUM(H81:H84)</f>
        <v>94502</v>
      </c>
      <c r="I85" s="84"/>
      <c r="J85" s="115">
        <f>SUM(J81:J84)</f>
        <v>59933</v>
      </c>
      <c r="L85" s="84"/>
      <c r="N85" s="84"/>
      <c r="O85" s="84"/>
      <c r="Q85" s="84"/>
      <c r="R85" s="84"/>
    </row>
    <row r="86" spans="1:18" ht="19.5" customHeight="1" x14ac:dyDescent="0.2">
      <c r="A86" s="72" t="s">
        <v>89</v>
      </c>
      <c r="B86" s="78"/>
      <c r="E86" s="84"/>
      <c r="F86" s="84"/>
      <c r="G86" s="84"/>
      <c r="I86" s="84"/>
      <c r="L86" s="84"/>
      <c r="N86" s="84"/>
      <c r="O86" s="84"/>
      <c r="Q86" s="84"/>
      <c r="R86" s="84"/>
    </row>
    <row r="87" spans="1:18" ht="19.5" customHeight="1" x14ac:dyDescent="0.2">
      <c r="A87" s="74" t="s">
        <v>90</v>
      </c>
      <c r="B87" s="78"/>
      <c r="D87" s="84">
        <v>1059121</v>
      </c>
      <c r="E87" s="84"/>
      <c r="F87" s="84">
        <v>585081</v>
      </c>
      <c r="G87" s="84"/>
      <c r="H87" s="87">
        <v>11546</v>
      </c>
      <c r="I87" s="84"/>
      <c r="J87" s="87">
        <v>0</v>
      </c>
      <c r="K87" s="84"/>
      <c r="L87" s="84"/>
      <c r="N87" s="84"/>
      <c r="O87" s="84"/>
      <c r="Q87" s="84"/>
      <c r="R87" s="84"/>
    </row>
    <row r="88" spans="1:18" ht="19.5" customHeight="1" x14ac:dyDescent="0.2">
      <c r="A88" s="74" t="s">
        <v>91</v>
      </c>
      <c r="B88" s="83"/>
      <c r="D88" s="84">
        <v>880966</v>
      </c>
      <c r="E88" s="84"/>
      <c r="F88" s="84">
        <v>261485</v>
      </c>
      <c r="G88" s="84"/>
      <c r="H88" s="87">
        <v>0</v>
      </c>
      <c r="I88" s="86"/>
      <c r="J88" s="87">
        <v>0</v>
      </c>
      <c r="L88" s="84"/>
      <c r="N88" s="84"/>
      <c r="O88" s="84"/>
      <c r="Q88" s="84"/>
      <c r="R88" s="84"/>
    </row>
    <row r="89" spans="1:18" ht="19.5" customHeight="1" x14ac:dyDescent="0.2">
      <c r="A89" s="74" t="s">
        <v>92</v>
      </c>
      <c r="B89" s="83"/>
      <c r="D89" s="84">
        <v>17463</v>
      </c>
      <c r="E89" s="84"/>
      <c r="F89" s="84">
        <v>14790</v>
      </c>
      <c r="G89" s="84"/>
      <c r="H89" s="90">
        <v>3501</v>
      </c>
      <c r="I89" s="86"/>
      <c r="J89" s="90">
        <v>3194</v>
      </c>
      <c r="L89" s="84"/>
      <c r="N89" s="84"/>
      <c r="O89" s="84"/>
      <c r="Q89" s="84"/>
      <c r="R89" s="84"/>
    </row>
    <row r="90" spans="1:18" ht="19.5" customHeight="1" x14ac:dyDescent="0.2">
      <c r="A90" s="74" t="s">
        <v>93</v>
      </c>
      <c r="B90" s="83"/>
      <c r="D90" s="84">
        <v>324996</v>
      </c>
      <c r="E90" s="84"/>
      <c r="F90" s="84">
        <v>80681</v>
      </c>
      <c r="G90" s="84"/>
      <c r="H90" s="90">
        <v>399</v>
      </c>
      <c r="I90" s="86"/>
      <c r="J90" s="90">
        <v>112</v>
      </c>
      <c r="L90" s="84"/>
      <c r="N90" s="84"/>
      <c r="O90" s="84"/>
      <c r="Q90" s="84"/>
      <c r="R90" s="84"/>
    </row>
    <row r="91" spans="1:18" ht="19.5" customHeight="1" x14ac:dyDescent="0.2">
      <c r="A91" s="74" t="s">
        <v>94</v>
      </c>
      <c r="B91" s="83"/>
      <c r="D91" s="84">
        <v>836810</v>
      </c>
      <c r="E91" s="84"/>
      <c r="F91" s="84">
        <v>559583</v>
      </c>
      <c r="G91" s="84"/>
      <c r="H91" s="90">
        <v>141433</v>
      </c>
      <c r="I91" s="84"/>
      <c r="J91" s="90">
        <v>98699</v>
      </c>
      <c r="L91" s="84"/>
      <c r="N91" s="84"/>
      <c r="O91" s="84"/>
      <c r="Q91" s="84"/>
      <c r="R91" s="84"/>
    </row>
    <row r="92" spans="1:18" ht="19.5" customHeight="1" x14ac:dyDescent="0.2">
      <c r="A92" s="72" t="s">
        <v>95</v>
      </c>
      <c r="B92" s="83"/>
      <c r="D92" s="101">
        <f>SUM(D87:D91)</f>
        <v>3119356</v>
      </c>
      <c r="E92" s="84"/>
      <c r="F92" s="101">
        <f>SUM(F87:F91)</f>
        <v>1501620</v>
      </c>
      <c r="G92" s="84"/>
      <c r="H92" s="101">
        <f>SUM(H87:H91)</f>
        <v>156879</v>
      </c>
      <c r="I92" s="84"/>
      <c r="J92" s="116">
        <f>SUM(J87:J91)</f>
        <v>102005</v>
      </c>
      <c r="L92" s="84"/>
      <c r="N92" s="84"/>
      <c r="O92" s="84"/>
      <c r="Q92" s="84"/>
      <c r="R92" s="84"/>
    </row>
    <row r="93" spans="1:18" ht="19.5" customHeight="1" x14ac:dyDescent="0.2">
      <c r="A93" s="72" t="s">
        <v>96</v>
      </c>
      <c r="B93" s="83"/>
      <c r="D93" s="84">
        <f>SUM(D85-D92)</f>
        <v>3907</v>
      </c>
      <c r="E93" s="84"/>
      <c r="F93" s="84">
        <f>SUM(F85-F92)</f>
        <v>-595425</v>
      </c>
      <c r="G93" s="84"/>
      <c r="H93" s="84">
        <f>SUM(H85-H92)</f>
        <v>-62377</v>
      </c>
      <c r="I93" s="84"/>
      <c r="J93" s="84">
        <f>SUM(J85-J92)</f>
        <v>-42072</v>
      </c>
      <c r="L93" s="84"/>
      <c r="N93" s="84"/>
      <c r="O93" s="84"/>
      <c r="Q93" s="84"/>
      <c r="R93" s="84"/>
    </row>
    <row r="94" spans="1:18" ht="19.5" customHeight="1" x14ac:dyDescent="0.2">
      <c r="A94" s="74" t="s">
        <v>97</v>
      </c>
      <c r="B94" s="83">
        <v>6</v>
      </c>
      <c r="D94" s="84">
        <f>25088-1</f>
        <v>25087</v>
      </c>
      <c r="E94" s="84"/>
      <c r="F94" s="84">
        <v>22734</v>
      </c>
      <c r="G94" s="84"/>
      <c r="H94" s="87">
        <v>0</v>
      </c>
      <c r="I94" s="84"/>
      <c r="J94" s="87">
        <v>0</v>
      </c>
      <c r="L94" s="84"/>
      <c r="N94" s="84"/>
      <c r="O94" s="84"/>
      <c r="Q94" s="84"/>
      <c r="R94" s="84"/>
    </row>
    <row r="95" spans="1:18" ht="19.5" customHeight="1" x14ac:dyDescent="0.2">
      <c r="A95" s="74" t="s">
        <v>98</v>
      </c>
      <c r="B95" s="83"/>
      <c r="D95" s="84">
        <v>31676</v>
      </c>
      <c r="E95" s="84"/>
      <c r="F95" s="84">
        <v>36516</v>
      </c>
      <c r="G95" s="84"/>
      <c r="H95" s="75">
        <v>33829</v>
      </c>
      <c r="I95" s="86"/>
      <c r="J95" s="75">
        <v>42158</v>
      </c>
      <c r="L95" s="84"/>
      <c r="N95" s="84"/>
      <c r="O95" s="84"/>
      <c r="Q95" s="84"/>
      <c r="R95" s="84"/>
    </row>
    <row r="96" spans="1:18" ht="19.5" customHeight="1" x14ac:dyDescent="0.2">
      <c r="A96" s="74" t="s">
        <v>99</v>
      </c>
      <c r="B96" s="83"/>
      <c r="D96" s="99">
        <v>-146166</v>
      </c>
      <c r="E96" s="84"/>
      <c r="F96" s="99">
        <v>-182445</v>
      </c>
      <c r="G96" s="84"/>
      <c r="H96" s="99">
        <v>-54289</v>
      </c>
      <c r="I96" s="84"/>
      <c r="J96" s="99">
        <v>-57953</v>
      </c>
      <c r="L96" s="84"/>
      <c r="N96" s="84"/>
      <c r="O96" s="84"/>
      <c r="Q96" s="84"/>
      <c r="R96" s="84"/>
    </row>
    <row r="97" spans="1:18" ht="19.5" customHeight="1" x14ac:dyDescent="0.2">
      <c r="A97" s="72" t="s">
        <v>100</v>
      </c>
      <c r="B97" s="83"/>
      <c r="D97" s="87">
        <f>SUM(D93:D96)</f>
        <v>-85496</v>
      </c>
      <c r="E97" s="84"/>
      <c r="F97" s="87">
        <f>SUM(F93:F96)</f>
        <v>-718620</v>
      </c>
      <c r="G97" s="84"/>
      <c r="H97" s="84">
        <f>SUM(H93:H96)</f>
        <v>-82837</v>
      </c>
      <c r="I97" s="84"/>
      <c r="J97" s="84">
        <f>SUM(J93:J96)</f>
        <v>-57867</v>
      </c>
      <c r="L97" s="84"/>
      <c r="N97" s="84"/>
      <c r="O97" s="84"/>
      <c r="Q97" s="84"/>
      <c r="R97" s="84"/>
    </row>
    <row r="98" spans="1:18" ht="19.5" customHeight="1" x14ac:dyDescent="0.2">
      <c r="A98" s="74" t="s">
        <v>101</v>
      </c>
      <c r="B98" s="83">
        <v>11</v>
      </c>
      <c r="D98" s="99">
        <v>-79523</v>
      </c>
      <c r="E98" s="84"/>
      <c r="F98" s="99">
        <v>-50485</v>
      </c>
      <c r="G98" s="84"/>
      <c r="H98" s="114">
        <v>2747</v>
      </c>
      <c r="I98" s="84"/>
      <c r="J98" s="114">
        <v>851</v>
      </c>
      <c r="L98" s="84"/>
      <c r="N98" s="84"/>
      <c r="O98" s="84"/>
      <c r="Q98" s="84"/>
      <c r="R98" s="84"/>
    </row>
    <row r="99" spans="1:18" ht="19.5" customHeight="1" thickBot="1" x14ac:dyDescent="0.25">
      <c r="A99" s="72" t="s">
        <v>102</v>
      </c>
      <c r="B99" s="78"/>
      <c r="D99" s="117">
        <f>SUM(D97:D98)</f>
        <v>-165019</v>
      </c>
      <c r="E99" s="84"/>
      <c r="F99" s="117">
        <f>SUM(F97:F98)</f>
        <v>-769105</v>
      </c>
      <c r="G99" s="84"/>
      <c r="H99" s="117">
        <f>SUM(H97:H98)</f>
        <v>-80090</v>
      </c>
      <c r="I99" s="84"/>
      <c r="J99" s="117">
        <f>SUM(J97:J98)</f>
        <v>-57016</v>
      </c>
      <c r="L99" s="84"/>
      <c r="N99" s="84"/>
      <c r="O99" s="84"/>
      <c r="Q99" s="84"/>
      <c r="R99" s="84"/>
    </row>
    <row r="100" spans="1:18" ht="18.75" customHeight="1" thickTop="1" x14ac:dyDescent="0.2">
      <c r="A100" s="72"/>
      <c r="B100" s="78"/>
      <c r="E100" s="84"/>
      <c r="G100" s="84"/>
      <c r="I100" s="84"/>
      <c r="L100" s="84"/>
      <c r="N100" s="84"/>
      <c r="O100" s="84"/>
    </row>
    <row r="101" spans="1:18" ht="21" customHeight="1" x14ac:dyDescent="0.2">
      <c r="A101" s="72" t="s">
        <v>271</v>
      </c>
      <c r="B101" s="78"/>
      <c r="E101" s="84"/>
      <c r="G101" s="84"/>
      <c r="I101" s="90"/>
      <c r="L101" s="84"/>
      <c r="N101" s="84"/>
      <c r="O101" s="84"/>
    </row>
    <row r="102" spans="1:18" ht="21" customHeight="1" thickBot="1" x14ac:dyDescent="0.25">
      <c r="A102" s="74" t="s">
        <v>104</v>
      </c>
      <c r="B102" s="78"/>
      <c r="D102" s="84">
        <f>+D99-D103</f>
        <v>-163741</v>
      </c>
      <c r="E102" s="90"/>
      <c r="F102" s="118">
        <f>+F99-F103</f>
        <v>-767202</v>
      </c>
      <c r="G102" s="90"/>
      <c r="H102" s="31">
        <f>H99</f>
        <v>-80090</v>
      </c>
      <c r="I102" s="90"/>
      <c r="J102" s="31">
        <f>J99</f>
        <v>-57016</v>
      </c>
      <c r="L102" s="84"/>
      <c r="N102" s="84"/>
      <c r="O102" s="84"/>
    </row>
    <row r="103" spans="1:18" ht="21" customHeight="1" thickTop="1" x14ac:dyDescent="0.2">
      <c r="A103" s="74" t="s">
        <v>105</v>
      </c>
      <c r="B103" s="78"/>
      <c r="D103" s="99">
        <v>-1278</v>
      </c>
      <c r="E103" s="90"/>
      <c r="F103" s="99">
        <v>-1903</v>
      </c>
      <c r="G103" s="90"/>
      <c r="I103" s="90"/>
      <c r="L103" s="84"/>
      <c r="N103" s="84"/>
      <c r="O103" s="84"/>
    </row>
    <row r="104" spans="1:18" ht="21" customHeight="1" thickBot="1" x14ac:dyDescent="0.25">
      <c r="B104" s="78"/>
      <c r="D104" s="117">
        <f>SUM(D102:D103)</f>
        <v>-165019</v>
      </c>
      <c r="E104" s="90"/>
      <c r="F104" s="117">
        <f>SUM(F102:F103)</f>
        <v>-769105</v>
      </c>
      <c r="G104" s="90"/>
      <c r="I104" s="90"/>
      <c r="L104" s="84"/>
      <c r="N104" s="84"/>
      <c r="O104" s="84"/>
    </row>
    <row r="105" spans="1:18" ht="21" customHeight="1" thickTop="1" x14ac:dyDescent="0.2">
      <c r="A105" s="72" t="s">
        <v>106</v>
      </c>
      <c r="B105" s="78"/>
      <c r="E105" s="90"/>
      <c r="G105" s="90"/>
      <c r="I105" s="90"/>
      <c r="L105" s="84"/>
      <c r="N105" s="84"/>
      <c r="O105" s="84"/>
    </row>
    <row r="106" spans="1:18" ht="21" customHeight="1" x14ac:dyDescent="0.2">
      <c r="A106" s="72" t="s">
        <v>107</v>
      </c>
      <c r="B106" s="83"/>
      <c r="L106" s="84"/>
      <c r="N106" s="84"/>
      <c r="O106" s="84"/>
    </row>
    <row r="107" spans="1:18" ht="21" customHeight="1" thickBot="1" x14ac:dyDescent="0.25">
      <c r="A107" s="74" t="s">
        <v>108</v>
      </c>
      <c r="B107" s="78"/>
      <c r="D107" s="32">
        <f>(D102/166682701)*1000</f>
        <v>-0.98235149189237103</v>
      </c>
      <c r="E107" s="119"/>
      <c r="F107" s="32">
        <f>(F102/166682701)*1000</f>
        <v>-4.6027691859876931</v>
      </c>
      <c r="G107" s="119"/>
      <c r="H107" s="32">
        <f>(H102/166682701)*1000</f>
        <v>-0.48049377361601553</v>
      </c>
      <c r="I107" s="119"/>
      <c r="J107" s="32">
        <f>(J102/166682701)*1000</f>
        <v>-0.34206309147822123</v>
      </c>
      <c r="L107" s="84"/>
      <c r="N107" s="84"/>
      <c r="O107" s="84"/>
    </row>
    <row r="108" spans="1:18" ht="20.25" customHeight="1" thickTop="1" x14ac:dyDescent="0.2">
      <c r="L108" s="84"/>
      <c r="N108" s="84"/>
      <c r="O108" s="84"/>
    </row>
    <row r="109" spans="1:18" ht="13.5" customHeight="1" x14ac:dyDescent="0.2">
      <c r="B109" s="78"/>
      <c r="F109" s="119"/>
      <c r="G109" s="119"/>
      <c r="J109" s="119"/>
      <c r="L109" s="84"/>
      <c r="N109" s="84"/>
      <c r="O109" s="84"/>
    </row>
    <row r="110" spans="1:18" ht="21" customHeight="1" x14ac:dyDescent="0.2">
      <c r="A110" s="74" t="s">
        <v>35</v>
      </c>
      <c r="L110" s="84"/>
      <c r="N110" s="84"/>
      <c r="O110" s="84"/>
    </row>
    <row r="111" spans="1:18" s="72" customFormat="1" ht="19.5" customHeight="1" x14ac:dyDescent="0.2">
      <c r="D111" s="109"/>
      <c r="F111" s="73"/>
      <c r="H111" s="75"/>
      <c r="J111" s="96" t="s">
        <v>78</v>
      </c>
      <c r="L111" s="84"/>
      <c r="M111" s="74"/>
      <c r="N111" s="84"/>
      <c r="O111" s="84"/>
    </row>
    <row r="112" spans="1:18" s="72" customFormat="1" ht="19.5" customHeight="1" x14ac:dyDescent="0.2">
      <c r="A112" s="72" t="s">
        <v>0</v>
      </c>
      <c r="D112" s="109"/>
      <c r="F112" s="73"/>
      <c r="H112" s="73"/>
      <c r="J112" s="73"/>
      <c r="L112" s="84"/>
      <c r="M112" s="74"/>
      <c r="N112" s="84"/>
      <c r="O112" s="84"/>
    </row>
    <row r="113" spans="1:15" s="72" customFormat="1" ht="21" customHeight="1" x14ac:dyDescent="0.2">
      <c r="A113" s="72" t="s">
        <v>109</v>
      </c>
      <c r="D113" s="109"/>
      <c r="F113" s="73"/>
      <c r="H113" s="73"/>
      <c r="J113" s="73"/>
      <c r="L113" s="84"/>
      <c r="M113" s="74"/>
      <c r="N113" s="84"/>
      <c r="O113" s="84"/>
    </row>
    <row r="114" spans="1:15" s="72" customFormat="1" ht="21" customHeight="1" x14ac:dyDescent="0.2">
      <c r="A114" s="72" t="s">
        <v>252</v>
      </c>
      <c r="D114" s="109"/>
      <c r="F114" s="73"/>
      <c r="H114" s="73"/>
      <c r="J114" s="73"/>
      <c r="L114" s="84"/>
      <c r="M114" s="74"/>
      <c r="N114" s="84"/>
      <c r="O114" s="84"/>
    </row>
    <row r="115" spans="1:15" s="78" customFormat="1" ht="21" customHeight="1" x14ac:dyDescent="0.2">
      <c r="D115" s="84"/>
      <c r="E115" s="74"/>
      <c r="F115" s="90"/>
      <c r="G115" s="74"/>
      <c r="H115" s="75"/>
      <c r="I115" s="74"/>
      <c r="J115" s="75" t="s">
        <v>2</v>
      </c>
      <c r="L115" s="84"/>
      <c r="M115" s="74"/>
      <c r="N115" s="84"/>
      <c r="O115" s="84"/>
    </row>
    <row r="116" spans="1:15" s="77" customFormat="1" ht="21" customHeight="1" x14ac:dyDescent="0.2">
      <c r="D116" s="110"/>
      <c r="E116" s="125" t="s">
        <v>3</v>
      </c>
      <c r="F116" s="97"/>
      <c r="H116" s="97"/>
      <c r="I116" s="125" t="s">
        <v>4</v>
      </c>
      <c r="J116" s="97"/>
      <c r="L116" s="84"/>
      <c r="M116" s="74"/>
      <c r="N116" s="84"/>
      <c r="O116" s="84"/>
    </row>
    <row r="117" spans="1:15" s="78" customFormat="1" ht="21" customHeight="1" x14ac:dyDescent="0.2">
      <c r="B117" s="80" t="s">
        <v>5</v>
      </c>
      <c r="D117" s="111" t="s">
        <v>81</v>
      </c>
      <c r="F117" s="112" t="s">
        <v>82</v>
      </c>
      <c r="G117" s="77"/>
      <c r="H117" s="113" t="s">
        <v>81</v>
      </c>
      <c r="J117" s="112" t="s">
        <v>82</v>
      </c>
      <c r="L117" s="84"/>
      <c r="M117" s="74"/>
      <c r="N117" s="84"/>
      <c r="O117" s="84"/>
    </row>
    <row r="118" spans="1:15" ht="21" customHeight="1" thickBot="1" x14ac:dyDescent="0.25">
      <c r="A118" s="72" t="s">
        <v>102</v>
      </c>
      <c r="B118" s="78"/>
      <c r="D118" s="103">
        <f>SUM(D104)</f>
        <v>-165019</v>
      </c>
      <c r="E118" s="90"/>
      <c r="F118" s="103">
        <f>SUM(F104)</f>
        <v>-769105</v>
      </c>
      <c r="G118" s="90"/>
      <c r="H118" s="103">
        <f>H102</f>
        <v>-80090</v>
      </c>
      <c r="I118" s="90"/>
      <c r="J118" s="103">
        <f>J102</f>
        <v>-57016</v>
      </c>
      <c r="L118" s="84"/>
      <c r="N118" s="84"/>
      <c r="O118" s="84"/>
    </row>
    <row r="119" spans="1:15" ht="21" customHeight="1" thickTop="1" x14ac:dyDescent="0.2">
      <c r="B119" s="78"/>
      <c r="E119" s="90"/>
      <c r="G119" s="90"/>
      <c r="I119" s="90"/>
      <c r="L119" s="84"/>
      <c r="N119" s="84"/>
      <c r="O119" s="84"/>
    </row>
    <row r="120" spans="1:15" ht="21" customHeight="1" x14ac:dyDescent="0.2">
      <c r="A120" s="72" t="s">
        <v>110</v>
      </c>
      <c r="B120" s="78"/>
      <c r="E120" s="90"/>
      <c r="G120" s="90"/>
      <c r="I120" s="90"/>
      <c r="L120" s="84"/>
      <c r="N120" s="84"/>
      <c r="O120" s="84"/>
    </row>
    <row r="121" spans="1:15" ht="21" customHeight="1" x14ac:dyDescent="0.2">
      <c r="A121" s="92" t="s">
        <v>111</v>
      </c>
      <c r="B121" s="78"/>
      <c r="E121" s="90"/>
      <c r="G121" s="90"/>
      <c r="I121" s="90"/>
      <c r="L121" s="84"/>
      <c r="N121" s="84"/>
      <c r="O121" s="84"/>
    </row>
    <row r="122" spans="1:15" ht="21" customHeight="1" x14ac:dyDescent="0.2">
      <c r="A122" s="92" t="s">
        <v>112</v>
      </c>
      <c r="B122" s="78"/>
      <c r="E122" s="90"/>
      <c r="G122" s="90"/>
      <c r="I122" s="90"/>
      <c r="L122" s="84"/>
      <c r="N122" s="84"/>
      <c r="O122" s="84"/>
    </row>
    <row r="123" spans="1:15" ht="21" customHeight="1" x14ac:dyDescent="0.2">
      <c r="A123" s="74" t="s">
        <v>113</v>
      </c>
      <c r="B123" s="83"/>
      <c r="L123" s="84"/>
      <c r="N123" s="84"/>
      <c r="O123" s="84"/>
    </row>
    <row r="124" spans="1:15" ht="21" customHeight="1" x14ac:dyDescent="0.2">
      <c r="A124" s="74" t="s">
        <v>114</v>
      </c>
      <c r="B124" s="78"/>
      <c r="D124" s="84">
        <f>1526</f>
        <v>1526</v>
      </c>
      <c r="E124" s="120"/>
      <c r="F124" s="118">
        <v>-4084</v>
      </c>
      <c r="G124" s="120"/>
      <c r="H124" s="96">
        <v>0</v>
      </c>
      <c r="I124" s="120"/>
      <c r="J124" s="96">
        <v>0</v>
      </c>
      <c r="L124" s="84"/>
      <c r="N124" s="84"/>
      <c r="O124" s="84"/>
    </row>
    <row r="125" spans="1:15" ht="21" customHeight="1" x14ac:dyDescent="0.2">
      <c r="A125" s="74" t="s">
        <v>115</v>
      </c>
      <c r="B125" s="83">
        <v>6</v>
      </c>
      <c r="D125" s="100">
        <v>2798</v>
      </c>
      <c r="E125" s="120"/>
      <c r="F125" s="100">
        <v>8552</v>
      </c>
      <c r="G125" s="120"/>
      <c r="H125" s="100">
        <v>0</v>
      </c>
      <c r="I125" s="120"/>
      <c r="J125" s="100">
        <v>0</v>
      </c>
      <c r="L125" s="84"/>
      <c r="N125" s="84"/>
      <c r="O125" s="84"/>
    </row>
    <row r="126" spans="1:15" ht="21" customHeight="1" x14ac:dyDescent="0.2">
      <c r="A126" s="74" t="s">
        <v>116</v>
      </c>
      <c r="B126" s="83"/>
      <c r="D126" s="96"/>
      <c r="E126" s="120"/>
      <c r="F126" s="96"/>
      <c r="G126" s="120"/>
      <c r="H126" s="96"/>
      <c r="I126" s="120"/>
      <c r="J126" s="96"/>
      <c r="L126" s="84"/>
      <c r="N126" s="84"/>
      <c r="O126" s="84"/>
    </row>
    <row r="127" spans="1:15" ht="21" customHeight="1" x14ac:dyDescent="0.2">
      <c r="A127" s="74" t="s">
        <v>117</v>
      </c>
      <c r="B127" s="83"/>
      <c r="D127" s="100">
        <f>SUM(D124:D125)</f>
        <v>4324</v>
      </c>
      <c r="E127" s="120"/>
      <c r="F127" s="100">
        <f>SUM(F124:F125)</f>
        <v>4468</v>
      </c>
      <c r="G127" s="120"/>
      <c r="H127" s="100">
        <f>SUM(H124:H125)</f>
        <v>0</v>
      </c>
      <c r="I127" s="120"/>
      <c r="J127" s="100">
        <f>SUM(J124:J125)</f>
        <v>0</v>
      </c>
      <c r="L127" s="84"/>
      <c r="N127" s="84"/>
      <c r="O127" s="84"/>
    </row>
    <row r="128" spans="1:15" ht="21" customHeight="1" x14ac:dyDescent="0.2">
      <c r="A128" s="92" t="s">
        <v>118</v>
      </c>
      <c r="B128" s="83"/>
      <c r="D128" s="96"/>
      <c r="E128" s="120"/>
      <c r="F128" s="96"/>
      <c r="G128" s="120"/>
      <c r="H128" s="75"/>
      <c r="I128" s="120"/>
      <c r="J128" s="75"/>
      <c r="L128" s="84"/>
      <c r="N128" s="84"/>
      <c r="O128" s="84"/>
    </row>
    <row r="129" spans="1:15" ht="21" customHeight="1" x14ac:dyDescent="0.2">
      <c r="A129" s="92" t="s">
        <v>112</v>
      </c>
      <c r="B129" s="83"/>
      <c r="D129" s="96"/>
      <c r="E129" s="120"/>
      <c r="F129" s="96"/>
      <c r="G129" s="120"/>
      <c r="H129" s="75"/>
      <c r="I129" s="120"/>
      <c r="J129" s="75"/>
      <c r="L129" s="84"/>
      <c r="N129" s="84"/>
      <c r="O129" s="84"/>
    </row>
    <row r="130" spans="1:15" ht="21" customHeight="1" x14ac:dyDescent="0.2">
      <c r="A130" s="74" t="s">
        <v>267</v>
      </c>
      <c r="B130" s="83"/>
      <c r="D130" s="96"/>
      <c r="E130" s="120"/>
      <c r="F130" s="96"/>
      <c r="L130" s="84"/>
      <c r="N130" s="84"/>
      <c r="O130" s="84"/>
    </row>
    <row r="131" spans="1:15" ht="21" customHeight="1" x14ac:dyDescent="0.2">
      <c r="A131" s="74" t="s">
        <v>119</v>
      </c>
      <c r="B131" s="83"/>
      <c r="D131" s="96">
        <f>15688-1</f>
        <v>15687</v>
      </c>
      <c r="E131" s="120"/>
      <c r="F131" s="96">
        <v>117990</v>
      </c>
      <c r="G131" s="120"/>
      <c r="H131" s="96">
        <v>0</v>
      </c>
      <c r="I131" s="120"/>
      <c r="J131" s="96">
        <v>0</v>
      </c>
      <c r="L131" s="84"/>
      <c r="N131" s="84"/>
      <c r="O131" s="84"/>
    </row>
    <row r="132" spans="1:15" ht="21" customHeight="1" x14ac:dyDescent="0.2">
      <c r="A132" s="74" t="s">
        <v>268</v>
      </c>
      <c r="B132" s="83">
        <v>6</v>
      </c>
      <c r="D132" s="100">
        <v>-456</v>
      </c>
      <c r="E132" s="120"/>
      <c r="F132" s="100">
        <v>1187</v>
      </c>
      <c r="G132" s="120"/>
      <c r="H132" s="100">
        <v>0</v>
      </c>
      <c r="I132" s="120"/>
      <c r="J132" s="100">
        <v>0</v>
      </c>
      <c r="L132" s="84"/>
      <c r="N132" s="84"/>
      <c r="O132" s="84"/>
    </row>
    <row r="133" spans="1:15" ht="21" customHeight="1" x14ac:dyDescent="0.2">
      <c r="A133" s="74" t="s">
        <v>269</v>
      </c>
      <c r="B133" s="83"/>
      <c r="D133" s="96"/>
      <c r="E133" s="120"/>
      <c r="F133" s="96"/>
      <c r="G133" s="120"/>
      <c r="H133" s="96"/>
      <c r="I133" s="120"/>
      <c r="J133" s="96"/>
      <c r="L133" s="84"/>
      <c r="N133" s="84"/>
      <c r="O133" s="84"/>
    </row>
    <row r="134" spans="1:15" ht="21" customHeight="1" x14ac:dyDescent="0.2">
      <c r="A134" s="74" t="s">
        <v>117</v>
      </c>
      <c r="B134" s="83"/>
      <c r="D134" s="96">
        <f>SUM(D131:D132)</f>
        <v>15231</v>
      </c>
      <c r="E134" s="120"/>
      <c r="F134" s="96">
        <f>SUM(F131:F132)</f>
        <v>119177</v>
      </c>
      <c r="G134" s="120"/>
      <c r="H134" s="96">
        <f>SUM(H132)</f>
        <v>0</v>
      </c>
      <c r="I134" s="120"/>
      <c r="J134" s="96">
        <f>SUM(J132)</f>
        <v>0</v>
      </c>
      <c r="L134" s="84"/>
      <c r="N134" s="84"/>
      <c r="O134" s="84"/>
    </row>
    <row r="135" spans="1:15" ht="21" customHeight="1" x14ac:dyDescent="0.2">
      <c r="A135" s="72" t="s">
        <v>270</v>
      </c>
      <c r="B135" s="83"/>
      <c r="D135" s="101">
        <f>SUM(D127+D134)</f>
        <v>19555</v>
      </c>
      <c r="E135" s="84"/>
      <c r="F135" s="101">
        <f>SUM(F127+F134)</f>
        <v>123645</v>
      </c>
      <c r="G135" s="84"/>
      <c r="H135" s="101">
        <f>SUM(H127+H134)</f>
        <v>0</v>
      </c>
      <c r="I135" s="84"/>
      <c r="J135" s="101">
        <f>SUM(J127+J134)</f>
        <v>0</v>
      </c>
      <c r="L135" s="84"/>
      <c r="N135" s="84"/>
      <c r="O135" s="84"/>
    </row>
    <row r="136" spans="1:15" ht="21" customHeight="1" x14ac:dyDescent="0.2">
      <c r="A136" s="72"/>
      <c r="B136" s="78"/>
      <c r="F136" s="119"/>
      <c r="G136" s="119"/>
      <c r="L136" s="84"/>
      <c r="N136" s="84"/>
      <c r="O136" s="84"/>
    </row>
    <row r="137" spans="1:15" ht="21" customHeight="1" thickBot="1" x14ac:dyDescent="0.25">
      <c r="A137" s="72" t="s">
        <v>121</v>
      </c>
      <c r="B137" s="78"/>
      <c r="D137" s="103">
        <f>SUM(D118,D135)</f>
        <v>-145464</v>
      </c>
      <c r="E137" s="90"/>
      <c r="F137" s="103">
        <f>SUM(F118,F135)</f>
        <v>-645460</v>
      </c>
      <c r="G137" s="90"/>
      <c r="H137" s="103">
        <f>SUM(H118,H135)</f>
        <v>-80090</v>
      </c>
      <c r="I137" s="90"/>
      <c r="J137" s="103">
        <f>SUM(J118,J135)</f>
        <v>-57016</v>
      </c>
      <c r="L137" s="84"/>
      <c r="N137" s="84"/>
      <c r="O137" s="84"/>
    </row>
    <row r="138" spans="1:15" ht="21" customHeight="1" thickTop="1" x14ac:dyDescent="0.2">
      <c r="B138" s="78"/>
      <c r="F138" s="119"/>
      <c r="G138" s="119"/>
      <c r="L138" s="84"/>
      <c r="N138" s="84"/>
      <c r="O138" s="84"/>
    </row>
    <row r="139" spans="1:15" ht="21" customHeight="1" x14ac:dyDescent="0.2">
      <c r="A139" s="72" t="s">
        <v>122</v>
      </c>
      <c r="B139" s="78"/>
      <c r="F139" s="119"/>
      <c r="G139" s="119"/>
      <c r="L139" s="84"/>
      <c r="N139" s="84"/>
      <c r="O139" s="84"/>
    </row>
    <row r="140" spans="1:15" ht="21" customHeight="1" thickBot="1" x14ac:dyDescent="0.25">
      <c r="A140" s="74" t="s">
        <v>104</v>
      </c>
      <c r="B140" s="78"/>
      <c r="D140" s="84">
        <f>D137-D141</f>
        <v>-145617</v>
      </c>
      <c r="F140" s="118">
        <f>F137-F141</f>
        <v>-643382</v>
      </c>
      <c r="G140" s="119"/>
      <c r="H140" s="103">
        <f>H137-H141</f>
        <v>-80090</v>
      </c>
      <c r="J140" s="121">
        <f>J137-J141</f>
        <v>-57016</v>
      </c>
      <c r="L140" s="84"/>
      <c r="N140" s="84"/>
      <c r="O140" s="84"/>
    </row>
    <row r="141" spans="1:15" ht="21" customHeight="1" thickTop="1" x14ac:dyDescent="0.2">
      <c r="A141" s="74" t="s">
        <v>105</v>
      </c>
      <c r="B141" s="78"/>
      <c r="D141" s="20">
        <f>153</f>
        <v>153</v>
      </c>
      <c r="E141" s="34"/>
      <c r="F141" s="35">
        <v>-2078</v>
      </c>
      <c r="G141" s="119"/>
      <c r="J141" s="119"/>
      <c r="L141" s="84"/>
      <c r="N141" s="84"/>
      <c r="O141" s="84"/>
    </row>
    <row r="142" spans="1:15" ht="21" customHeight="1" thickBot="1" x14ac:dyDescent="0.25">
      <c r="B142" s="78"/>
      <c r="D142" s="103">
        <f>D137</f>
        <v>-145464</v>
      </c>
      <c r="E142" s="90"/>
      <c r="F142" s="103">
        <f>F137</f>
        <v>-645460</v>
      </c>
      <c r="G142" s="119"/>
      <c r="J142" s="119"/>
      <c r="L142" s="84"/>
      <c r="N142" s="84"/>
      <c r="O142" s="84"/>
    </row>
    <row r="143" spans="1:15" ht="21" customHeight="1" thickTop="1" x14ac:dyDescent="0.2">
      <c r="B143" s="78"/>
      <c r="E143" s="90"/>
      <c r="F143" s="84"/>
      <c r="G143" s="119"/>
      <c r="J143" s="119"/>
    </row>
    <row r="144" spans="1:15" ht="21" customHeight="1" x14ac:dyDescent="0.2">
      <c r="A144" s="74" t="s">
        <v>35</v>
      </c>
    </row>
    <row r="145" spans="1:10" s="72" customFormat="1" ht="21" customHeight="1" x14ac:dyDescent="0.2">
      <c r="A145" s="74"/>
      <c r="B145" s="74"/>
      <c r="C145" s="74"/>
      <c r="D145" s="84"/>
      <c r="E145" s="90"/>
      <c r="F145" s="90"/>
      <c r="G145" s="90"/>
      <c r="H145" s="90"/>
      <c r="I145" s="90"/>
      <c r="J145" s="90"/>
    </row>
    <row r="146" spans="1:10" ht="21" customHeight="1" x14ac:dyDescent="0.2">
      <c r="E146" s="90"/>
      <c r="G146" s="90"/>
      <c r="I146" s="90"/>
    </row>
    <row r="147" spans="1:10" ht="21" customHeight="1" x14ac:dyDescent="0.2">
      <c r="B147" s="122"/>
      <c r="D147" s="123"/>
      <c r="F147" s="124"/>
      <c r="H147" s="124"/>
      <c r="J147" s="124"/>
    </row>
    <row r="148" spans="1:10" ht="21" customHeight="1" x14ac:dyDescent="0.2">
      <c r="A148" s="72"/>
    </row>
    <row r="150" spans="1:10" ht="21" customHeight="1" x14ac:dyDescent="0.2">
      <c r="E150" s="90"/>
      <c r="G150" s="90"/>
      <c r="I150" s="90"/>
    </row>
    <row r="151" spans="1:10" ht="21" customHeight="1" x14ac:dyDescent="0.2">
      <c r="E151" s="90"/>
      <c r="G151" s="90"/>
      <c r="I151" s="90"/>
    </row>
    <row r="152" spans="1:10" ht="21" customHeight="1" x14ac:dyDescent="0.2">
      <c r="E152" s="90"/>
      <c r="G152" s="90"/>
      <c r="I152" s="90"/>
    </row>
    <row r="153" spans="1:10" ht="21" customHeight="1" x14ac:dyDescent="0.2">
      <c r="E153" s="90"/>
      <c r="G153" s="90"/>
      <c r="I153" s="90"/>
    </row>
    <row r="154" spans="1:10" ht="21" customHeight="1" x14ac:dyDescent="0.2">
      <c r="A154" s="72"/>
      <c r="E154" s="90"/>
      <c r="G154" s="90"/>
      <c r="I154" s="90"/>
    </row>
    <row r="155" spans="1:10" ht="21" customHeight="1" x14ac:dyDescent="0.2">
      <c r="E155" s="90"/>
      <c r="G155" s="90"/>
      <c r="I155" s="90"/>
    </row>
    <row r="156" spans="1:10" ht="21" customHeight="1" x14ac:dyDescent="0.2">
      <c r="E156" s="90"/>
      <c r="G156" s="90"/>
      <c r="I156" s="90"/>
    </row>
    <row r="157" spans="1:10" ht="21" customHeight="1" x14ac:dyDescent="0.2">
      <c r="E157" s="90"/>
      <c r="G157" s="90"/>
      <c r="I157" s="90"/>
    </row>
    <row r="158" spans="1:10" ht="21" customHeight="1" x14ac:dyDescent="0.2">
      <c r="E158" s="90"/>
      <c r="G158" s="90"/>
      <c r="I158" s="90"/>
    </row>
    <row r="159" spans="1:10" ht="21" customHeight="1" x14ac:dyDescent="0.2">
      <c r="E159" s="90"/>
      <c r="G159" s="90"/>
      <c r="I159" s="90"/>
    </row>
    <row r="160" spans="1:10" ht="21" customHeight="1" x14ac:dyDescent="0.2">
      <c r="E160" s="90"/>
      <c r="G160" s="90"/>
      <c r="I160" s="90"/>
    </row>
    <row r="161" spans="2:4" s="90" customFormat="1" ht="21" customHeight="1" x14ac:dyDescent="0.2">
      <c r="B161" s="74"/>
      <c r="C161" s="74"/>
      <c r="D161" s="84"/>
    </row>
    <row r="162" spans="2:4" s="90" customFormat="1" ht="21" customHeight="1" x14ac:dyDescent="0.2">
      <c r="B162" s="92"/>
      <c r="C162" s="74"/>
      <c r="D162" s="84"/>
    </row>
    <row r="163" spans="2:4" s="90" customFormat="1" ht="21" customHeight="1" x14ac:dyDescent="0.2">
      <c r="B163" s="74"/>
      <c r="C163" s="74"/>
      <c r="D163" s="84"/>
    </row>
    <row r="164" spans="2:4" s="90" customFormat="1" ht="21" customHeight="1" x14ac:dyDescent="0.2">
      <c r="B164" s="74"/>
      <c r="C164" s="74"/>
      <c r="D164" s="84"/>
    </row>
    <row r="165" spans="2:4" s="90" customFormat="1" ht="21" customHeight="1" x14ac:dyDescent="0.2">
      <c r="B165" s="74"/>
      <c r="C165" s="74"/>
      <c r="D165" s="84"/>
    </row>
    <row r="166" spans="2:4" s="90" customFormat="1" ht="21" customHeight="1" x14ac:dyDescent="0.2">
      <c r="B166" s="74"/>
      <c r="C166" s="74"/>
      <c r="D166" s="84"/>
    </row>
    <row r="167" spans="2:4" s="90" customFormat="1" ht="21" customHeight="1" x14ac:dyDescent="0.2">
      <c r="B167" s="74"/>
      <c r="C167" s="74"/>
      <c r="D167" s="84"/>
    </row>
    <row r="168" spans="2:4" s="90" customFormat="1" ht="21" customHeight="1" x14ac:dyDescent="0.2">
      <c r="B168" s="74"/>
      <c r="C168" s="74"/>
      <c r="D168" s="84"/>
    </row>
    <row r="169" spans="2:4" s="90" customFormat="1" ht="21" customHeight="1" x14ac:dyDescent="0.2">
      <c r="B169" s="74"/>
      <c r="C169" s="74"/>
      <c r="D169" s="84"/>
    </row>
    <row r="170" spans="2:4" s="90" customFormat="1" ht="21" customHeight="1" x14ac:dyDescent="0.2">
      <c r="B170" s="74"/>
      <c r="C170" s="74"/>
      <c r="D170" s="84"/>
    </row>
    <row r="171" spans="2:4" s="90" customFormat="1" ht="21" customHeight="1" x14ac:dyDescent="0.2">
      <c r="B171" s="74"/>
      <c r="C171" s="74"/>
      <c r="D171" s="84"/>
    </row>
    <row r="172" spans="2:4" s="90" customFormat="1" ht="21" customHeight="1" x14ac:dyDescent="0.2">
      <c r="B172" s="74"/>
      <c r="C172" s="74"/>
      <c r="D172" s="84"/>
    </row>
    <row r="173" spans="2:4" s="90" customFormat="1" ht="21" customHeight="1" x14ac:dyDescent="0.2">
      <c r="B173" s="74"/>
      <c r="C173" s="74"/>
      <c r="D173" s="84"/>
    </row>
    <row r="174" spans="2:4" s="90" customFormat="1" ht="21" customHeight="1" x14ac:dyDescent="0.2">
      <c r="B174" s="74"/>
      <c r="C174" s="74"/>
      <c r="D174" s="84"/>
    </row>
    <row r="175" spans="2:4" s="90" customFormat="1" ht="21" customHeight="1" x14ac:dyDescent="0.2">
      <c r="B175" s="74"/>
      <c r="C175" s="74"/>
      <c r="D175" s="84"/>
    </row>
    <row r="176" spans="2:4" s="90" customFormat="1" ht="21" customHeight="1" x14ac:dyDescent="0.2">
      <c r="B176" s="74"/>
      <c r="C176" s="74"/>
      <c r="D176" s="84"/>
    </row>
  </sheetData>
  <pageMargins left="0.78740157480314965" right="0.39370078740157483" top="0.78740157480314965" bottom="0.39370078740157483" header="0.19685039370078741" footer="0.19685039370078741"/>
  <pageSetup paperSize="9" scale="79" fitToWidth="0" fitToHeight="0" orientation="portrait" r:id="rId1"/>
  <rowBreaks count="3" manualBreakCount="3">
    <brk id="38" max="16383" man="1"/>
    <brk id="72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5"/>
  <sheetViews>
    <sheetView showGridLines="0" view="pageBreakPreview" topLeftCell="K4" zoomScale="115" zoomScaleNormal="90" zoomScaleSheetLayoutView="115" workbookViewId="0">
      <selection activeCell="R12" sqref="R12"/>
    </sheetView>
  </sheetViews>
  <sheetFormatPr defaultColWidth="9.28515625" defaultRowHeight="15" customHeight="1" x14ac:dyDescent="0.2"/>
  <cols>
    <col min="1" max="1" width="26.42578125" style="36" customWidth="1"/>
    <col min="2" max="2" width="5.140625" style="36" customWidth="1"/>
    <col min="3" max="3" width="1.28515625" style="36" customWidth="1"/>
    <col min="4" max="4" width="11" style="36" customWidth="1"/>
    <col min="5" max="5" width="1.28515625" style="36" customWidth="1"/>
    <col min="6" max="6" width="11" style="36" customWidth="1"/>
    <col min="7" max="7" width="1.28515625" style="36" customWidth="1"/>
    <col min="8" max="8" width="11" style="36" customWidth="1"/>
    <col min="9" max="9" width="1.28515625" style="36" customWidth="1"/>
    <col min="10" max="10" width="11" style="36" customWidth="1"/>
    <col min="11" max="11" width="1.28515625" style="36" customWidth="1"/>
    <col min="12" max="12" width="11" style="36" customWidth="1"/>
    <col min="13" max="13" width="1.28515625" style="36" customWidth="1"/>
    <col min="14" max="14" width="11" style="36" customWidth="1"/>
    <col min="15" max="15" width="1.28515625" style="36" customWidth="1"/>
    <col min="16" max="16" width="11" style="36" customWidth="1"/>
    <col min="17" max="17" width="1.28515625" style="36" customWidth="1"/>
    <col min="18" max="18" width="11" style="36" customWidth="1"/>
    <col min="19" max="19" width="1.28515625" style="36" customWidth="1"/>
    <col min="20" max="20" width="12.5703125" style="36" customWidth="1"/>
    <col min="21" max="21" width="1.28515625" style="36" customWidth="1"/>
    <col min="22" max="22" width="12.5703125" style="36" customWidth="1"/>
    <col min="23" max="23" width="1.28515625" style="36" customWidth="1"/>
    <col min="24" max="24" width="11" style="36" customWidth="1"/>
    <col min="25" max="25" width="1.28515625" style="36" customWidth="1"/>
    <col min="26" max="26" width="11.7109375" style="36" customWidth="1"/>
    <col min="27" max="27" width="1.28515625" style="36" customWidth="1"/>
    <col min="28" max="28" width="11" style="36" customWidth="1"/>
    <col min="29" max="29" width="1.28515625" style="36" customWidth="1"/>
    <col min="30" max="30" width="11" style="36" customWidth="1"/>
    <col min="31" max="16384" width="9.28515625" style="36"/>
  </cols>
  <sheetData>
    <row r="1" spans="1:30" ht="15" customHeight="1" x14ac:dyDescent="0.2">
      <c r="AD1" s="37" t="s">
        <v>78</v>
      </c>
    </row>
    <row r="2" spans="1:30" s="38" customFormat="1" ht="15" customHeight="1" x14ac:dyDescent="0.2">
      <c r="A2" s="38" t="s">
        <v>0</v>
      </c>
      <c r="AD2" s="39"/>
    </row>
    <row r="3" spans="1:30" s="38" customFormat="1" ht="15" customHeight="1" x14ac:dyDescent="0.2">
      <c r="A3" s="38" t="s">
        <v>123</v>
      </c>
    </row>
    <row r="4" spans="1:30" s="38" customFormat="1" ht="15" customHeight="1" x14ac:dyDescent="0.2">
      <c r="A4" s="38" t="s">
        <v>252</v>
      </c>
    </row>
    <row r="5" spans="1:30" ht="15" customHeight="1" x14ac:dyDescent="0.2">
      <c r="AD5" s="40" t="s">
        <v>2</v>
      </c>
    </row>
    <row r="6" spans="1:30" ht="15" customHeight="1" x14ac:dyDescent="0.2">
      <c r="C6" s="41"/>
      <c r="D6" s="42" t="s">
        <v>3</v>
      </c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</row>
    <row r="7" spans="1:30" s="41" customFormat="1" ht="15" customHeight="1" x14ac:dyDescent="0.2">
      <c r="D7" s="129" t="s">
        <v>124</v>
      </c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44"/>
      <c r="AB7" s="44"/>
    </row>
    <row r="8" spans="1:30" s="41" customFormat="1" ht="15" customHeight="1" x14ac:dyDescent="0.2">
      <c r="P8" s="130" t="s">
        <v>71</v>
      </c>
      <c r="Q8" s="130"/>
      <c r="R8" s="130"/>
      <c r="S8" s="130"/>
      <c r="T8" s="130"/>
      <c r="U8" s="130"/>
      <c r="V8" s="130"/>
      <c r="W8" s="130"/>
      <c r="X8" s="130"/>
      <c r="Y8" s="45"/>
      <c r="Z8" s="36"/>
    </row>
    <row r="9" spans="1:30" s="41" customFormat="1" ht="15" customHeight="1" x14ac:dyDescent="0.2">
      <c r="P9" s="129" t="s">
        <v>125</v>
      </c>
      <c r="Q9" s="129"/>
      <c r="R9" s="129"/>
      <c r="S9" s="129"/>
      <c r="T9" s="129"/>
      <c r="U9" s="129"/>
      <c r="V9" s="129"/>
      <c r="W9" s="46"/>
    </row>
    <row r="10" spans="1:30" s="41" customFormat="1" ht="15" customHeight="1" x14ac:dyDescent="0.2">
      <c r="P10" s="41" t="s">
        <v>126</v>
      </c>
    </row>
    <row r="11" spans="1:30" s="41" customFormat="1" ht="15" customHeight="1" x14ac:dyDescent="0.2">
      <c r="H11" s="41" t="s">
        <v>262</v>
      </c>
      <c r="P11" s="41" t="s">
        <v>127</v>
      </c>
      <c r="T11" s="41" t="s">
        <v>274</v>
      </c>
      <c r="AB11" s="41" t="s">
        <v>128</v>
      </c>
    </row>
    <row r="12" spans="1:30" s="41" customFormat="1" ht="15" customHeight="1" x14ac:dyDescent="0.2">
      <c r="H12" s="41" t="s">
        <v>261</v>
      </c>
      <c r="P12" s="41" t="s">
        <v>129</v>
      </c>
      <c r="T12" s="41" t="s">
        <v>130</v>
      </c>
      <c r="V12" s="41" t="s">
        <v>131</v>
      </c>
      <c r="X12" s="41" t="s">
        <v>132</v>
      </c>
      <c r="Z12" s="41" t="s">
        <v>133</v>
      </c>
      <c r="AB12" s="41" t="s">
        <v>134</v>
      </c>
    </row>
    <row r="13" spans="1:30" s="41" customFormat="1" ht="15" customHeight="1" x14ac:dyDescent="0.2">
      <c r="D13" s="41" t="s">
        <v>135</v>
      </c>
      <c r="H13" s="41" t="s">
        <v>260</v>
      </c>
      <c r="L13" s="130" t="s">
        <v>68</v>
      </c>
      <c r="M13" s="130"/>
      <c r="N13" s="130"/>
      <c r="P13" s="41" t="s">
        <v>136</v>
      </c>
      <c r="R13" s="41" t="s">
        <v>137</v>
      </c>
      <c r="T13" s="41" t="s">
        <v>138</v>
      </c>
      <c r="V13" s="41" t="s">
        <v>139</v>
      </c>
      <c r="X13" s="41" t="s">
        <v>140</v>
      </c>
      <c r="Z13" s="41" t="s">
        <v>141</v>
      </c>
      <c r="AB13" s="41" t="s">
        <v>142</v>
      </c>
      <c r="AD13" s="41" t="s">
        <v>143</v>
      </c>
    </row>
    <row r="14" spans="1:30" s="41" customFormat="1" ht="15" customHeight="1" x14ac:dyDescent="0.2">
      <c r="D14" s="41" t="s">
        <v>144</v>
      </c>
      <c r="H14" s="41" t="s">
        <v>259</v>
      </c>
      <c r="L14" s="41" t="s">
        <v>145</v>
      </c>
      <c r="P14" s="41" t="s">
        <v>146</v>
      </c>
      <c r="R14" s="41" t="s">
        <v>147</v>
      </c>
      <c r="T14" s="41" t="s">
        <v>148</v>
      </c>
      <c r="V14" s="41" t="s">
        <v>149</v>
      </c>
      <c r="X14" s="41" t="s">
        <v>150</v>
      </c>
      <c r="Z14" s="41" t="s">
        <v>151</v>
      </c>
      <c r="AB14" s="41" t="s">
        <v>152</v>
      </c>
      <c r="AD14" s="41" t="s">
        <v>150</v>
      </c>
    </row>
    <row r="15" spans="1:30" s="41" customFormat="1" ht="15" customHeight="1" x14ac:dyDescent="0.2">
      <c r="D15" s="126" t="s">
        <v>153</v>
      </c>
      <c r="F15" s="126" t="s">
        <v>66</v>
      </c>
      <c r="H15" s="126" t="s">
        <v>263</v>
      </c>
      <c r="J15" s="126" t="s">
        <v>67</v>
      </c>
      <c r="L15" s="126" t="s">
        <v>154</v>
      </c>
      <c r="N15" s="126" t="s">
        <v>155</v>
      </c>
      <c r="P15" s="126" t="s">
        <v>156</v>
      </c>
      <c r="R15" s="126" t="s">
        <v>157</v>
      </c>
      <c r="T15" s="126" t="s">
        <v>158</v>
      </c>
      <c r="V15" s="126" t="s">
        <v>159</v>
      </c>
      <c r="X15" s="126" t="s">
        <v>160</v>
      </c>
      <c r="Z15" s="126" t="s">
        <v>161</v>
      </c>
      <c r="AB15" s="126" t="s">
        <v>162</v>
      </c>
      <c r="AD15" s="126" t="s">
        <v>160</v>
      </c>
    </row>
    <row r="16" spans="1:30" ht="15" customHeight="1" x14ac:dyDescent="0.2">
      <c r="A16" s="38" t="s">
        <v>163</v>
      </c>
      <c r="C16" s="47"/>
      <c r="D16" s="37">
        <v>1666827</v>
      </c>
      <c r="E16" s="37"/>
      <c r="F16" s="37">
        <v>2062461</v>
      </c>
      <c r="G16" s="37"/>
      <c r="H16" s="37">
        <v>0</v>
      </c>
      <c r="I16" s="37"/>
      <c r="J16" s="37">
        <v>568131</v>
      </c>
      <c r="K16" s="37"/>
      <c r="L16" s="37">
        <v>211675</v>
      </c>
      <c r="M16" s="37"/>
      <c r="N16" s="37">
        <v>447534</v>
      </c>
      <c r="O16" s="37"/>
      <c r="P16" s="37">
        <v>124299</v>
      </c>
      <c r="Q16" s="37"/>
      <c r="R16" s="37">
        <v>5478403</v>
      </c>
      <c r="S16" s="37"/>
      <c r="T16" s="37">
        <v>85453</v>
      </c>
      <c r="U16" s="37"/>
      <c r="V16" s="37">
        <v>-12207</v>
      </c>
      <c r="W16" s="37"/>
      <c r="X16" s="37">
        <f>SUM(P16:V16)</f>
        <v>5675948</v>
      </c>
      <c r="Y16" s="37"/>
      <c r="Z16" s="37">
        <f>SUM(D16:N16,X16)</f>
        <v>10632576</v>
      </c>
      <c r="AA16" s="37"/>
      <c r="AB16" s="37">
        <v>119537</v>
      </c>
      <c r="AC16" s="37"/>
      <c r="AD16" s="48">
        <f>SUM(Z16:AB16)</f>
        <v>10752113</v>
      </c>
    </row>
    <row r="17" spans="1:31" ht="15" customHeight="1" x14ac:dyDescent="0.2">
      <c r="A17" s="49" t="s">
        <v>102</v>
      </c>
      <c r="C17" s="47"/>
      <c r="D17" s="37">
        <v>0</v>
      </c>
      <c r="E17" s="48"/>
      <c r="F17" s="37">
        <v>0</v>
      </c>
      <c r="G17" s="48"/>
      <c r="H17" s="37">
        <v>0</v>
      </c>
      <c r="I17" s="48"/>
      <c r="J17" s="37">
        <v>0</v>
      </c>
      <c r="K17" s="48"/>
      <c r="L17" s="37">
        <v>0</v>
      </c>
      <c r="M17" s="48"/>
      <c r="N17" s="37">
        <f>SUM('PL&amp;OCI'!F102)</f>
        <v>-767202</v>
      </c>
      <c r="O17" s="48"/>
      <c r="P17" s="37">
        <v>0</v>
      </c>
      <c r="Q17" s="37"/>
      <c r="R17" s="37">
        <v>0</v>
      </c>
      <c r="S17" s="48"/>
      <c r="T17" s="48">
        <v>0</v>
      </c>
      <c r="U17" s="48"/>
      <c r="V17" s="48">
        <v>0</v>
      </c>
      <c r="W17" s="48"/>
      <c r="X17" s="37">
        <f>SUM(P17:V17)</f>
        <v>0</v>
      </c>
      <c r="Y17" s="48"/>
      <c r="Z17" s="37">
        <f>SUM(D17:N17,X17)</f>
        <v>-767202</v>
      </c>
      <c r="AA17" s="48"/>
      <c r="AB17" s="37">
        <f>SUM('PL&amp;OCI'!F103)</f>
        <v>-1903</v>
      </c>
      <c r="AC17" s="48"/>
      <c r="AD17" s="48">
        <f>SUM(Z17:AB17)</f>
        <v>-769105</v>
      </c>
    </row>
    <row r="18" spans="1:31" ht="15" customHeight="1" x14ac:dyDescent="0.2">
      <c r="A18" s="49" t="s">
        <v>120</v>
      </c>
      <c r="C18" s="47"/>
      <c r="D18" s="50">
        <v>0</v>
      </c>
      <c r="E18" s="48"/>
      <c r="F18" s="50">
        <v>0</v>
      </c>
      <c r="G18" s="48"/>
      <c r="H18" s="50">
        <v>0</v>
      </c>
      <c r="I18" s="48"/>
      <c r="J18" s="50">
        <v>0</v>
      </c>
      <c r="K18" s="48"/>
      <c r="L18" s="50">
        <v>0</v>
      </c>
      <c r="M18" s="48"/>
      <c r="N18" s="50">
        <v>0</v>
      </c>
      <c r="O18" s="48"/>
      <c r="P18" s="50">
        <v>-3909</v>
      </c>
      <c r="Q18" s="37"/>
      <c r="R18" s="50">
        <v>0</v>
      </c>
      <c r="S18" s="48"/>
      <c r="T18" s="51">
        <v>117990</v>
      </c>
      <c r="U18" s="48"/>
      <c r="V18" s="51">
        <v>9739</v>
      </c>
      <c r="W18" s="48"/>
      <c r="X18" s="50">
        <f>SUM(P18:V18)</f>
        <v>123820</v>
      </c>
      <c r="Y18" s="48"/>
      <c r="Z18" s="50">
        <f>SUM(D18:N18,X18)</f>
        <v>123820</v>
      </c>
      <c r="AA18" s="48"/>
      <c r="AB18" s="50">
        <v>-175</v>
      </c>
      <c r="AC18" s="48"/>
      <c r="AD18" s="51">
        <f>SUM(Z18:AB18)</f>
        <v>123645</v>
      </c>
    </row>
    <row r="19" spans="1:31" ht="15" customHeight="1" x14ac:dyDescent="0.2">
      <c r="A19" s="49" t="s">
        <v>121</v>
      </c>
      <c r="C19" s="47"/>
      <c r="D19" s="52">
        <f>SUM(D17:D18)</f>
        <v>0</v>
      </c>
      <c r="E19" s="37"/>
      <c r="F19" s="52">
        <f>SUM(F17:F18)</f>
        <v>0</v>
      </c>
      <c r="G19" s="37"/>
      <c r="H19" s="52">
        <f>SUM(H17:H18)</f>
        <v>0</v>
      </c>
      <c r="I19" s="37"/>
      <c r="J19" s="52">
        <f>SUM(J17:J18)</f>
        <v>0</v>
      </c>
      <c r="K19" s="37"/>
      <c r="L19" s="52">
        <f>SUM(L17:L18)</f>
        <v>0</v>
      </c>
      <c r="M19" s="37"/>
      <c r="N19" s="52">
        <f>SUM(N17:N18)</f>
        <v>-767202</v>
      </c>
      <c r="O19" s="48"/>
      <c r="P19" s="52">
        <f>SUM(P17:P18)</f>
        <v>-3909</v>
      </c>
      <c r="Q19" s="52"/>
      <c r="R19" s="52">
        <f>SUM(R17:R18)</f>
        <v>0</v>
      </c>
      <c r="S19" s="37"/>
      <c r="T19" s="52">
        <f>SUM(T17:T18)</f>
        <v>117990</v>
      </c>
      <c r="U19" s="37"/>
      <c r="V19" s="52">
        <f>SUM(V17:V18)</f>
        <v>9739</v>
      </c>
      <c r="W19" s="37"/>
      <c r="X19" s="52">
        <f>SUM(X17:X18)</f>
        <v>123820</v>
      </c>
      <c r="Y19" s="48"/>
      <c r="Z19" s="52">
        <f>SUM(Z17:Z18)</f>
        <v>-643382</v>
      </c>
      <c r="AA19" s="48"/>
      <c r="AB19" s="52">
        <f>SUM(AB17:AB18)</f>
        <v>-2078</v>
      </c>
      <c r="AC19" s="48"/>
      <c r="AD19" s="52">
        <f>SUM(AD17:AD18)</f>
        <v>-645460</v>
      </c>
    </row>
    <row r="20" spans="1:31" ht="15" customHeight="1" x14ac:dyDescent="0.2">
      <c r="A20" s="49" t="s">
        <v>253</v>
      </c>
      <c r="C20" s="47"/>
      <c r="D20" s="52"/>
      <c r="E20" s="37"/>
      <c r="F20" s="52"/>
      <c r="G20" s="37"/>
      <c r="H20" s="52"/>
      <c r="I20" s="37"/>
      <c r="J20" s="52"/>
      <c r="K20" s="37"/>
      <c r="L20" s="52"/>
      <c r="M20" s="37"/>
      <c r="N20" s="52"/>
      <c r="O20" s="48"/>
      <c r="P20" s="52"/>
      <c r="Q20" s="52"/>
      <c r="R20" s="52"/>
      <c r="S20" s="37"/>
      <c r="T20" s="52"/>
      <c r="U20" s="37"/>
      <c r="V20" s="52"/>
      <c r="W20" s="37"/>
      <c r="X20" s="52"/>
      <c r="Y20" s="48"/>
      <c r="Z20" s="52"/>
      <c r="AA20" s="48"/>
      <c r="AB20" s="52"/>
      <c r="AC20" s="48"/>
      <c r="AD20" s="52"/>
    </row>
    <row r="21" spans="1:31" ht="15" customHeight="1" x14ac:dyDescent="0.2">
      <c r="A21" s="49" t="s">
        <v>272</v>
      </c>
      <c r="C21" s="47"/>
      <c r="D21" s="52">
        <v>0</v>
      </c>
      <c r="E21" s="37"/>
      <c r="F21" s="52">
        <v>0</v>
      </c>
      <c r="G21" s="37"/>
      <c r="H21" s="52">
        <v>0</v>
      </c>
      <c r="I21" s="37"/>
      <c r="J21" s="52">
        <v>0</v>
      </c>
      <c r="K21" s="37"/>
      <c r="L21" s="52">
        <v>0</v>
      </c>
      <c r="M21" s="37"/>
      <c r="N21" s="52">
        <v>0</v>
      </c>
      <c r="O21" s="48"/>
      <c r="P21" s="52">
        <v>0</v>
      </c>
      <c r="Q21" s="52"/>
      <c r="R21" s="52">
        <v>0</v>
      </c>
      <c r="S21" s="37"/>
      <c r="T21" s="52">
        <v>0</v>
      </c>
      <c r="U21" s="37"/>
      <c r="V21" s="52">
        <v>0</v>
      </c>
      <c r="W21" s="37"/>
      <c r="X21" s="37">
        <f>SUM(P21:V21)</f>
        <v>0</v>
      </c>
      <c r="Y21" s="48"/>
      <c r="Z21" s="37">
        <f>SUM(D21:N21,X21)</f>
        <v>0</v>
      </c>
      <c r="AA21" s="48"/>
      <c r="AB21" s="52">
        <v>-2268</v>
      </c>
      <c r="AC21" s="48"/>
      <c r="AD21" s="48">
        <f>SUM(Z21:AB21)</f>
        <v>-2268</v>
      </c>
    </row>
    <row r="22" spans="1:31" ht="15" customHeight="1" x14ac:dyDescent="0.2">
      <c r="A22" s="49" t="s">
        <v>164</v>
      </c>
      <c r="C22" s="47"/>
      <c r="D22" s="52">
        <v>0</v>
      </c>
      <c r="E22" s="37"/>
      <c r="F22" s="52">
        <v>0</v>
      </c>
      <c r="G22" s="37"/>
      <c r="H22" s="52">
        <v>0</v>
      </c>
      <c r="I22" s="37"/>
      <c r="J22" s="52">
        <v>0</v>
      </c>
      <c r="K22" s="37"/>
      <c r="L22" s="52">
        <v>0</v>
      </c>
      <c r="M22" s="37"/>
      <c r="N22" s="52">
        <v>18392</v>
      </c>
      <c r="O22" s="48"/>
      <c r="P22" s="52">
        <v>0</v>
      </c>
      <c r="Q22" s="52"/>
      <c r="R22" s="52">
        <v>-18392</v>
      </c>
      <c r="S22" s="37"/>
      <c r="T22" s="52">
        <v>0</v>
      </c>
      <c r="U22" s="37"/>
      <c r="V22" s="52">
        <v>0</v>
      </c>
      <c r="W22" s="37"/>
      <c r="X22" s="52">
        <f>SUM(P22:V22)</f>
        <v>-18392</v>
      </c>
      <c r="Y22" s="48"/>
      <c r="Z22" s="52">
        <v>0</v>
      </c>
      <c r="AA22" s="48"/>
      <c r="AB22" s="52">
        <v>0</v>
      </c>
      <c r="AC22" s="48"/>
      <c r="AD22" s="52">
        <v>0</v>
      </c>
    </row>
    <row r="23" spans="1:31" ht="15" customHeight="1" thickBot="1" x14ac:dyDescent="0.25">
      <c r="A23" s="38" t="s">
        <v>250</v>
      </c>
      <c r="D23" s="53">
        <f>SUM(D16,D19:D22)</f>
        <v>1666827</v>
      </c>
      <c r="E23" s="48"/>
      <c r="F23" s="53">
        <f>SUM(F16,F19:F22)</f>
        <v>2062461</v>
      </c>
      <c r="G23" s="48"/>
      <c r="H23" s="53">
        <f>SUM(H16,H19:H22)</f>
        <v>0</v>
      </c>
      <c r="I23" s="48"/>
      <c r="J23" s="53">
        <f>SUM(J16,J19:J22)</f>
        <v>568131</v>
      </c>
      <c r="K23" s="48"/>
      <c r="L23" s="53">
        <f>SUM(L16,L19:L22)</f>
        <v>211675</v>
      </c>
      <c r="M23" s="48"/>
      <c r="N23" s="53">
        <f>SUM(N16,N19:N22)</f>
        <v>-301276</v>
      </c>
      <c r="O23" s="48"/>
      <c r="P23" s="53">
        <f>SUM(P16,P19:P22)</f>
        <v>120390</v>
      </c>
      <c r="Q23" s="37"/>
      <c r="R23" s="53">
        <f>SUM(R16,R19:R22)</f>
        <v>5460011</v>
      </c>
      <c r="S23" s="48"/>
      <c r="T23" s="53">
        <f>SUM(T16,T19:T22)</f>
        <v>203443</v>
      </c>
      <c r="U23" s="48"/>
      <c r="V23" s="53">
        <f>SUM(V16,V19:V22)</f>
        <v>-2468</v>
      </c>
      <c r="W23" s="48"/>
      <c r="X23" s="53">
        <f>SUM(X16,X19:X22)</f>
        <v>5781376</v>
      </c>
      <c r="Y23" s="48"/>
      <c r="Z23" s="53">
        <f>SUM(Z16,Z19:Z22)</f>
        <v>9989194</v>
      </c>
      <c r="AA23" s="48"/>
      <c r="AB23" s="53">
        <f>SUM(AB16,AB19:AB22)</f>
        <v>115191</v>
      </c>
      <c r="AC23" s="48"/>
      <c r="AD23" s="53">
        <f>SUM(AD16,AD19:AD22)</f>
        <v>10104385</v>
      </c>
    </row>
    <row r="24" spans="1:31" ht="15" customHeight="1" thickTop="1" x14ac:dyDescent="0.2">
      <c r="A24" s="38"/>
      <c r="D24" s="54"/>
      <c r="E24" s="48"/>
      <c r="F24" s="54"/>
      <c r="G24" s="48"/>
      <c r="H24" s="54"/>
      <c r="I24" s="48"/>
      <c r="J24" s="54"/>
      <c r="K24" s="48"/>
      <c r="L24" s="54"/>
      <c r="M24" s="48"/>
      <c r="N24" s="54"/>
      <c r="O24" s="48"/>
      <c r="P24" s="54"/>
      <c r="Q24" s="37"/>
      <c r="R24" s="54"/>
      <c r="S24" s="48"/>
      <c r="T24" s="48"/>
      <c r="U24" s="48"/>
      <c r="V24" s="48"/>
      <c r="W24" s="48"/>
      <c r="X24" s="54"/>
      <c r="Y24" s="48"/>
      <c r="Z24" s="54"/>
      <c r="AA24" s="48"/>
      <c r="AB24" s="54"/>
      <c r="AC24" s="48"/>
      <c r="AD24" s="37"/>
    </row>
    <row r="25" spans="1:31" ht="15" customHeight="1" x14ac:dyDescent="0.2">
      <c r="A25" s="38" t="s">
        <v>165</v>
      </c>
      <c r="C25" s="47"/>
      <c r="D25" s="37">
        <v>1666827</v>
      </c>
      <c r="E25" s="37"/>
      <c r="F25" s="37">
        <v>2062461</v>
      </c>
      <c r="G25" s="37"/>
      <c r="H25" s="37">
        <v>0</v>
      </c>
      <c r="I25" s="37"/>
      <c r="J25" s="37">
        <v>568131</v>
      </c>
      <c r="K25" s="37"/>
      <c r="L25" s="37">
        <v>211675</v>
      </c>
      <c r="M25" s="37"/>
      <c r="N25" s="37">
        <v>-556051</v>
      </c>
      <c r="O25" s="37"/>
      <c r="P25" s="37">
        <v>115240</v>
      </c>
      <c r="Q25" s="37"/>
      <c r="R25" s="37">
        <v>5450230</v>
      </c>
      <c r="S25" s="37"/>
      <c r="T25" s="37">
        <v>191926</v>
      </c>
      <c r="U25" s="37"/>
      <c r="V25" s="37">
        <v>-6793</v>
      </c>
      <c r="W25" s="37"/>
      <c r="X25" s="37">
        <f>SUM(P25:V25)</f>
        <v>5750603</v>
      </c>
      <c r="Y25" s="37"/>
      <c r="Z25" s="37">
        <f>SUM(D25:N25,X25)</f>
        <v>9703646</v>
      </c>
      <c r="AA25" s="37"/>
      <c r="AB25" s="37">
        <v>118137</v>
      </c>
      <c r="AC25" s="37"/>
      <c r="AD25" s="48">
        <f>SUM(Z25:AB25)</f>
        <v>9821783</v>
      </c>
    </row>
    <row r="26" spans="1:31" ht="15" customHeight="1" x14ac:dyDescent="0.2">
      <c r="A26" s="49" t="s">
        <v>102</v>
      </c>
      <c r="C26" s="47"/>
      <c r="D26" s="37">
        <v>0</v>
      </c>
      <c r="E26" s="48"/>
      <c r="F26" s="37">
        <v>0</v>
      </c>
      <c r="G26" s="48"/>
      <c r="H26" s="37">
        <v>0</v>
      </c>
      <c r="I26" s="48"/>
      <c r="J26" s="37">
        <v>0</v>
      </c>
      <c r="K26" s="48"/>
      <c r="L26" s="37">
        <v>0</v>
      </c>
      <c r="M26" s="48"/>
      <c r="N26" s="37">
        <f>'PL&amp;OCI'!D102</f>
        <v>-163741</v>
      </c>
      <c r="O26" s="48"/>
      <c r="P26" s="37">
        <v>0</v>
      </c>
      <c r="Q26" s="37"/>
      <c r="R26" s="37">
        <v>0</v>
      </c>
      <c r="S26" s="48"/>
      <c r="T26" s="37">
        <v>0</v>
      </c>
      <c r="U26" s="48"/>
      <c r="V26" s="37">
        <v>0</v>
      </c>
      <c r="W26" s="48"/>
      <c r="X26" s="37">
        <f>SUM(P26:V26)</f>
        <v>0</v>
      </c>
      <c r="Y26" s="48"/>
      <c r="Z26" s="37">
        <f>SUM(D26:N26,X26)</f>
        <v>-163741</v>
      </c>
      <c r="AA26" s="48"/>
      <c r="AB26" s="37">
        <f>'PL&amp;OCI'!D103</f>
        <v>-1278</v>
      </c>
      <c r="AC26" s="48"/>
      <c r="AD26" s="48">
        <f>SUM(Z26:AB26)</f>
        <v>-165019</v>
      </c>
    </row>
    <row r="27" spans="1:31" ht="15" customHeight="1" x14ac:dyDescent="0.2">
      <c r="A27" s="49" t="s">
        <v>270</v>
      </c>
      <c r="C27" s="47"/>
      <c r="D27" s="50">
        <v>0</v>
      </c>
      <c r="E27" s="48"/>
      <c r="F27" s="50">
        <v>0</v>
      </c>
      <c r="G27" s="48"/>
      <c r="H27" s="50">
        <v>0</v>
      </c>
      <c r="I27" s="48"/>
      <c r="J27" s="50">
        <v>0</v>
      </c>
      <c r="K27" s="48"/>
      <c r="L27" s="50">
        <v>0</v>
      </c>
      <c r="M27" s="48"/>
      <c r="N27" s="50">
        <v>0</v>
      </c>
      <c r="O27" s="48"/>
      <c r="P27" s="50">
        <f>95</f>
        <v>95</v>
      </c>
      <c r="Q27" s="37"/>
      <c r="R27" s="50">
        <v>0</v>
      </c>
      <c r="S27" s="48"/>
      <c r="T27" s="51">
        <f>'PL&amp;OCI'!D131</f>
        <v>15687</v>
      </c>
      <c r="U27" s="48"/>
      <c r="V27" s="51">
        <v>2342</v>
      </c>
      <c r="W27" s="48"/>
      <c r="X27" s="50">
        <f>SUM(P27:V27)</f>
        <v>18124</v>
      </c>
      <c r="Y27" s="48"/>
      <c r="Z27" s="50">
        <f>SUM(D27:N27,X27)</f>
        <v>18124</v>
      </c>
      <c r="AA27" s="48"/>
      <c r="AB27" s="50">
        <f>1431</f>
        <v>1431</v>
      </c>
      <c r="AC27" s="48"/>
      <c r="AD27" s="51">
        <f>SUM(Z27:AB27)</f>
        <v>19555</v>
      </c>
    </row>
    <row r="28" spans="1:31" ht="15" customHeight="1" x14ac:dyDescent="0.2">
      <c r="A28" s="49" t="s">
        <v>121</v>
      </c>
      <c r="C28" s="47"/>
      <c r="D28" s="52">
        <f>SUM(D26:D27)</f>
        <v>0</v>
      </c>
      <c r="E28" s="37"/>
      <c r="F28" s="52">
        <f>SUM(F26:F27)</f>
        <v>0</v>
      </c>
      <c r="G28" s="37"/>
      <c r="H28" s="52">
        <f>SUM(H26:H27)</f>
        <v>0</v>
      </c>
      <c r="I28" s="37"/>
      <c r="J28" s="52">
        <f>SUM(J26:J27)</f>
        <v>0</v>
      </c>
      <c r="K28" s="37"/>
      <c r="L28" s="52">
        <f>SUM(L26:L27)</f>
        <v>0</v>
      </c>
      <c r="M28" s="37"/>
      <c r="N28" s="52">
        <f>SUM(N26:N27)</f>
        <v>-163741</v>
      </c>
      <c r="O28" s="48"/>
      <c r="P28" s="52">
        <f>SUM(P26:P27)</f>
        <v>95</v>
      </c>
      <c r="Q28" s="52"/>
      <c r="R28" s="52">
        <f>SUM(R26:R27)</f>
        <v>0</v>
      </c>
      <c r="S28" s="37"/>
      <c r="T28" s="52">
        <f>SUM(T26:T27)</f>
        <v>15687</v>
      </c>
      <c r="U28" s="37"/>
      <c r="V28" s="52">
        <f>SUM(V26:V27)</f>
        <v>2342</v>
      </c>
      <c r="W28" s="37"/>
      <c r="X28" s="52">
        <f>SUM(X26:X27)</f>
        <v>18124</v>
      </c>
      <c r="Y28" s="48"/>
      <c r="Z28" s="52">
        <f>SUM(Z26:Z27)</f>
        <v>-145617</v>
      </c>
      <c r="AA28" s="48"/>
      <c r="AB28" s="52">
        <f>SUM(AB26:AB27)</f>
        <v>153</v>
      </c>
      <c r="AC28" s="48"/>
      <c r="AD28" s="52">
        <f>SUM(AD26:AD27)</f>
        <v>-145464</v>
      </c>
      <c r="AE28" s="55">
        <f>AD28-'PL&amp;OCI'!D142</f>
        <v>0</v>
      </c>
    </row>
    <row r="29" spans="1:31" ht="15" customHeight="1" x14ac:dyDescent="0.2">
      <c r="A29" s="49" t="s">
        <v>258</v>
      </c>
      <c r="C29" s="47"/>
      <c r="D29" s="52"/>
      <c r="E29" s="37"/>
      <c r="F29" s="52"/>
      <c r="G29" s="37"/>
      <c r="H29" s="52"/>
      <c r="I29" s="37"/>
      <c r="J29" s="52"/>
      <c r="K29" s="37"/>
      <c r="L29" s="52"/>
      <c r="M29" s="37"/>
      <c r="N29" s="52"/>
      <c r="O29" s="48"/>
      <c r="P29" s="52"/>
      <c r="Q29" s="52"/>
      <c r="R29" s="52"/>
      <c r="S29" s="37"/>
      <c r="T29" s="52"/>
      <c r="U29" s="37"/>
      <c r="V29" s="52"/>
      <c r="W29" s="37"/>
      <c r="X29" s="52"/>
      <c r="Y29" s="48"/>
      <c r="Z29" s="52"/>
      <c r="AA29" s="48"/>
      <c r="AB29" s="52"/>
      <c r="AC29" s="48"/>
      <c r="AD29" s="52"/>
      <c r="AE29" s="55"/>
    </row>
    <row r="30" spans="1:31" ht="15" customHeight="1" x14ac:dyDescent="0.2">
      <c r="A30" s="49" t="s">
        <v>266</v>
      </c>
      <c r="C30" s="47"/>
      <c r="D30" s="52">
        <v>0</v>
      </c>
      <c r="E30" s="37"/>
      <c r="F30" s="52">
        <v>0</v>
      </c>
      <c r="G30" s="37"/>
      <c r="H30" s="52">
        <f>-7372-1</f>
        <v>-7373</v>
      </c>
      <c r="I30" s="37"/>
      <c r="J30" s="52">
        <v>0</v>
      </c>
      <c r="K30" s="37"/>
      <c r="L30" s="52">
        <v>0</v>
      </c>
      <c r="M30" s="37"/>
      <c r="N30" s="52">
        <v>0</v>
      </c>
      <c r="O30" s="48"/>
      <c r="P30" s="52">
        <v>0</v>
      </c>
      <c r="Q30" s="52"/>
      <c r="R30" s="52">
        <v>0</v>
      </c>
      <c r="S30" s="37"/>
      <c r="T30" s="52">
        <v>0</v>
      </c>
      <c r="U30" s="37"/>
      <c r="V30" s="52">
        <v>0</v>
      </c>
      <c r="W30" s="37"/>
      <c r="X30" s="52">
        <f>SUM(P30:V30)</f>
        <v>0</v>
      </c>
      <c r="Y30" s="48"/>
      <c r="Z30" s="37">
        <f>SUM(D30:N30,X30)</f>
        <v>-7373</v>
      </c>
      <c r="AA30" s="48"/>
      <c r="AB30" s="52">
        <f>7372+1</f>
        <v>7373</v>
      </c>
      <c r="AC30" s="48"/>
      <c r="AD30" s="52">
        <f>SUM(Z30:AB30)</f>
        <v>0</v>
      </c>
      <c r="AE30" s="55"/>
    </row>
    <row r="31" spans="1:31" ht="15" customHeight="1" x14ac:dyDescent="0.2">
      <c r="A31" s="49" t="s">
        <v>164</v>
      </c>
      <c r="C31" s="47"/>
      <c r="D31" s="52">
        <v>0</v>
      </c>
      <c r="E31" s="37"/>
      <c r="F31" s="52">
        <v>0</v>
      </c>
      <c r="G31" s="37"/>
      <c r="H31" s="52">
        <v>0</v>
      </c>
      <c r="I31" s="37"/>
      <c r="J31" s="52">
        <v>0</v>
      </c>
      <c r="K31" s="37"/>
      <c r="L31" s="52">
        <v>0</v>
      </c>
      <c r="M31" s="37"/>
      <c r="N31" s="52">
        <f>40545-1</f>
        <v>40544</v>
      </c>
      <c r="O31" s="48"/>
      <c r="P31" s="52">
        <v>0</v>
      </c>
      <c r="Q31" s="52"/>
      <c r="R31" s="52">
        <f>-N31</f>
        <v>-40544</v>
      </c>
      <c r="S31" s="37"/>
      <c r="T31" s="52">
        <v>0</v>
      </c>
      <c r="U31" s="37"/>
      <c r="V31" s="52">
        <v>0</v>
      </c>
      <c r="W31" s="37"/>
      <c r="X31" s="37">
        <f>SUM(P31:V31)</f>
        <v>-40544</v>
      </c>
      <c r="Y31" s="48"/>
      <c r="Z31" s="52">
        <v>0</v>
      </c>
      <c r="AA31" s="48"/>
      <c r="AB31" s="52">
        <v>0</v>
      </c>
      <c r="AC31" s="48"/>
      <c r="AD31" s="48">
        <f>SUM(Z31:AB31)</f>
        <v>0</v>
      </c>
    </row>
    <row r="32" spans="1:31" ht="15" customHeight="1" thickBot="1" x14ac:dyDescent="0.25">
      <c r="A32" s="38" t="s">
        <v>251</v>
      </c>
      <c r="D32" s="53">
        <f>SUM(D25,D28:D31)</f>
        <v>1666827</v>
      </c>
      <c r="E32" s="48"/>
      <c r="F32" s="53">
        <f>SUM(F25,F28:F31)</f>
        <v>2062461</v>
      </c>
      <c r="G32" s="48"/>
      <c r="H32" s="53">
        <f>SUM(H25,H28:H31)</f>
        <v>-7373</v>
      </c>
      <c r="I32" s="48"/>
      <c r="J32" s="53">
        <f>SUM(J25,J28:J31)</f>
        <v>568131</v>
      </c>
      <c r="K32" s="48"/>
      <c r="L32" s="53">
        <f>SUM(L25,L28:L31)</f>
        <v>211675</v>
      </c>
      <c r="M32" s="48"/>
      <c r="N32" s="53">
        <f>SUM(N25,N28:N31)</f>
        <v>-679248</v>
      </c>
      <c r="O32" s="48"/>
      <c r="P32" s="53">
        <f>SUM(P25,P28:P31)</f>
        <v>115335</v>
      </c>
      <c r="Q32" s="37"/>
      <c r="R32" s="53">
        <f>SUM(R25,R28:R31)</f>
        <v>5409686</v>
      </c>
      <c r="S32" s="48"/>
      <c r="T32" s="53">
        <f>SUM(T25,T28:T31)</f>
        <v>207613</v>
      </c>
      <c r="U32" s="48"/>
      <c r="V32" s="53">
        <f>SUM(V25,V28:V31)</f>
        <v>-4451</v>
      </c>
      <c r="W32" s="48"/>
      <c r="X32" s="53">
        <f>SUM(X25,X28:X31)</f>
        <v>5728183</v>
      </c>
      <c r="Y32" s="48"/>
      <c r="Z32" s="53">
        <f>SUM(Z25,Z28:Z31)</f>
        <v>9550656</v>
      </c>
      <c r="AA32" s="48"/>
      <c r="AB32" s="53">
        <f>SUM(AB25,AB28:AB31)</f>
        <v>125663</v>
      </c>
      <c r="AC32" s="48"/>
      <c r="AD32" s="53">
        <f>SUM(AD25,AD28:AD31)</f>
        <v>9676319</v>
      </c>
    </row>
    <row r="33" spans="1:31" ht="15" customHeight="1" thickTop="1" x14ac:dyDescent="0.2">
      <c r="D33" s="55">
        <f>SUM(D25-'bs '!F73)</f>
        <v>0</v>
      </c>
      <c r="F33" s="55">
        <f>SUM(F25-'bs '!F74)</f>
        <v>0</v>
      </c>
      <c r="H33" s="55">
        <f>SUM(H25-'bs '!F76)</f>
        <v>0</v>
      </c>
      <c r="J33" s="55">
        <f>SUM(J25-'bs '!F77)</f>
        <v>0</v>
      </c>
      <c r="L33" s="55">
        <f>SUM(L25-'bs '!F79)</f>
        <v>0</v>
      </c>
      <c r="N33" s="56">
        <f>SUM(N25-'bs '!F80)</f>
        <v>0</v>
      </c>
      <c r="O33" s="57"/>
      <c r="P33" s="56"/>
      <c r="Q33" s="56"/>
      <c r="R33" s="57"/>
      <c r="S33" s="57"/>
      <c r="T33" s="57"/>
      <c r="U33" s="57"/>
      <c r="V33" s="57"/>
      <c r="W33" s="57"/>
      <c r="X33" s="56">
        <f>SUM(X25-'bs '!F81)</f>
        <v>0</v>
      </c>
      <c r="Y33" s="57"/>
      <c r="Z33" s="57">
        <f>SUM(Z25-'bs '!F82)</f>
        <v>0</v>
      </c>
      <c r="AA33" s="57"/>
      <c r="AB33" s="56">
        <f>SUM(AB25-'bs '!F84)</f>
        <v>0</v>
      </c>
      <c r="AC33" s="56"/>
      <c r="AD33" s="56">
        <f>SUM(AD25-'bs '!F85)</f>
        <v>0</v>
      </c>
    </row>
    <row r="34" spans="1:31" ht="15" customHeight="1" x14ac:dyDescent="0.2">
      <c r="D34" s="55">
        <f>SUM(D32-'bs '!D73)</f>
        <v>0</v>
      </c>
      <c r="E34" s="58"/>
      <c r="F34" s="55">
        <f>SUM(F32-'bs '!D74)</f>
        <v>0</v>
      </c>
      <c r="G34" s="58"/>
      <c r="H34" s="55">
        <f>SUM(H32-'bs '!D76)</f>
        <v>0</v>
      </c>
      <c r="I34" s="58"/>
      <c r="J34" s="55">
        <f>SUM(J32-'bs '!D77)</f>
        <v>0</v>
      </c>
      <c r="K34" s="55"/>
      <c r="L34" s="55">
        <f>SUM(L32-'bs '!D79)</f>
        <v>0</v>
      </c>
      <c r="M34" s="55"/>
      <c r="N34" s="108">
        <f>SUM(N32-'bs '!D80)</f>
        <v>0</v>
      </c>
      <c r="O34" s="57"/>
      <c r="P34" s="56"/>
      <c r="Q34" s="56"/>
      <c r="R34" s="57"/>
      <c r="S34" s="57"/>
      <c r="T34" s="57"/>
      <c r="U34" s="57"/>
      <c r="V34" s="57"/>
      <c r="W34" s="57"/>
      <c r="X34" s="56">
        <f>SUM(X32-'bs '!D81)</f>
        <v>0</v>
      </c>
      <c r="Y34" s="56"/>
      <c r="Z34" s="56">
        <f>SUM(Z32-'bs '!D82)</f>
        <v>0</v>
      </c>
      <c r="AA34" s="56"/>
      <c r="AB34" s="56">
        <f>SUM(AB32-'bs '!D84)</f>
        <v>0</v>
      </c>
      <c r="AC34" s="56"/>
      <c r="AD34" s="56">
        <f>SUM(AD32-'bs '!D85)</f>
        <v>0</v>
      </c>
      <c r="AE34" s="58"/>
    </row>
    <row r="35" spans="1:31" ht="15" customHeight="1" x14ac:dyDescent="0.2">
      <c r="A35" s="59" t="s">
        <v>35</v>
      </c>
      <c r="D35" s="37"/>
      <c r="E35" s="48"/>
      <c r="F35" s="37"/>
      <c r="G35" s="48"/>
      <c r="H35" s="37"/>
      <c r="I35" s="48"/>
      <c r="J35" s="37"/>
      <c r="K35" s="48"/>
      <c r="L35" s="37"/>
      <c r="M35" s="48"/>
      <c r="N35" s="60"/>
      <c r="O35" s="57"/>
      <c r="P35" s="60"/>
      <c r="Q35" s="60"/>
      <c r="R35" s="60"/>
      <c r="S35" s="57"/>
      <c r="T35" s="57"/>
      <c r="U35" s="57"/>
      <c r="V35" s="57"/>
      <c r="W35" s="57"/>
      <c r="X35" s="60"/>
      <c r="Y35" s="57"/>
      <c r="Z35" s="60">
        <f>Z28-'PL&amp;OCI'!D140</f>
        <v>0</v>
      </c>
      <c r="AA35" s="57"/>
      <c r="AB35" s="60">
        <f>AB28-'PL&amp;OCI'!D141</f>
        <v>0</v>
      </c>
      <c r="AC35" s="57"/>
      <c r="AD35" s="60">
        <f>AD28-'PL&amp;OCI'!D142</f>
        <v>0</v>
      </c>
    </row>
  </sheetData>
  <mergeCells count="4">
    <mergeCell ref="D7:Z7"/>
    <mergeCell ref="P8:X8"/>
    <mergeCell ref="P9:V9"/>
    <mergeCell ref="L13:N13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25"/>
  <sheetViews>
    <sheetView showGridLines="0" view="pageBreakPreview" topLeftCell="A7" zoomScale="90" zoomScaleNormal="85" zoomScaleSheetLayoutView="90" workbookViewId="0">
      <selection activeCell="F98" sqref="F98"/>
    </sheetView>
  </sheetViews>
  <sheetFormatPr defaultColWidth="9.28515625" defaultRowHeight="18.75" customHeight="1" x14ac:dyDescent="0.2"/>
  <cols>
    <col min="1" max="1" width="21.7109375" style="63" customWidth="1"/>
    <col min="2" max="2" width="5.7109375" style="63" customWidth="1"/>
    <col min="3" max="3" width="5" style="63" customWidth="1"/>
    <col min="4" max="4" width="7.5703125" style="63" customWidth="1"/>
    <col min="5" max="5" width="1.7109375" style="63" customWidth="1"/>
    <col min="6" max="6" width="16.85546875" style="63" customWidth="1"/>
    <col min="7" max="7" width="1.7109375" style="63" customWidth="1"/>
    <col min="8" max="8" width="16.85546875" style="63" customWidth="1"/>
    <col min="9" max="9" width="1.7109375" style="63" customWidth="1"/>
    <col min="10" max="10" width="16.85546875" style="63" customWidth="1"/>
    <col min="11" max="11" width="1.7109375" style="63" customWidth="1"/>
    <col min="12" max="12" width="16.85546875" style="63" customWidth="1"/>
    <col min="13" max="13" width="1.7109375" style="63" customWidth="1"/>
    <col min="14" max="14" width="16.85546875" style="63" customWidth="1"/>
    <col min="15" max="15" width="1.7109375" style="63" customWidth="1"/>
    <col min="16" max="16" width="16.85546875" style="63" customWidth="1"/>
    <col min="17" max="17" width="1.7109375" style="63" customWidth="1"/>
    <col min="18" max="18" width="16.85546875" style="63" customWidth="1"/>
    <col min="19" max="19" width="1.7109375" style="63" customWidth="1"/>
    <col min="20" max="20" width="8.7109375" style="63" customWidth="1"/>
    <col min="21" max="16384" width="9.28515625" style="63"/>
  </cols>
  <sheetData>
    <row r="1" spans="1:20" s="61" customFormat="1" ht="18.75" customHeight="1" x14ac:dyDescent="0.2">
      <c r="R1" s="30" t="s">
        <v>78</v>
      </c>
    </row>
    <row r="2" spans="1:20" s="61" customFormat="1" ht="18.75" customHeight="1" x14ac:dyDescent="0.2">
      <c r="A2" s="61" t="s">
        <v>0</v>
      </c>
      <c r="R2" s="62"/>
    </row>
    <row r="3" spans="1:20" s="61" customFormat="1" ht="18.75" customHeight="1" x14ac:dyDescent="0.2">
      <c r="A3" s="61" t="s">
        <v>166</v>
      </c>
    </row>
    <row r="4" spans="1:20" s="61" customFormat="1" ht="18.75" customHeight="1" x14ac:dyDescent="0.2">
      <c r="A4" s="2" t="s">
        <v>252</v>
      </c>
    </row>
    <row r="5" spans="1:20" ht="18.75" customHeight="1" x14ac:dyDescent="0.2">
      <c r="N5" s="62"/>
      <c r="O5" s="62"/>
      <c r="P5" s="62"/>
      <c r="Q5" s="62"/>
      <c r="R5" s="8" t="s">
        <v>2</v>
      </c>
      <c r="T5" s="64"/>
    </row>
    <row r="6" spans="1:20" ht="18.75" customHeight="1" x14ac:dyDescent="0.2">
      <c r="D6" s="65"/>
      <c r="E6" s="65"/>
      <c r="F6" s="131" t="s">
        <v>4</v>
      </c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65"/>
      <c r="T6" s="65"/>
    </row>
    <row r="7" spans="1:20" ht="18.75" customHeight="1" x14ac:dyDescent="0.2">
      <c r="D7" s="65"/>
      <c r="E7" s="65"/>
      <c r="N7" s="132" t="s">
        <v>71</v>
      </c>
      <c r="O7" s="132"/>
      <c r="P7" s="132"/>
      <c r="Q7" s="65"/>
      <c r="S7" s="65"/>
      <c r="T7" s="65"/>
    </row>
    <row r="8" spans="1:20" ht="18.75" customHeight="1" x14ac:dyDescent="0.2">
      <c r="D8" s="65"/>
      <c r="E8" s="65"/>
      <c r="N8" s="65" t="s">
        <v>167</v>
      </c>
      <c r="O8" s="65"/>
      <c r="P8" s="65" t="s">
        <v>132</v>
      </c>
      <c r="Q8" s="65"/>
      <c r="S8" s="65"/>
      <c r="T8" s="65"/>
    </row>
    <row r="9" spans="1:20" s="65" customFormat="1" ht="18.75" customHeight="1" x14ac:dyDescent="0.2">
      <c r="F9" s="65" t="s">
        <v>135</v>
      </c>
      <c r="J9" s="133" t="s">
        <v>68</v>
      </c>
      <c r="K9" s="133"/>
      <c r="L9" s="133"/>
      <c r="N9" s="127" t="s">
        <v>168</v>
      </c>
      <c r="P9" s="65" t="s">
        <v>169</v>
      </c>
      <c r="R9" s="65" t="s">
        <v>143</v>
      </c>
    </row>
    <row r="10" spans="1:20" s="65" customFormat="1" ht="18.75" customHeight="1" x14ac:dyDescent="0.2">
      <c r="F10" s="65" t="s">
        <v>144</v>
      </c>
      <c r="J10" s="65" t="s">
        <v>145</v>
      </c>
      <c r="N10" s="65" t="s">
        <v>170</v>
      </c>
      <c r="P10" s="65" t="s">
        <v>150</v>
      </c>
      <c r="R10" s="65" t="s">
        <v>150</v>
      </c>
    </row>
    <row r="11" spans="1:20" s="65" customFormat="1" ht="18.75" customHeight="1" x14ac:dyDescent="0.2">
      <c r="F11" s="127" t="s">
        <v>153</v>
      </c>
      <c r="H11" s="127" t="s">
        <v>66</v>
      </c>
      <c r="J11" s="127" t="s">
        <v>154</v>
      </c>
      <c r="L11" s="127" t="s">
        <v>155</v>
      </c>
      <c r="N11" s="9" t="s">
        <v>171</v>
      </c>
      <c r="P11" s="127" t="s">
        <v>160</v>
      </c>
      <c r="R11" s="127" t="s">
        <v>160</v>
      </c>
    </row>
    <row r="12" spans="1:20" s="4" customFormat="1" ht="18.75" customHeight="1" x14ac:dyDescent="0.2">
      <c r="A12" s="61" t="s">
        <v>163</v>
      </c>
      <c r="F12" s="30">
        <v>1666827</v>
      </c>
      <c r="G12" s="17"/>
      <c r="H12" s="30">
        <v>2062461</v>
      </c>
      <c r="I12" s="17"/>
      <c r="J12" s="30">
        <v>211675</v>
      </c>
      <c r="K12" s="17"/>
      <c r="L12" s="30">
        <v>367018</v>
      </c>
      <c r="M12" s="17"/>
      <c r="N12" s="30">
        <v>141313</v>
      </c>
      <c r="O12" s="30"/>
      <c r="P12" s="30">
        <f>SUM(N12)</f>
        <v>141313</v>
      </c>
      <c r="Q12" s="17"/>
      <c r="R12" s="30">
        <f>SUM(F12:L12,P12)</f>
        <v>4449294</v>
      </c>
    </row>
    <row r="13" spans="1:20" s="4" customFormat="1" ht="18.75" customHeight="1" x14ac:dyDescent="0.2">
      <c r="A13" s="4" t="s">
        <v>102</v>
      </c>
      <c r="F13" s="30">
        <v>0</v>
      </c>
      <c r="G13" s="17"/>
      <c r="H13" s="30">
        <v>0</v>
      </c>
      <c r="I13" s="17"/>
      <c r="J13" s="30">
        <v>0</v>
      </c>
      <c r="K13" s="17"/>
      <c r="L13" s="30">
        <f>SUM('PL&amp;OCI'!J102)</f>
        <v>-57016</v>
      </c>
      <c r="M13" s="17"/>
      <c r="N13" s="30">
        <v>0</v>
      </c>
      <c r="O13" s="30"/>
      <c r="P13" s="30">
        <v>0</v>
      </c>
      <c r="Q13" s="17"/>
      <c r="R13" s="30">
        <f>SUM(F13:L13,P13)</f>
        <v>-57016</v>
      </c>
    </row>
    <row r="14" spans="1:20" s="4" customFormat="1" ht="18.75" customHeight="1" x14ac:dyDescent="0.2">
      <c r="A14" s="4" t="s">
        <v>120</v>
      </c>
      <c r="F14" s="66">
        <v>0</v>
      </c>
      <c r="G14" s="17"/>
      <c r="H14" s="66">
        <v>0</v>
      </c>
      <c r="I14" s="17"/>
      <c r="J14" s="66">
        <v>0</v>
      </c>
      <c r="K14" s="17"/>
      <c r="L14" s="66">
        <v>0</v>
      </c>
      <c r="M14" s="17"/>
      <c r="N14" s="66">
        <v>0</v>
      </c>
      <c r="O14" s="67"/>
      <c r="P14" s="66">
        <f>SUM(N14:O14)</f>
        <v>0</v>
      </c>
      <c r="Q14" s="17"/>
      <c r="R14" s="33">
        <f>SUM(F14:L14,P14)</f>
        <v>0</v>
      </c>
    </row>
    <row r="15" spans="1:20" s="4" customFormat="1" ht="18.75" customHeight="1" x14ac:dyDescent="0.2">
      <c r="A15" s="4" t="s">
        <v>172</v>
      </c>
      <c r="F15" s="68">
        <f>SUM(F13:F14)</f>
        <v>0</v>
      </c>
      <c r="G15" s="17"/>
      <c r="H15" s="68">
        <f>SUM(H13:H14)</f>
        <v>0</v>
      </c>
      <c r="I15" s="17"/>
      <c r="J15" s="68">
        <f>SUM(J13:J14)</f>
        <v>0</v>
      </c>
      <c r="K15" s="17"/>
      <c r="L15" s="68">
        <f>SUM(L13:L14)</f>
        <v>-57016</v>
      </c>
      <c r="M15" s="17"/>
      <c r="N15" s="68">
        <f>SUM(N13:N14)</f>
        <v>0</v>
      </c>
      <c r="O15" s="67"/>
      <c r="P15" s="68">
        <f>SUM(P13:P14)</f>
        <v>0</v>
      </c>
      <c r="Q15" s="17"/>
      <c r="R15" s="68">
        <f>SUM(R13:R14)</f>
        <v>-57016</v>
      </c>
    </row>
    <row r="16" spans="1:20" ht="18.75" customHeight="1" thickBot="1" x14ac:dyDescent="0.25">
      <c r="A16" s="61" t="s">
        <v>250</v>
      </c>
      <c r="F16" s="69">
        <f>SUM(F12,F15)</f>
        <v>1666827</v>
      </c>
      <c r="G16" s="17"/>
      <c r="H16" s="69">
        <f>SUM(H12,H15)</f>
        <v>2062461</v>
      </c>
      <c r="I16" s="17"/>
      <c r="J16" s="69">
        <f>SUM(J12,J15)</f>
        <v>211675</v>
      </c>
      <c r="K16" s="17"/>
      <c r="L16" s="69">
        <f>SUM(L12,L15)</f>
        <v>310002</v>
      </c>
      <c r="M16" s="17"/>
      <c r="N16" s="69">
        <f>SUM(N12,N15)</f>
        <v>141313</v>
      </c>
      <c r="O16" s="30"/>
      <c r="P16" s="69">
        <f>SUM(P12,P15)</f>
        <v>141313</v>
      </c>
      <c r="Q16" s="17"/>
      <c r="R16" s="69">
        <f>SUM(R12,R15)</f>
        <v>4392278</v>
      </c>
    </row>
    <row r="17" spans="1:19" ht="18.75" customHeight="1" thickTop="1" x14ac:dyDescent="0.2">
      <c r="R17" s="70"/>
    </row>
    <row r="18" spans="1:19" s="4" customFormat="1" ht="18.75" customHeight="1" x14ac:dyDescent="0.2">
      <c r="A18" s="61" t="s">
        <v>165</v>
      </c>
      <c r="F18" s="67">
        <v>1666827</v>
      </c>
      <c r="G18" s="17"/>
      <c r="H18" s="67">
        <v>2062461</v>
      </c>
      <c r="I18" s="17"/>
      <c r="J18" s="67">
        <v>211675</v>
      </c>
      <c r="K18" s="17"/>
      <c r="L18" s="67">
        <v>297352</v>
      </c>
      <c r="M18" s="17"/>
      <c r="N18" s="67">
        <v>141313</v>
      </c>
      <c r="O18" s="67"/>
      <c r="P18" s="30">
        <f>SUM(N18)</f>
        <v>141313</v>
      </c>
      <c r="Q18" s="17"/>
      <c r="R18" s="30">
        <f>SUM(F18:L18,P18)</f>
        <v>4379628</v>
      </c>
    </row>
    <row r="19" spans="1:19" s="4" customFormat="1" ht="18.75" customHeight="1" x14ac:dyDescent="0.2">
      <c r="A19" s="4" t="s">
        <v>102</v>
      </c>
      <c r="F19" s="30">
        <v>0</v>
      </c>
      <c r="G19" s="17"/>
      <c r="H19" s="30">
        <v>0</v>
      </c>
      <c r="I19" s="17"/>
      <c r="J19" s="30">
        <v>0</v>
      </c>
      <c r="K19" s="17"/>
      <c r="L19" s="30">
        <f>'PL&amp;OCI'!H102</f>
        <v>-80090</v>
      </c>
      <c r="M19" s="17"/>
      <c r="N19" s="30">
        <v>0</v>
      </c>
      <c r="O19" s="30"/>
      <c r="P19" s="30">
        <f>SUM(N19:O19)</f>
        <v>0</v>
      </c>
      <c r="Q19" s="17"/>
      <c r="R19" s="30">
        <f>SUM(F19:L19,P19)</f>
        <v>-80090</v>
      </c>
    </row>
    <row r="20" spans="1:19" s="4" customFormat="1" ht="18.75" customHeight="1" x14ac:dyDescent="0.2">
      <c r="A20" s="4" t="s">
        <v>120</v>
      </c>
      <c r="F20" s="66">
        <v>0</v>
      </c>
      <c r="G20" s="17"/>
      <c r="H20" s="66">
        <v>0</v>
      </c>
      <c r="I20" s="17"/>
      <c r="J20" s="66">
        <v>0</v>
      </c>
      <c r="K20" s="17"/>
      <c r="L20" s="66">
        <v>0</v>
      </c>
      <c r="M20" s="17"/>
      <c r="N20" s="66">
        <f>'PL&amp;OCI'!H135</f>
        <v>0</v>
      </c>
      <c r="O20" s="67"/>
      <c r="P20" s="66">
        <f>SUM(N20:O20)</f>
        <v>0</v>
      </c>
      <c r="Q20" s="17"/>
      <c r="R20" s="33">
        <f>SUM(F20:L20,P20)</f>
        <v>0</v>
      </c>
    </row>
    <row r="21" spans="1:19" s="4" customFormat="1" ht="18.75" customHeight="1" x14ac:dyDescent="0.2">
      <c r="A21" s="4" t="s">
        <v>172</v>
      </c>
      <c r="F21" s="68">
        <f>SUM(F19:F20)</f>
        <v>0</v>
      </c>
      <c r="G21" s="17"/>
      <c r="H21" s="68">
        <f>SUM(H19:H20)</f>
        <v>0</v>
      </c>
      <c r="I21" s="17"/>
      <c r="J21" s="68">
        <f>SUM(J19:J20)</f>
        <v>0</v>
      </c>
      <c r="K21" s="17"/>
      <c r="L21" s="68">
        <f>SUM(L19:L20)</f>
        <v>-80090</v>
      </c>
      <c r="M21" s="17"/>
      <c r="N21" s="68">
        <f>SUM(N19:N20)</f>
        <v>0</v>
      </c>
      <c r="O21" s="67"/>
      <c r="P21" s="68">
        <f>SUM(P19:P20)</f>
        <v>0</v>
      </c>
      <c r="Q21" s="17"/>
      <c r="R21" s="68">
        <f>SUM(R19:R20)</f>
        <v>-80090</v>
      </c>
    </row>
    <row r="22" spans="1:19" ht="18.75" customHeight="1" thickBot="1" x14ac:dyDescent="0.25">
      <c r="A22" s="61" t="s">
        <v>251</v>
      </c>
      <c r="F22" s="69">
        <f>SUM(F18,F21)</f>
        <v>1666827</v>
      </c>
      <c r="G22" s="17"/>
      <c r="H22" s="69">
        <f>SUM(H18,H21)</f>
        <v>2062461</v>
      </c>
      <c r="I22" s="17"/>
      <c r="J22" s="69">
        <f>SUM(J18,J21)</f>
        <v>211675</v>
      </c>
      <c r="K22" s="17"/>
      <c r="L22" s="69">
        <f>SUM(L18,L21)</f>
        <v>217262</v>
      </c>
      <c r="M22" s="17"/>
      <c r="N22" s="69">
        <f>SUM(N18,N21)</f>
        <v>141313</v>
      </c>
      <c r="O22" s="30"/>
      <c r="P22" s="69">
        <f>SUM(P18,P21)</f>
        <v>141313</v>
      </c>
      <c r="Q22" s="17"/>
      <c r="R22" s="69">
        <f>SUM(R18,R21)</f>
        <v>4299538</v>
      </c>
    </row>
    <row r="23" spans="1:19" ht="18.75" customHeight="1" thickTop="1" x14ac:dyDescent="0.2">
      <c r="A23" s="61"/>
      <c r="F23" s="71">
        <f>SUM(F18-'bs '!J73)</f>
        <v>0</v>
      </c>
      <c r="H23" s="71">
        <f>SUM(H18-'bs '!J74)</f>
        <v>0</v>
      </c>
      <c r="J23" s="71">
        <f>SUM(J18-'bs '!J79)</f>
        <v>0</v>
      </c>
      <c r="L23" s="71">
        <f>SUM(L18-'bs '!J80)</f>
        <v>0</v>
      </c>
      <c r="P23" s="71">
        <f>SUM(P18-'bs '!J81)</f>
        <v>0</v>
      </c>
      <c r="R23" s="71">
        <f>SUM(R18-'bs '!J82)</f>
        <v>0</v>
      </c>
    </row>
    <row r="24" spans="1:19" ht="18.75" customHeight="1" x14ac:dyDescent="0.2">
      <c r="F24" s="71">
        <f>SUM(F22-'bs '!H73)</f>
        <v>0</v>
      </c>
      <c r="G24" s="71"/>
      <c r="H24" s="71">
        <f>SUM(H22-'bs '!H74)</f>
        <v>0</v>
      </c>
      <c r="I24" s="71"/>
      <c r="J24" s="71">
        <f>SUM(J22-'bs '!H79)</f>
        <v>0</v>
      </c>
      <c r="K24" s="71"/>
      <c r="L24" s="18">
        <f>SUM(L22-'bs '!H80)</f>
        <v>0</v>
      </c>
      <c r="M24" s="71"/>
      <c r="N24" s="71"/>
      <c r="O24" s="71"/>
      <c r="P24" s="71">
        <f>SUM(P22-'bs '!H81)</f>
        <v>0</v>
      </c>
      <c r="Q24" s="71"/>
      <c r="R24" s="71">
        <f>SUM(R22-'bs '!H82)</f>
        <v>0</v>
      </c>
      <c r="S24" s="71"/>
    </row>
    <row r="25" spans="1:19" ht="18.75" customHeight="1" x14ac:dyDescent="0.2">
      <c r="A25" s="16" t="s">
        <v>35</v>
      </c>
    </row>
  </sheetData>
  <mergeCells count="3">
    <mergeCell ref="F6:R6"/>
    <mergeCell ref="N7:P7"/>
    <mergeCell ref="J9:L9"/>
  </mergeCells>
  <printOptions horizontalCentered="1"/>
  <pageMargins left="0.19685039370078741" right="0.19685039370078741" top="0.78740157480314965" bottom="0.39370078740157483" header="0.19685039370078741" footer="0.19685039370078741"/>
  <pageSetup paperSize="9" scale="83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U109"/>
  <sheetViews>
    <sheetView showGridLines="0" view="pageBreakPreview" topLeftCell="A76" zoomScale="70" zoomScaleNormal="70" zoomScaleSheetLayoutView="70" workbookViewId="0">
      <selection activeCell="D91" sqref="D91"/>
    </sheetView>
  </sheetViews>
  <sheetFormatPr defaultColWidth="9.140625" defaultRowHeight="20.100000000000001" customHeight="1" x14ac:dyDescent="0.2"/>
  <cols>
    <col min="1" max="1" width="53.140625" style="74" customWidth="1"/>
    <col min="2" max="2" width="4.5703125" style="74" customWidth="1"/>
    <col min="3" max="3" width="1.7109375" style="74" customWidth="1"/>
    <col min="4" max="4" width="14.7109375" style="90" customWidth="1"/>
    <col min="5" max="5" width="1.7109375" style="74" customWidth="1"/>
    <col min="6" max="6" width="14.7109375" style="90" customWidth="1"/>
    <col min="7" max="7" width="1.7109375" style="74" customWidth="1"/>
    <col min="8" max="8" width="14.7109375" style="90" customWidth="1"/>
    <col min="9" max="9" width="1.7109375" style="74" customWidth="1"/>
    <col min="10" max="10" width="14.7109375" style="90" customWidth="1"/>
    <col min="11" max="16384" width="9.140625" style="74"/>
  </cols>
  <sheetData>
    <row r="1" spans="1:17" ht="20.100000000000001" customHeight="1" x14ac:dyDescent="0.2">
      <c r="J1" s="96" t="s">
        <v>78</v>
      </c>
    </row>
    <row r="2" spans="1:17" s="72" customFormat="1" ht="20.100000000000001" customHeight="1" x14ac:dyDescent="0.2">
      <c r="A2" s="72" t="s">
        <v>0</v>
      </c>
      <c r="D2" s="73"/>
      <c r="F2" s="73"/>
      <c r="H2" s="73"/>
    </row>
    <row r="3" spans="1:17" s="72" customFormat="1" ht="20.100000000000001" customHeight="1" x14ac:dyDescent="0.2">
      <c r="A3" s="72" t="s">
        <v>173</v>
      </c>
      <c r="D3" s="73"/>
      <c r="F3" s="73"/>
      <c r="H3" s="73"/>
      <c r="J3" s="73"/>
    </row>
    <row r="4" spans="1:17" s="72" customFormat="1" ht="20.100000000000001" customHeight="1" x14ac:dyDescent="0.2">
      <c r="A4" s="72" t="s">
        <v>252</v>
      </c>
      <c r="D4" s="73"/>
      <c r="F4" s="73"/>
      <c r="H4" s="73"/>
      <c r="J4" s="73"/>
    </row>
    <row r="5" spans="1:17" s="78" customFormat="1" ht="20.100000000000001" customHeight="1" x14ac:dyDescent="0.2">
      <c r="D5" s="90"/>
      <c r="E5" s="74"/>
      <c r="F5" s="90"/>
      <c r="G5" s="74"/>
      <c r="H5" s="75"/>
      <c r="I5" s="74"/>
      <c r="J5" s="75" t="s">
        <v>2</v>
      </c>
    </row>
    <row r="6" spans="1:17" s="77" customFormat="1" ht="20.100000000000001" customHeight="1" x14ac:dyDescent="0.2">
      <c r="D6" s="97"/>
      <c r="E6" s="125" t="s">
        <v>3</v>
      </c>
      <c r="F6" s="97"/>
      <c r="H6" s="97"/>
      <c r="I6" s="125" t="s">
        <v>4</v>
      </c>
      <c r="J6" s="97"/>
    </row>
    <row r="7" spans="1:17" s="78" customFormat="1" ht="20.100000000000001" customHeight="1" x14ac:dyDescent="0.2">
      <c r="B7" s="81"/>
      <c r="D7" s="98" t="s">
        <v>81</v>
      </c>
      <c r="F7" s="98" t="s">
        <v>82</v>
      </c>
      <c r="G7" s="77"/>
      <c r="H7" s="98" t="s">
        <v>81</v>
      </c>
      <c r="J7" s="98" t="s">
        <v>82</v>
      </c>
      <c r="K7" s="74"/>
      <c r="L7" s="90"/>
      <c r="M7" s="90"/>
      <c r="N7" s="90"/>
    </row>
    <row r="8" spans="1:17" ht="20.100000000000001" customHeight="1" x14ac:dyDescent="0.2">
      <c r="A8" s="72" t="s">
        <v>174</v>
      </c>
      <c r="L8" s="6"/>
      <c r="N8" s="90"/>
    </row>
    <row r="9" spans="1:17" ht="20.100000000000001" customHeight="1" x14ac:dyDescent="0.2">
      <c r="A9" s="74" t="s">
        <v>100</v>
      </c>
      <c r="D9" s="84">
        <f>'PL&amp;OCI'!D97</f>
        <v>-85496</v>
      </c>
      <c r="E9" s="106"/>
      <c r="F9" s="84">
        <f>'PL&amp;OCI'!F97</f>
        <v>-718620</v>
      </c>
      <c r="G9" s="84"/>
      <c r="H9" s="84">
        <f>'PL&amp;OCI'!H97</f>
        <v>-82837</v>
      </c>
      <c r="I9" s="106"/>
      <c r="J9" s="84">
        <f>'PL&amp;OCI'!J97</f>
        <v>-57867</v>
      </c>
      <c r="L9" s="6"/>
      <c r="N9" s="6"/>
      <c r="O9" s="84"/>
      <c r="P9" s="84"/>
      <c r="Q9" s="84"/>
    </row>
    <row r="10" spans="1:17" ht="20.100000000000001" customHeight="1" x14ac:dyDescent="0.2">
      <c r="A10" s="74" t="s">
        <v>245</v>
      </c>
      <c r="D10" s="84"/>
      <c r="E10" s="84"/>
      <c r="F10" s="84"/>
      <c r="G10" s="84"/>
      <c r="H10" s="84"/>
      <c r="I10" s="84"/>
      <c r="J10" s="84"/>
      <c r="K10" s="84"/>
      <c r="L10" s="6"/>
      <c r="N10" s="6"/>
      <c r="O10" s="84"/>
      <c r="P10" s="84"/>
      <c r="Q10" s="84"/>
    </row>
    <row r="11" spans="1:17" ht="20.100000000000001" customHeight="1" x14ac:dyDescent="0.2">
      <c r="A11" s="74" t="s">
        <v>175</v>
      </c>
      <c r="D11" s="84"/>
      <c r="E11" s="84"/>
      <c r="F11" s="84"/>
      <c r="G11" s="107"/>
      <c r="H11" s="84"/>
      <c r="I11" s="84"/>
      <c r="J11" s="84"/>
      <c r="K11" s="84"/>
      <c r="L11" s="6"/>
      <c r="N11" s="6"/>
      <c r="O11" s="84"/>
      <c r="P11" s="84"/>
      <c r="Q11" s="84"/>
    </row>
    <row r="12" spans="1:17" ht="20.100000000000001" customHeight="1" x14ac:dyDescent="0.2">
      <c r="A12" s="74" t="s">
        <v>176</v>
      </c>
      <c r="D12" s="6">
        <v>306026</v>
      </c>
      <c r="E12" s="106"/>
      <c r="F12" s="6">
        <v>342552</v>
      </c>
      <c r="G12" s="107"/>
      <c r="H12" s="6">
        <v>4126</v>
      </c>
      <c r="I12" s="106"/>
      <c r="J12" s="6">
        <v>6610</v>
      </c>
      <c r="K12" s="84"/>
      <c r="L12" s="6"/>
      <c r="N12" s="6"/>
      <c r="O12" s="84"/>
      <c r="P12" s="84"/>
      <c r="Q12" s="84"/>
    </row>
    <row r="13" spans="1:17" ht="20.100000000000001" customHeight="1" x14ac:dyDescent="0.2">
      <c r="A13" s="74" t="s">
        <v>242</v>
      </c>
      <c r="D13" s="6">
        <v>-9780</v>
      </c>
      <c r="E13" s="106"/>
      <c r="F13" s="6">
        <v>20838</v>
      </c>
      <c r="G13" s="107"/>
      <c r="H13" s="6">
        <v>-368</v>
      </c>
      <c r="I13" s="106"/>
      <c r="J13" s="6">
        <v>2359</v>
      </c>
      <c r="K13" s="84"/>
      <c r="L13" s="6"/>
      <c r="N13" s="6"/>
      <c r="O13" s="84"/>
      <c r="P13" s="84"/>
      <c r="Q13" s="84"/>
    </row>
    <row r="14" spans="1:17" ht="20.100000000000001" customHeight="1" x14ac:dyDescent="0.2">
      <c r="A14" s="74" t="s">
        <v>243</v>
      </c>
      <c r="D14" s="6">
        <v>1649</v>
      </c>
      <c r="E14" s="106"/>
      <c r="F14" s="6">
        <v>322</v>
      </c>
      <c r="G14" s="107"/>
      <c r="H14" s="84">
        <v>0</v>
      </c>
      <c r="I14" s="106"/>
      <c r="J14" s="84">
        <v>0</v>
      </c>
      <c r="K14" s="84"/>
      <c r="L14" s="6"/>
      <c r="N14" s="6"/>
      <c r="O14" s="84"/>
      <c r="P14" s="84"/>
      <c r="Q14" s="84"/>
    </row>
    <row r="15" spans="1:17" ht="20.100000000000001" customHeight="1" x14ac:dyDescent="0.2">
      <c r="A15" s="74" t="s">
        <v>177</v>
      </c>
      <c r="D15" s="6"/>
      <c r="E15" s="106"/>
      <c r="F15" s="6"/>
      <c r="G15" s="107"/>
      <c r="H15" s="6"/>
      <c r="I15" s="106"/>
      <c r="J15" s="84"/>
      <c r="K15" s="84"/>
      <c r="L15" s="6"/>
      <c r="N15" s="6"/>
      <c r="O15" s="84"/>
      <c r="P15" s="84"/>
      <c r="Q15" s="84"/>
    </row>
    <row r="16" spans="1:17" ht="20.100000000000001" customHeight="1" x14ac:dyDescent="0.2">
      <c r="A16" s="74" t="s">
        <v>178</v>
      </c>
      <c r="D16" s="84">
        <v>0</v>
      </c>
      <c r="E16" s="84"/>
      <c r="F16" s="6">
        <v>-531</v>
      </c>
      <c r="G16" s="107"/>
      <c r="H16" s="84">
        <v>0</v>
      </c>
      <c r="I16" s="106"/>
      <c r="J16" s="84">
        <v>0</v>
      </c>
      <c r="K16" s="84"/>
      <c r="L16" s="6"/>
      <c r="N16" s="6"/>
      <c r="O16" s="84"/>
      <c r="P16" s="84"/>
      <c r="Q16" s="84"/>
    </row>
    <row r="17" spans="1:17" ht="20.100000000000001" customHeight="1" x14ac:dyDescent="0.2">
      <c r="A17" s="74" t="s">
        <v>179</v>
      </c>
      <c r="D17" s="6">
        <v>-25087</v>
      </c>
      <c r="E17" s="106"/>
      <c r="F17" s="6">
        <v>-22734</v>
      </c>
      <c r="G17" s="107"/>
      <c r="H17" s="84">
        <v>0</v>
      </c>
      <c r="I17" s="106"/>
      <c r="J17" s="84">
        <v>0</v>
      </c>
      <c r="K17" s="84"/>
      <c r="L17" s="6"/>
      <c r="N17" s="6"/>
      <c r="O17" s="84"/>
      <c r="P17" s="84"/>
      <c r="Q17" s="84"/>
    </row>
    <row r="18" spans="1:17" ht="20.100000000000001" customHeight="1" x14ac:dyDescent="0.2">
      <c r="A18" s="74" t="s">
        <v>265</v>
      </c>
      <c r="D18" s="84">
        <v>-240</v>
      </c>
      <c r="E18" s="106"/>
      <c r="F18" s="6">
        <v>-15020</v>
      </c>
      <c r="G18" s="107"/>
      <c r="H18" s="84">
        <v>-205</v>
      </c>
      <c r="I18" s="106"/>
      <c r="J18" s="84">
        <v>0</v>
      </c>
      <c r="K18" s="84"/>
      <c r="L18" s="6"/>
      <c r="N18" s="6"/>
      <c r="O18" s="84"/>
      <c r="P18" s="84"/>
      <c r="Q18" s="84"/>
    </row>
    <row r="19" spans="1:17" ht="20.100000000000001" customHeight="1" x14ac:dyDescent="0.2">
      <c r="A19" s="74" t="s">
        <v>180</v>
      </c>
      <c r="D19" s="6">
        <v>11581</v>
      </c>
      <c r="E19" s="106"/>
      <c r="F19" s="84">
        <v>2</v>
      </c>
      <c r="G19" s="107"/>
      <c r="H19" s="6">
        <v>5705</v>
      </c>
      <c r="I19" s="106"/>
      <c r="J19" s="84">
        <v>0</v>
      </c>
      <c r="K19" s="84"/>
      <c r="L19" s="6"/>
      <c r="N19" s="6"/>
      <c r="O19" s="84"/>
      <c r="P19" s="84"/>
      <c r="Q19" s="84"/>
    </row>
    <row r="20" spans="1:17" ht="20.100000000000001" customHeight="1" x14ac:dyDescent="0.2">
      <c r="A20" s="74" t="s">
        <v>254</v>
      </c>
      <c r="D20" s="84">
        <v>0</v>
      </c>
      <c r="E20" s="106"/>
      <c r="F20" s="84">
        <v>0</v>
      </c>
      <c r="G20" s="107"/>
      <c r="H20" s="84">
        <v>0</v>
      </c>
      <c r="I20" s="106"/>
      <c r="J20" s="84">
        <v>-2494</v>
      </c>
      <c r="K20" s="84"/>
      <c r="L20" s="6"/>
      <c r="N20" s="6"/>
      <c r="O20" s="84"/>
      <c r="P20" s="84"/>
      <c r="Q20" s="84"/>
    </row>
    <row r="21" spans="1:17" ht="20.100000000000001" customHeight="1" x14ac:dyDescent="0.2">
      <c r="A21" s="74" t="s">
        <v>181</v>
      </c>
      <c r="D21" s="84">
        <v>0</v>
      </c>
      <c r="E21" s="106"/>
      <c r="F21" s="84">
        <v>0</v>
      </c>
      <c r="G21" s="107"/>
      <c r="H21" s="6">
        <v>-19074</v>
      </c>
      <c r="I21" s="106"/>
      <c r="J21" s="84">
        <v>-11838</v>
      </c>
      <c r="K21" s="84"/>
      <c r="L21" s="6"/>
      <c r="N21" s="6"/>
      <c r="O21" s="84"/>
      <c r="P21" s="84"/>
      <c r="Q21" s="84"/>
    </row>
    <row r="22" spans="1:17" ht="20.100000000000001" customHeight="1" x14ac:dyDescent="0.2">
      <c r="A22" s="74" t="s">
        <v>255</v>
      </c>
      <c r="D22" s="84">
        <v>0</v>
      </c>
      <c r="E22" s="106"/>
      <c r="F22" s="84">
        <v>1867</v>
      </c>
      <c r="G22" s="107"/>
      <c r="H22" s="84">
        <v>0</v>
      </c>
      <c r="I22" s="106"/>
      <c r="J22" s="84">
        <v>625</v>
      </c>
      <c r="K22" s="84"/>
      <c r="L22" s="6"/>
      <c r="N22" s="6"/>
      <c r="O22" s="84"/>
      <c r="P22" s="84"/>
      <c r="Q22" s="84"/>
    </row>
    <row r="23" spans="1:17" ht="20.100000000000001" customHeight="1" x14ac:dyDescent="0.2">
      <c r="A23" s="74" t="s">
        <v>182</v>
      </c>
      <c r="D23" s="6">
        <v>14342</v>
      </c>
      <c r="E23" s="106"/>
      <c r="F23" s="84">
        <v>4738</v>
      </c>
      <c r="G23" s="107"/>
      <c r="H23" s="84">
        <v>0</v>
      </c>
      <c r="I23" s="106"/>
      <c r="J23" s="84">
        <v>0</v>
      </c>
      <c r="K23" s="84"/>
      <c r="L23" s="6"/>
      <c r="N23" s="6"/>
      <c r="O23" s="84"/>
      <c r="P23" s="84"/>
      <c r="Q23" s="84"/>
    </row>
    <row r="24" spans="1:17" ht="20.100000000000001" customHeight="1" x14ac:dyDescent="0.2">
      <c r="A24" s="74" t="s">
        <v>183</v>
      </c>
      <c r="D24" s="6">
        <f>6833-1</f>
        <v>6832</v>
      </c>
      <c r="E24" s="106"/>
      <c r="F24" s="6">
        <v>19019</v>
      </c>
      <c r="G24" s="107"/>
      <c r="H24" s="6">
        <f>640-1</f>
        <v>639</v>
      </c>
      <c r="I24" s="87"/>
      <c r="J24" s="6">
        <v>2202</v>
      </c>
      <c r="K24" s="84"/>
      <c r="L24" s="6"/>
      <c r="N24" s="6"/>
      <c r="O24" s="84"/>
      <c r="P24" s="84"/>
      <c r="Q24" s="84"/>
    </row>
    <row r="25" spans="1:17" ht="20.100000000000001" customHeight="1" x14ac:dyDescent="0.2">
      <c r="A25" s="74" t="s">
        <v>246</v>
      </c>
      <c r="D25" s="84">
        <v>0</v>
      </c>
      <c r="E25" s="106"/>
      <c r="F25" s="6">
        <v>-355</v>
      </c>
      <c r="G25" s="6"/>
      <c r="H25" s="84">
        <v>0</v>
      </c>
      <c r="I25" s="6"/>
      <c r="J25" s="84">
        <v>0</v>
      </c>
      <c r="K25" s="84"/>
      <c r="L25" s="6"/>
      <c r="N25" s="6"/>
      <c r="O25" s="84"/>
      <c r="P25" s="84"/>
      <c r="Q25" s="84"/>
    </row>
    <row r="26" spans="1:17" ht="20.100000000000001" customHeight="1" x14ac:dyDescent="0.2">
      <c r="A26" s="74" t="s">
        <v>184</v>
      </c>
      <c r="D26" s="6">
        <v>-31676</v>
      </c>
      <c r="E26" s="84"/>
      <c r="F26" s="6">
        <v>-36516</v>
      </c>
      <c r="G26" s="84"/>
      <c r="H26" s="6">
        <v>-33829</v>
      </c>
      <c r="I26" s="84"/>
      <c r="J26" s="6">
        <v>-42158</v>
      </c>
      <c r="K26" s="84"/>
      <c r="L26" s="6"/>
      <c r="N26" s="6"/>
      <c r="O26" s="84"/>
      <c r="P26" s="84"/>
      <c r="Q26" s="84"/>
    </row>
    <row r="27" spans="1:17" ht="20.100000000000001" customHeight="1" x14ac:dyDescent="0.2">
      <c r="A27" s="74" t="s">
        <v>185</v>
      </c>
      <c r="D27" s="99">
        <v>146166</v>
      </c>
      <c r="E27" s="106"/>
      <c r="F27" s="99">
        <v>182445</v>
      </c>
      <c r="G27" s="107"/>
      <c r="H27" s="99">
        <v>54289</v>
      </c>
      <c r="I27" s="106"/>
      <c r="J27" s="99">
        <v>57953</v>
      </c>
      <c r="K27" s="84"/>
      <c r="L27" s="6"/>
      <c r="N27" s="6"/>
      <c r="O27" s="84"/>
      <c r="P27" s="84"/>
      <c r="Q27" s="84"/>
    </row>
    <row r="28" spans="1:17" ht="20.100000000000001" customHeight="1" x14ac:dyDescent="0.2">
      <c r="A28" s="74" t="s">
        <v>186</v>
      </c>
      <c r="D28" s="84"/>
      <c r="E28" s="106"/>
      <c r="F28" s="84"/>
      <c r="G28" s="107"/>
      <c r="H28" s="84"/>
      <c r="I28" s="106"/>
      <c r="J28" s="84"/>
      <c r="K28" s="84"/>
      <c r="L28" s="6"/>
      <c r="N28" s="6"/>
      <c r="O28" s="84"/>
      <c r="P28" s="84"/>
      <c r="Q28" s="84"/>
    </row>
    <row r="29" spans="1:17" ht="20.100000000000001" customHeight="1" x14ac:dyDescent="0.2">
      <c r="A29" s="74" t="s">
        <v>187</v>
      </c>
      <c r="D29" s="5">
        <f>SUM(D9:D27)</f>
        <v>334317</v>
      </c>
      <c r="E29" s="106"/>
      <c r="F29" s="5">
        <f>SUM(F9:F27)</f>
        <v>-221993</v>
      </c>
      <c r="G29" s="84"/>
      <c r="H29" s="5">
        <f>SUM(H9:H27)</f>
        <v>-71554</v>
      </c>
      <c r="I29" s="106"/>
      <c r="J29" s="5">
        <f>SUM(J9:J27)</f>
        <v>-44608</v>
      </c>
      <c r="K29" s="84"/>
      <c r="L29" s="6"/>
      <c r="M29" s="84"/>
      <c r="N29" s="6"/>
      <c r="O29" s="84"/>
      <c r="P29" s="84"/>
      <c r="Q29" s="84"/>
    </row>
    <row r="30" spans="1:17" s="72" customFormat="1" ht="20.100000000000001" customHeight="1" x14ac:dyDescent="0.2">
      <c r="A30" s="74" t="s">
        <v>188</v>
      </c>
      <c r="B30" s="74"/>
      <c r="C30" s="74"/>
      <c r="D30" s="84"/>
      <c r="E30" s="106"/>
      <c r="F30" s="84"/>
      <c r="G30" s="107"/>
      <c r="H30" s="84"/>
      <c r="I30" s="106"/>
      <c r="J30" s="84"/>
      <c r="K30" s="84"/>
      <c r="L30" s="6"/>
      <c r="M30" s="74"/>
      <c r="N30" s="6"/>
      <c r="O30" s="84"/>
      <c r="P30" s="84"/>
      <c r="Q30" s="84"/>
    </row>
    <row r="31" spans="1:17" ht="20.100000000000001" customHeight="1" x14ac:dyDescent="0.2">
      <c r="A31" s="74" t="s">
        <v>189</v>
      </c>
      <c r="D31" s="6">
        <v>-52519</v>
      </c>
      <c r="E31" s="106"/>
      <c r="F31" s="6">
        <v>66554</v>
      </c>
      <c r="G31" s="107"/>
      <c r="H31" s="6">
        <v>-12385</v>
      </c>
      <c r="I31" s="106"/>
      <c r="J31" s="6">
        <v>-18503</v>
      </c>
      <c r="K31" s="84"/>
      <c r="L31" s="6"/>
      <c r="N31" s="6"/>
      <c r="O31" s="84"/>
      <c r="P31" s="84"/>
      <c r="Q31" s="84"/>
    </row>
    <row r="32" spans="1:17" ht="20.100000000000001" customHeight="1" x14ac:dyDescent="0.2">
      <c r="A32" s="74" t="s">
        <v>190</v>
      </c>
      <c r="D32" s="6">
        <f>217-1</f>
        <v>216</v>
      </c>
      <c r="E32" s="106"/>
      <c r="F32" s="6">
        <v>12221</v>
      </c>
      <c r="G32" s="107"/>
      <c r="H32" s="84">
        <v>0</v>
      </c>
      <c r="I32" s="106"/>
      <c r="J32" s="84">
        <v>0</v>
      </c>
      <c r="K32" s="84"/>
      <c r="L32" s="6"/>
      <c r="N32" s="6"/>
      <c r="O32" s="84"/>
      <c r="P32" s="84"/>
      <c r="Q32" s="84"/>
    </row>
    <row r="33" spans="1:17" ht="20.100000000000001" customHeight="1" x14ac:dyDescent="0.2">
      <c r="A33" s="74" t="s">
        <v>191</v>
      </c>
      <c r="D33" s="6">
        <v>273334</v>
      </c>
      <c r="E33" s="106"/>
      <c r="F33" s="6">
        <v>-16229</v>
      </c>
      <c r="G33" s="106"/>
      <c r="H33" s="84">
        <v>0</v>
      </c>
      <c r="I33" s="106"/>
      <c r="J33" s="84">
        <v>0</v>
      </c>
      <c r="K33" s="84"/>
      <c r="L33" s="6"/>
      <c r="N33" s="6"/>
      <c r="O33" s="84"/>
      <c r="P33" s="84"/>
      <c r="Q33" s="84"/>
    </row>
    <row r="34" spans="1:17" ht="20.100000000000001" customHeight="1" x14ac:dyDescent="0.2">
      <c r="A34" s="74" t="s">
        <v>192</v>
      </c>
      <c r="D34" s="84">
        <v>-28750</v>
      </c>
      <c r="E34" s="84"/>
      <c r="F34" s="84">
        <v>-7474</v>
      </c>
      <c r="G34" s="107"/>
      <c r="H34" s="84">
        <v>0</v>
      </c>
      <c r="I34" s="84"/>
      <c r="J34" s="84">
        <v>0</v>
      </c>
      <c r="K34" s="84"/>
      <c r="L34" s="6"/>
      <c r="N34" s="6"/>
      <c r="O34" s="84"/>
      <c r="P34" s="84"/>
      <c r="Q34" s="84"/>
    </row>
    <row r="35" spans="1:17" ht="20.100000000000001" customHeight="1" x14ac:dyDescent="0.2">
      <c r="A35" s="74" t="s">
        <v>193</v>
      </c>
      <c r="D35" s="6">
        <v>-90468</v>
      </c>
      <c r="E35" s="106"/>
      <c r="F35" s="6">
        <v>26773</v>
      </c>
      <c r="G35" s="107"/>
      <c r="H35" s="6">
        <v>-4287</v>
      </c>
      <c r="I35" s="106"/>
      <c r="J35" s="6">
        <v>7346</v>
      </c>
      <c r="K35" s="84"/>
      <c r="L35" s="6"/>
      <c r="N35" s="6"/>
      <c r="O35" s="84"/>
      <c r="P35" s="84"/>
      <c r="Q35" s="84"/>
    </row>
    <row r="36" spans="1:17" ht="20.100000000000001" customHeight="1" x14ac:dyDescent="0.2">
      <c r="A36" s="74" t="s">
        <v>194</v>
      </c>
      <c r="D36" s="84">
        <v>79327</v>
      </c>
      <c r="E36" s="106"/>
      <c r="F36" s="84">
        <v>201649</v>
      </c>
      <c r="G36" s="107"/>
      <c r="H36" s="84">
        <v>0</v>
      </c>
      <c r="I36" s="106"/>
      <c r="J36" s="84">
        <v>0</v>
      </c>
      <c r="K36" s="84"/>
      <c r="L36" s="6"/>
      <c r="N36" s="6"/>
      <c r="O36" s="84"/>
      <c r="P36" s="84"/>
      <c r="Q36" s="84"/>
    </row>
    <row r="37" spans="1:17" ht="20.100000000000001" customHeight="1" x14ac:dyDescent="0.2">
      <c r="A37" s="74" t="s">
        <v>195</v>
      </c>
      <c r="D37" s="84">
        <v>535</v>
      </c>
      <c r="E37" s="106"/>
      <c r="F37" s="84">
        <v>-41546</v>
      </c>
      <c r="G37" s="107"/>
      <c r="H37" s="84">
        <v>-80</v>
      </c>
      <c r="I37" s="106"/>
      <c r="J37" s="84">
        <v>-8094</v>
      </c>
      <c r="K37" s="84"/>
      <c r="L37" s="6"/>
      <c r="N37" s="6"/>
      <c r="O37" s="84"/>
      <c r="P37" s="84"/>
      <c r="Q37" s="84"/>
    </row>
    <row r="38" spans="1:17" ht="20.100000000000001" customHeight="1" x14ac:dyDescent="0.2">
      <c r="A38" s="74" t="s">
        <v>196</v>
      </c>
      <c r="D38" s="84"/>
      <c r="E38" s="106"/>
      <c r="F38" s="84"/>
      <c r="G38" s="107"/>
      <c r="H38" s="84"/>
      <c r="I38" s="106"/>
      <c r="J38" s="84"/>
      <c r="K38" s="84"/>
      <c r="L38" s="6"/>
      <c r="N38" s="6"/>
      <c r="O38" s="84"/>
      <c r="P38" s="84"/>
      <c r="Q38" s="84"/>
    </row>
    <row r="39" spans="1:17" ht="20.100000000000001" customHeight="1" x14ac:dyDescent="0.2">
      <c r="A39" s="74" t="s">
        <v>197</v>
      </c>
      <c r="D39" s="6">
        <v>-8934</v>
      </c>
      <c r="E39" s="106"/>
      <c r="F39" s="6">
        <v>-182020</v>
      </c>
      <c r="G39" s="84"/>
      <c r="H39" s="6">
        <v>23470</v>
      </c>
      <c r="I39" s="106"/>
      <c r="J39" s="6">
        <v>9417</v>
      </c>
      <c r="K39" s="84"/>
      <c r="L39" s="6"/>
      <c r="N39" s="6"/>
      <c r="O39" s="84"/>
      <c r="P39" s="84"/>
      <c r="Q39" s="84"/>
    </row>
    <row r="40" spans="1:17" ht="20.100000000000001" customHeight="1" x14ac:dyDescent="0.2">
      <c r="A40" s="74" t="s">
        <v>198</v>
      </c>
      <c r="D40" s="84">
        <v>300807</v>
      </c>
      <c r="E40" s="106"/>
      <c r="F40" s="84">
        <v>38972</v>
      </c>
      <c r="G40" s="107"/>
      <c r="H40" s="84">
        <v>0</v>
      </c>
      <c r="I40" s="106"/>
      <c r="J40" s="84">
        <v>0</v>
      </c>
      <c r="K40" s="84"/>
      <c r="L40" s="6"/>
      <c r="N40" s="6"/>
      <c r="O40" s="84"/>
      <c r="P40" s="84"/>
      <c r="Q40" s="84"/>
    </row>
    <row r="41" spans="1:17" ht="20.100000000000001" customHeight="1" x14ac:dyDescent="0.2">
      <c r="A41" s="74" t="s">
        <v>199</v>
      </c>
      <c r="D41" s="6">
        <v>29265</v>
      </c>
      <c r="E41" s="106"/>
      <c r="F41" s="6">
        <v>-5407</v>
      </c>
      <c r="G41" s="107"/>
      <c r="H41" s="6">
        <f>5158-1</f>
        <v>5157</v>
      </c>
      <c r="I41" s="106"/>
      <c r="J41" s="6">
        <v>2074</v>
      </c>
      <c r="K41" s="84"/>
      <c r="L41" s="6"/>
      <c r="N41" s="6"/>
      <c r="O41" s="84"/>
      <c r="P41" s="84"/>
      <c r="Q41" s="84"/>
    </row>
    <row r="42" spans="1:17" ht="20.100000000000001" customHeight="1" x14ac:dyDescent="0.2">
      <c r="A42" s="74" t="s">
        <v>200</v>
      </c>
      <c r="D42" s="6">
        <v>-7939</v>
      </c>
      <c r="E42" s="106"/>
      <c r="F42" s="6">
        <v>-9547</v>
      </c>
      <c r="G42" s="107"/>
      <c r="H42" s="6">
        <v>-611</v>
      </c>
      <c r="I42" s="106"/>
      <c r="J42" s="84">
        <v>-7264</v>
      </c>
      <c r="K42" s="84"/>
      <c r="L42" s="6"/>
      <c r="N42" s="6"/>
      <c r="O42" s="84"/>
      <c r="P42" s="84"/>
      <c r="Q42" s="84"/>
    </row>
    <row r="43" spans="1:17" ht="20.100000000000001" customHeight="1" x14ac:dyDescent="0.2">
      <c r="A43" s="74" t="s">
        <v>201</v>
      </c>
      <c r="D43" s="84">
        <v>0</v>
      </c>
      <c r="E43" s="106"/>
      <c r="F43" s="6">
        <v>-1419</v>
      </c>
      <c r="G43" s="107"/>
      <c r="H43" s="84">
        <v>0</v>
      </c>
      <c r="I43" s="106"/>
      <c r="J43" s="84">
        <v>0</v>
      </c>
      <c r="K43" s="84"/>
      <c r="L43" s="6"/>
      <c r="N43" s="6"/>
      <c r="O43" s="84"/>
      <c r="P43" s="84"/>
      <c r="Q43" s="84"/>
    </row>
    <row r="44" spans="1:17" ht="20.100000000000001" customHeight="1" x14ac:dyDescent="0.2">
      <c r="A44" s="74" t="s">
        <v>202</v>
      </c>
      <c r="D44" s="99">
        <v>11873</v>
      </c>
      <c r="E44" s="106"/>
      <c r="F44" s="99">
        <v>-2346</v>
      </c>
      <c r="G44" s="107"/>
      <c r="H44" s="99">
        <v>958</v>
      </c>
      <c r="I44" s="106"/>
      <c r="J44" s="99">
        <v>-441</v>
      </c>
      <c r="K44" s="84"/>
      <c r="L44" s="6"/>
      <c r="N44" s="6"/>
      <c r="O44" s="84"/>
      <c r="P44" s="84"/>
      <c r="Q44" s="84"/>
    </row>
    <row r="45" spans="1:17" ht="20.100000000000001" customHeight="1" x14ac:dyDescent="0.2">
      <c r="A45" s="74" t="s">
        <v>203</v>
      </c>
      <c r="D45" s="84">
        <f>SUM(D29:D44)</f>
        <v>841064</v>
      </c>
      <c r="E45" s="106"/>
      <c r="F45" s="84">
        <f>SUM(F29:F44)</f>
        <v>-141812</v>
      </c>
      <c r="G45" s="107"/>
      <c r="H45" s="84">
        <f>SUM(H29:H44)</f>
        <v>-59332</v>
      </c>
      <c r="I45" s="106"/>
      <c r="J45" s="84">
        <f>SUM(J29:J44)</f>
        <v>-60073</v>
      </c>
      <c r="K45" s="84"/>
      <c r="L45" s="6"/>
      <c r="N45" s="6"/>
      <c r="O45" s="84"/>
      <c r="P45" s="84"/>
      <c r="Q45" s="84"/>
    </row>
    <row r="46" spans="1:17" ht="20.100000000000001" customHeight="1" x14ac:dyDescent="0.2">
      <c r="A46" s="74" t="s">
        <v>204</v>
      </c>
      <c r="D46" s="6">
        <v>31676</v>
      </c>
      <c r="E46" s="106"/>
      <c r="F46" s="6">
        <v>36515</v>
      </c>
      <c r="G46" s="107"/>
      <c r="H46" s="6">
        <v>20234</v>
      </c>
      <c r="I46" s="106"/>
      <c r="J46" s="84">
        <v>1549</v>
      </c>
      <c r="K46" s="84"/>
      <c r="L46" s="6"/>
      <c r="N46" s="6"/>
      <c r="O46" s="84"/>
      <c r="P46" s="84"/>
      <c r="Q46" s="84"/>
    </row>
    <row r="47" spans="1:17" ht="20.100000000000001" customHeight="1" x14ac:dyDescent="0.2">
      <c r="A47" s="74" t="s">
        <v>205</v>
      </c>
      <c r="D47" s="6">
        <v>6978</v>
      </c>
      <c r="E47" s="106"/>
      <c r="F47" s="84">
        <v>14082</v>
      </c>
      <c r="G47" s="84"/>
      <c r="H47" s="84">
        <v>0</v>
      </c>
      <c r="I47" s="84"/>
      <c r="J47" s="84">
        <v>5958</v>
      </c>
      <c r="K47" s="84"/>
      <c r="L47" s="6"/>
      <c r="N47" s="6"/>
      <c r="O47" s="84"/>
      <c r="P47" s="84"/>
      <c r="Q47" s="84"/>
    </row>
    <row r="48" spans="1:17" ht="20.100000000000001" customHeight="1" x14ac:dyDescent="0.2">
      <c r="A48" s="74" t="s">
        <v>206</v>
      </c>
      <c r="D48" s="84">
        <v>-55010</v>
      </c>
      <c r="E48" s="106"/>
      <c r="F48" s="84">
        <v>-57858</v>
      </c>
      <c r="G48" s="107"/>
      <c r="H48" s="84">
        <v>-13962</v>
      </c>
      <c r="I48" s="106"/>
      <c r="J48" s="84">
        <v>-12538</v>
      </c>
      <c r="K48" s="84"/>
      <c r="L48" s="6"/>
      <c r="N48" s="6"/>
      <c r="O48" s="84"/>
      <c r="P48" s="84"/>
      <c r="Q48" s="84"/>
    </row>
    <row r="49" spans="1:17" ht="20.100000000000001" customHeight="1" x14ac:dyDescent="0.2">
      <c r="A49" s="74" t="s">
        <v>207</v>
      </c>
      <c r="D49" s="100">
        <v>-41554</v>
      </c>
      <c r="E49" s="106"/>
      <c r="F49" s="100">
        <v>-28367</v>
      </c>
      <c r="G49" s="107"/>
      <c r="H49" s="100">
        <v>-1708</v>
      </c>
      <c r="I49" s="106"/>
      <c r="J49" s="100">
        <v>-400</v>
      </c>
      <c r="K49" s="84"/>
      <c r="L49" s="6"/>
      <c r="N49" s="6"/>
      <c r="O49" s="84"/>
      <c r="P49" s="84"/>
      <c r="Q49" s="84"/>
    </row>
    <row r="50" spans="1:17" ht="20.100000000000001" customHeight="1" x14ac:dyDescent="0.2">
      <c r="A50" s="72" t="s">
        <v>208</v>
      </c>
      <c r="D50" s="99">
        <f>SUM(D45:D49)</f>
        <v>783154</v>
      </c>
      <c r="E50" s="106"/>
      <c r="F50" s="99">
        <f>SUM(F45:F49)</f>
        <v>-177440</v>
      </c>
      <c r="G50" s="107"/>
      <c r="H50" s="99">
        <f>SUM(H45:H49)</f>
        <v>-54768</v>
      </c>
      <c r="I50" s="106"/>
      <c r="J50" s="99">
        <f>SUM(J45:J49)</f>
        <v>-65504</v>
      </c>
      <c r="K50" s="84"/>
      <c r="L50" s="6"/>
      <c r="N50" s="6"/>
      <c r="O50" s="84"/>
      <c r="P50" s="84"/>
      <c r="Q50" s="84"/>
    </row>
    <row r="51" spans="1:17" s="72" customFormat="1" ht="20.100000000000001" customHeight="1" x14ac:dyDescent="0.2">
      <c r="A51" s="74"/>
      <c r="D51" s="90"/>
      <c r="E51" s="106"/>
      <c r="F51" s="90"/>
      <c r="G51" s="90"/>
      <c r="H51" s="90"/>
      <c r="I51" s="106"/>
      <c r="J51" s="90"/>
      <c r="K51" s="84"/>
      <c r="L51" s="6"/>
      <c r="M51" s="74"/>
      <c r="N51" s="6"/>
      <c r="O51" s="84"/>
      <c r="P51" s="84"/>
      <c r="Q51" s="84"/>
    </row>
    <row r="52" spans="1:17" s="72" customFormat="1" ht="20.100000000000001" customHeight="1" x14ac:dyDescent="0.2">
      <c r="A52" s="74" t="s">
        <v>35</v>
      </c>
      <c r="D52" s="73"/>
      <c r="E52" s="106"/>
      <c r="F52" s="73"/>
      <c r="G52" s="90"/>
      <c r="H52" s="73"/>
      <c r="I52" s="106"/>
      <c r="J52" s="96"/>
      <c r="K52" s="84"/>
      <c r="L52" s="6"/>
      <c r="M52" s="74"/>
      <c r="N52" s="6"/>
      <c r="O52" s="84"/>
      <c r="P52" s="84"/>
      <c r="Q52" s="84"/>
    </row>
    <row r="53" spans="1:17" s="72" customFormat="1" ht="20.100000000000001" customHeight="1" x14ac:dyDescent="0.2">
      <c r="A53" s="74"/>
      <c r="D53" s="73"/>
      <c r="E53" s="106"/>
      <c r="F53" s="73"/>
      <c r="G53" s="90"/>
      <c r="H53" s="73"/>
      <c r="I53" s="106"/>
      <c r="J53" s="96" t="s">
        <v>78</v>
      </c>
      <c r="K53" s="84"/>
      <c r="L53" s="6"/>
      <c r="M53" s="74"/>
      <c r="N53" s="6"/>
      <c r="O53" s="84"/>
      <c r="P53" s="84"/>
      <c r="Q53" s="84"/>
    </row>
    <row r="54" spans="1:17" s="72" customFormat="1" ht="20.100000000000001" customHeight="1" x14ac:dyDescent="0.2">
      <c r="A54" s="72" t="s">
        <v>0</v>
      </c>
      <c r="D54" s="73"/>
      <c r="F54" s="73"/>
      <c r="H54" s="73"/>
      <c r="J54" s="73"/>
      <c r="K54" s="84"/>
      <c r="L54" s="6"/>
      <c r="M54" s="74"/>
      <c r="N54" s="6"/>
    </row>
    <row r="55" spans="1:17" s="72" customFormat="1" ht="20.100000000000001" customHeight="1" x14ac:dyDescent="0.2">
      <c r="A55" s="72" t="s">
        <v>209</v>
      </c>
      <c r="D55" s="73"/>
      <c r="F55" s="73"/>
      <c r="H55" s="73"/>
      <c r="J55" s="73"/>
      <c r="K55" s="84"/>
      <c r="L55" s="6"/>
      <c r="M55" s="74"/>
      <c r="N55" s="6"/>
    </row>
    <row r="56" spans="1:17" s="72" customFormat="1" ht="20.100000000000001" customHeight="1" x14ac:dyDescent="0.2">
      <c r="A56" s="72" t="str">
        <f>A4</f>
        <v>For the nine-month period ended 30 September 2022</v>
      </c>
      <c r="D56" s="73"/>
      <c r="F56" s="73"/>
      <c r="H56" s="73"/>
      <c r="J56" s="73"/>
      <c r="K56" s="84"/>
      <c r="L56" s="6"/>
      <c r="M56" s="74"/>
      <c r="N56" s="6"/>
    </row>
    <row r="57" spans="1:17" s="78" customFormat="1" ht="20.100000000000001" customHeight="1" x14ac:dyDescent="0.2">
      <c r="D57" s="90"/>
      <c r="E57" s="74"/>
      <c r="F57" s="90"/>
      <c r="G57" s="74"/>
      <c r="H57" s="75"/>
      <c r="I57" s="74"/>
      <c r="J57" s="75" t="str">
        <f>J5</f>
        <v>(Unit: Thousand Baht)</v>
      </c>
      <c r="K57" s="84"/>
      <c r="L57" s="6"/>
      <c r="M57" s="74"/>
      <c r="N57" s="6"/>
    </row>
    <row r="58" spans="1:17" s="77" customFormat="1" ht="20.100000000000001" customHeight="1" x14ac:dyDescent="0.2">
      <c r="D58" s="97"/>
      <c r="E58" s="125" t="s">
        <v>3</v>
      </c>
      <c r="F58" s="97"/>
      <c r="H58" s="97"/>
      <c r="I58" s="125" t="s">
        <v>4</v>
      </c>
      <c r="J58" s="97"/>
      <c r="K58" s="84"/>
      <c r="L58" s="6"/>
      <c r="M58" s="74"/>
      <c r="N58" s="6"/>
    </row>
    <row r="59" spans="1:17" ht="20.100000000000001" customHeight="1" x14ac:dyDescent="0.2">
      <c r="A59" s="78"/>
      <c r="D59" s="98" t="s">
        <v>81</v>
      </c>
      <c r="E59" s="106"/>
      <c r="F59" s="98" t="s">
        <v>82</v>
      </c>
      <c r="G59" s="91"/>
      <c r="H59" s="98" t="s">
        <v>81</v>
      </c>
      <c r="I59" s="106"/>
      <c r="J59" s="98">
        <v>2021</v>
      </c>
      <c r="K59" s="84"/>
      <c r="L59" s="6"/>
      <c r="N59" s="6"/>
      <c r="O59" s="84"/>
      <c r="P59" s="84"/>
      <c r="Q59" s="84"/>
    </row>
    <row r="60" spans="1:17" ht="20.100000000000001" customHeight="1" x14ac:dyDescent="0.2">
      <c r="A60" s="72" t="s">
        <v>210</v>
      </c>
      <c r="D60" s="84"/>
      <c r="E60" s="106"/>
      <c r="F60" s="84"/>
      <c r="G60" s="79"/>
      <c r="H60" s="84"/>
      <c r="I60" s="106"/>
      <c r="J60" s="84"/>
      <c r="K60" s="84"/>
      <c r="L60" s="6"/>
      <c r="N60" s="6"/>
      <c r="O60" s="84"/>
      <c r="P60" s="84"/>
      <c r="Q60" s="84"/>
    </row>
    <row r="61" spans="1:17" ht="20.100000000000001" customHeight="1" x14ac:dyDescent="0.2">
      <c r="A61" s="74" t="s">
        <v>264</v>
      </c>
      <c r="D61" s="84">
        <v>38101</v>
      </c>
      <c r="E61" s="106"/>
      <c r="F61" s="84">
        <v>-51</v>
      </c>
      <c r="G61" s="84"/>
      <c r="H61" s="84">
        <v>0</v>
      </c>
      <c r="I61" s="84"/>
      <c r="J61" s="84">
        <v>0</v>
      </c>
      <c r="K61" s="84"/>
      <c r="L61" s="6"/>
      <c r="N61" s="6"/>
      <c r="O61" s="84"/>
      <c r="P61" s="84"/>
      <c r="Q61" s="84"/>
    </row>
    <row r="62" spans="1:17" ht="20.100000000000001" customHeight="1" x14ac:dyDescent="0.2">
      <c r="A62" s="74" t="s">
        <v>273</v>
      </c>
      <c r="D62" s="84">
        <f>-14301+1</f>
        <v>-14300</v>
      </c>
      <c r="E62" s="106"/>
      <c r="F62" s="84">
        <v>0</v>
      </c>
      <c r="G62" s="84"/>
      <c r="H62" s="84">
        <v>0</v>
      </c>
      <c r="I62" s="84"/>
      <c r="J62" s="84">
        <v>0</v>
      </c>
      <c r="K62" s="84"/>
      <c r="L62" s="6"/>
      <c r="N62" s="6"/>
      <c r="O62" s="84"/>
      <c r="P62" s="84"/>
      <c r="Q62" s="84"/>
    </row>
    <row r="63" spans="1:17" ht="20.100000000000001" customHeight="1" x14ac:dyDescent="0.2">
      <c r="A63" s="74" t="s">
        <v>211</v>
      </c>
      <c r="D63" s="84">
        <v>0</v>
      </c>
      <c r="E63" s="106"/>
      <c r="F63" s="84">
        <v>0</v>
      </c>
      <c r="G63" s="84"/>
      <c r="H63" s="84">
        <v>138000</v>
      </c>
      <c r="I63" s="84"/>
      <c r="J63" s="84">
        <v>258000</v>
      </c>
      <c r="K63" s="84"/>
      <c r="L63" s="6"/>
      <c r="N63" s="6"/>
      <c r="O63" s="84"/>
      <c r="P63" s="84"/>
      <c r="Q63" s="84"/>
    </row>
    <row r="64" spans="1:17" ht="20.100000000000001" customHeight="1" x14ac:dyDescent="0.2">
      <c r="A64" s="74" t="s">
        <v>212</v>
      </c>
      <c r="D64" s="84">
        <v>0</v>
      </c>
      <c r="E64" s="106"/>
      <c r="F64" s="84">
        <v>0</v>
      </c>
      <c r="G64" s="84"/>
      <c r="H64" s="84">
        <v>-218000</v>
      </c>
      <c r="I64" s="84"/>
      <c r="J64" s="84">
        <v>-246000</v>
      </c>
      <c r="K64" s="84"/>
      <c r="L64" s="6"/>
      <c r="N64" s="6"/>
      <c r="O64" s="84"/>
      <c r="P64" s="84"/>
      <c r="Q64" s="84"/>
    </row>
    <row r="65" spans="1:17" ht="20.100000000000001" customHeight="1" x14ac:dyDescent="0.2">
      <c r="A65" s="74" t="s">
        <v>256</v>
      </c>
      <c r="D65" s="84">
        <v>0</v>
      </c>
      <c r="E65" s="106"/>
      <c r="F65" s="84">
        <v>0</v>
      </c>
      <c r="G65" s="84"/>
      <c r="H65" s="84">
        <v>0</v>
      </c>
      <c r="I65" s="84"/>
      <c r="J65" s="84">
        <v>2494</v>
      </c>
      <c r="K65" s="84"/>
      <c r="L65" s="6"/>
      <c r="N65" s="6"/>
      <c r="O65" s="84"/>
      <c r="P65" s="84"/>
      <c r="Q65" s="84"/>
    </row>
    <row r="66" spans="1:17" ht="20.100000000000001" customHeight="1" x14ac:dyDescent="0.2">
      <c r="A66" s="74" t="s">
        <v>213</v>
      </c>
      <c r="D66" s="84">
        <v>19074</v>
      </c>
      <c r="E66" s="106"/>
      <c r="F66" s="84">
        <v>11838</v>
      </c>
      <c r="G66" s="84"/>
      <c r="H66" s="84">
        <v>19074</v>
      </c>
      <c r="I66" s="84"/>
      <c r="J66" s="84">
        <v>11838</v>
      </c>
      <c r="K66" s="84"/>
      <c r="L66" s="6"/>
      <c r="N66" s="6"/>
      <c r="O66" s="84"/>
      <c r="P66" s="84"/>
      <c r="Q66" s="84"/>
    </row>
    <row r="67" spans="1:17" ht="20.100000000000001" customHeight="1" x14ac:dyDescent="0.2">
      <c r="A67" s="74" t="s">
        <v>214</v>
      </c>
      <c r="D67" s="6">
        <v>2027</v>
      </c>
      <c r="E67" s="106"/>
      <c r="F67" s="96">
        <v>22983</v>
      </c>
      <c r="G67" s="86"/>
      <c r="H67" s="6">
        <v>205</v>
      </c>
      <c r="I67" s="84"/>
      <c r="J67" s="96">
        <v>0</v>
      </c>
      <c r="K67" s="84"/>
      <c r="L67" s="6"/>
      <c r="N67" s="6"/>
      <c r="O67" s="84"/>
      <c r="P67" s="84"/>
      <c r="Q67" s="84"/>
    </row>
    <row r="68" spans="1:17" ht="20.100000000000001" customHeight="1" x14ac:dyDescent="0.2">
      <c r="A68" s="74" t="s">
        <v>215</v>
      </c>
      <c r="D68" s="6">
        <v>-101165</v>
      </c>
      <c r="E68" s="106"/>
      <c r="F68" s="87">
        <v>-46243</v>
      </c>
      <c r="G68" s="86"/>
      <c r="H68" s="6">
        <v>-1006</v>
      </c>
      <c r="I68" s="84"/>
      <c r="J68" s="87">
        <v>-1507</v>
      </c>
      <c r="K68" s="84"/>
      <c r="L68" s="6"/>
      <c r="N68" s="6"/>
      <c r="O68" s="84"/>
      <c r="P68" s="84"/>
      <c r="Q68" s="84"/>
    </row>
    <row r="69" spans="1:17" ht="20.100000000000001" customHeight="1" x14ac:dyDescent="0.2">
      <c r="A69" s="72" t="s">
        <v>216</v>
      </c>
      <c r="D69" s="101">
        <f>SUM(D61:D68)</f>
        <v>-56263</v>
      </c>
      <c r="E69" s="106"/>
      <c r="F69" s="101">
        <f>SUM(F61:F68)</f>
        <v>-11473</v>
      </c>
      <c r="G69" s="84"/>
      <c r="H69" s="101">
        <f>SUM(H61:H68)</f>
        <v>-61727</v>
      </c>
      <c r="I69" s="106"/>
      <c r="J69" s="101">
        <f>SUM(J61:J68)</f>
        <v>24825</v>
      </c>
      <c r="K69" s="84"/>
      <c r="L69" s="6"/>
      <c r="N69" s="6"/>
      <c r="O69" s="84"/>
      <c r="P69" s="84"/>
      <c r="Q69" s="84"/>
    </row>
    <row r="70" spans="1:17" ht="20.100000000000001" customHeight="1" x14ac:dyDescent="0.2">
      <c r="A70" s="72" t="s">
        <v>217</v>
      </c>
      <c r="D70" s="84"/>
      <c r="E70" s="106"/>
      <c r="F70" s="84"/>
      <c r="G70" s="107"/>
      <c r="H70" s="84"/>
      <c r="I70" s="106"/>
      <c r="J70" s="84"/>
      <c r="K70" s="84"/>
      <c r="L70" s="6"/>
      <c r="N70" s="6"/>
      <c r="O70" s="84"/>
      <c r="P70" s="84"/>
      <c r="Q70" s="84"/>
    </row>
    <row r="71" spans="1:17" ht="20.100000000000001" customHeight="1" x14ac:dyDescent="0.2">
      <c r="A71" s="74" t="s">
        <v>218</v>
      </c>
      <c r="D71" s="84"/>
      <c r="E71" s="106"/>
      <c r="F71" s="84"/>
      <c r="G71" s="107"/>
      <c r="H71" s="84"/>
      <c r="I71" s="106"/>
      <c r="J71" s="84"/>
      <c r="K71" s="84"/>
      <c r="L71" s="6"/>
      <c r="N71" s="6"/>
      <c r="O71" s="84"/>
      <c r="P71" s="84"/>
      <c r="Q71" s="84"/>
    </row>
    <row r="72" spans="1:17" ht="20.100000000000001" customHeight="1" x14ac:dyDescent="0.2">
      <c r="A72" s="74" t="s">
        <v>219</v>
      </c>
      <c r="D72" s="84">
        <v>-101162</v>
      </c>
      <c r="E72" s="106"/>
      <c r="F72" s="84">
        <v>-2726</v>
      </c>
      <c r="G72" s="84"/>
      <c r="H72" s="84">
        <v>0</v>
      </c>
      <c r="I72" s="84"/>
      <c r="J72" s="84">
        <v>0</v>
      </c>
      <c r="K72" s="84"/>
      <c r="L72" s="6"/>
      <c r="N72" s="6"/>
      <c r="O72" s="84"/>
      <c r="P72" s="84"/>
      <c r="Q72" s="84"/>
    </row>
    <row r="73" spans="1:17" ht="20.100000000000001" customHeight="1" x14ac:dyDescent="0.2">
      <c r="A73" s="74" t="s">
        <v>220</v>
      </c>
      <c r="D73" s="96">
        <v>0</v>
      </c>
      <c r="E73" s="106"/>
      <c r="F73" s="96">
        <v>0</v>
      </c>
      <c r="G73" s="84"/>
      <c r="H73" s="96">
        <v>644000</v>
      </c>
      <c r="I73" s="84"/>
      <c r="J73" s="96">
        <v>470000</v>
      </c>
      <c r="K73" s="84"/>
      <c r="L73" s="6"/>
      <c r="N73" s="6"/>
      <c r="O73" s="84"/>
      <c r="P73" s="84"/>
      <c r="Q73" s="84"/>
    </row>
    <row r="74" spans="1:17" ht="20.100000000000001" customHeight="1" x14ac:dyDescent="0.2">
      <c r="A74" s="74" t="s">
        <v>221</v>
      </c>
      <c r="D74" s="96">
        <v>0</v>
      </c>
      <c r="E74" s="106"/>
      <c r="F74" s="96">
        <v>0</v>
      </c>
      <c r="G74" s="84"/>
      <c r="H74" s="96">
        <v>-522000</v>
      </c>
      <c r="I74" s="84"/>
      <c r="J74" s="96">
        <v>-422000</v>
      </c>
      <c r="K74" s="84"/>
      <c r="L74" s="6"/>
      <c r="N74" s="6"/>
      <c r="O74" s="84"/>
      <c r="P74" s="84"/>
      <c r="Q74" s="84"/>
    </row>
    <row r="75" spans="1:17" ht="20.100000000000001" customHeight="1" x14ac:dyDescent="0.2">
      <c r="A75" s="74" t="s">
        <v>222</v>
      </c>
      <c r="D75" s="87">
        <v>37324</v>
      </c>
      <c r="E75" s="106"/>
      <c r="F75" s="87">
        <v>295278</v>
      </c>
      <c r="G75" s="84"/>
      <c r="H75" s="87">
        <v>0</v>
      </c>
      <c r="I75" s="84"/>
      <c r="J75" s="87">
        <v>0</v>
      </c>
      <c r="K75" s="84"/>
      <c r="L75" s="6"/>
      <c r="N75" s="6"/>
      <c r="O75" s="84"/>
      <c r="P75" s="84"/>
      <c r="Q75" s="84"/>
    </row>
    <row r="76" spans="1:17" ht="20.100000000000001" customHeight="1" x14ac:dyDescent="0.2">
      <c r="A76" s="74" t="s">
        <v>223</v>
      </c>
      <c r="D76" s="87">
        <v>-526697</v>
      </c>
      <c r="E76" s="106"/>
      <c r="F76" s="87">
        <v>-238481</v>
      </c>
      <c r="G76" s="84"/>
      <c r="H76" s="87">
        <v>0</v>
      </c>
      <c r="I76" s="84"/>
      <c r="J76" s="87">
        <v>0</v>
      </c>
      <c r="K76" s="84"/>
      <c r="L76" s="6"/>
      <c r="N76" s="6"/>
      <c r="O76" s="84"/>
      <c r="P76" s="84"/>
      <c r="Q76" s="84"/>
    </row>
    <row r="77" spans="1:17" ht="20.100000000000001" customHeight="1" x14ac:dyDescent="0.2">
      <c r="A77" s="74" t="s">
        <v>224</v>
      </c>
      <c r="D77" s="87">
        <v>-13950</v>
      </c>
      <c r="E77" s="106"/>
      <c r="F77" s="96">
        <v>0</v>
      </c>
      <c r="G77" s="84"/>
      <c r="H77" s="87">
        <v>0</v>
      </c>
      <c r="I77" s="84"/>
      <c r="J77" s="96">
        <v>0</v>
      </c>
      <c r="K77" s="84"/>
      <c r="L77" s="6"/>
      <c r="N77" s="6"/>
      <c r="O77" s="84"/>
      <c r="P77" s="84"/>
      <c r="Q77" s="84"/>
    </row>
    <row r="78" spans="1:17" ht="20.100000000000001" customHeight="1" x14ac:dyDescent="0.2">
      <c r="A78" s="74" t="s">
        <v>225</v>
      </c>
      <c r="D78" s="87">
        <v>-15856</v>
      </c>
      <c r="E78" s="106"/>
      <c r="F78" s="96">
        <v>-10384</v>
      </c>
      <c r="G78" s="84"/>
      <c r="H78" s="87">
        <v>-719</v>
      </c>
      <c r="I78" s="84"/>
      <c r="J78" s="96">
        <v>-442</v>
      </c>
      <c r="K78" s="84"/>
      <c r="L78" s="6"/>
      <c r="N78" s="6"/>
      <c r="O78" s="84"/>
      <c r="P78" s="84"/>
      <c r="Q78" s="84"/>
    </row>
    <row r="79" spans="1:17" ht="20.100000000000001" customHeight="1" x14ac:dyDescent="0.2">
      <c r="A79" s="74" t="s">
        <v>257</v>
      </c>
      <c r="D79" s="102">
        <v>0</v>
      </c>
      <c r="E79" s="106"/>
      <c r="F79" s="100">
        <v>-2268</v>
      </c>
      <c r="G79" s="84"/>
      <c r="H79" s="102">
        <v>0</v>
      </c>
      <c r="I79" s="84"/>
      <c r="J79" s="100">
        <v>0</v>
      </c>
      <c r="K79" s="84"/>
      <c r="L79" s="6"/>
      <c r="N79" s="6"/>
      <c r="O79" s="84"/>
      <c r="P79" s="84"/>
      <c r="Q79" s="84"/>
    </row>
    <row r="80" spans="1:17" ht="20.100000000000001" customHeight="1" x14ac:dyDescent="0.2">
      <c r="A80" s="72" t="s">
        <v>226</v>
      </c>
      <c r="D80" s="99">
        <f>SUM(D72:D79)</f>
        <v>-620341</v>
      </c>
      <c r="E80" s="106"/>
      <c r="F80" s="99">
        <f>SUM(F72:F79)</f>
        <v>41419</v>
      </c>
      <c r="G80" s="107"/>
      <c r="H80" s="99">
        <f>SUM(H72:H79)</f>
        <v>121281</v>
      </c>
      <c r="I80" s="106"/>
      <c r="J80" s="99">
        <f>SUM(J72:J79)</f>
        <v>47558</v>
      </c>
      <c r="K80" s="84"/>
      <c r="L80" s="6"/>
      <c r="N80" s="6"/>
      <c r="O80" s="84"/>
      <c r="P80" s="84"/>
      <c r="Q80" s="84"/>
    </row>
    <row r="81" spans="1:17" ht="20.100000000000001" customHeight="1" x14ac:dyDescent="0.2">
      <c r="A81" s="74" t="s">
        <v>227</v>
      </c>
      <c r="B81" s="83"/>
      <c r="D81" s="84"/>
      <c r="E81" s="106"/>
      <c r="F81" s="84"/>
      <c r="G81" s="84"/>
      <c r="H81" s="84"/>
      <c r="I81" s="106"/>
      <c r="J81" s="84"/>
      <c r="K81" s="84"/>
      <c r="L81" s="6"/>
      <c r="N81" s="6"/>
      <c r="O81" s="84"/>
      <c r="P81" s="84"/>
      <c r="Q81" s="84"/>
    </row>
    <row r="82" spans="1:17" ht="20.100000000000001" customHeight="1" x14ac:dyDescent="0.2">
      <c r="A82" s="74" t="s">
        <v>228</v>
      </c>
      <c r="D82" s="99">
        <v>1653</v>
      </c>
      <c r="E82" s="106"/>
      <c r="F82" s="99">
        <v>-6498</v>
      </c>
      <c r="G82" s="84"/>
      <c r="H82" s="99">
        <v>0</v>
      </c>
      <c r="I82" s="84"/>
      <c r="J82" s="99">
        <v>0</v>
      </c>
      <c r="K82" s="84"/>
      <c r="L82" s="6"/>
      <c r="N82" s="6"/>
      <c r="O82" s="84"/>
      <c r="P82" s="84"/>
      <c r="Q82" s="84"/>
    </row>
    <row r="83" spans="1:17" ht="20.100000000000001" customHeight="1" x14ac:dyDescent="0.2">
      <c r="A83" s="72" t="s">
        <v>229</v>
      </c>
      <c r="D83" s="84">
        <f>SUM(D50,D69,D80,D82)</f>
        <v>108203</v>
      </c>
      <c r="E83" s="106"/>
      <c r="F83" s="84">
        <f>SUM(F50,F69,F80,F82)</f>
        <v>-153992</v>
      </c>
      <c r="G83" s="107"/>
      <c r="H83" s="84">
        <f>SUM(H50,H69,H80,H82)</f>
        <v>4786</v>
      </c>
      <c r="I83" s="106"/>
      <c r="J83" s="84">
        <f>SUM(J50,J69,J80,J82)</f>
        <v>6879</v>
      </c>
      <c r="K83" s="84"/>
      <c r="L83" s="6"/>
      <c r="N83" s="6"/>
      <c r="O83" s="84"/>
      <c r="P83" s="84"/>
      <c r="Q83" s="84"/>
    </row>
    <row r="84" spans="1:17" ht="20.100000000000001" customHeight="1" x14ac:dyDescent="0.2">
      <c r="A84" s="74" t="s">
        <v>230</v>
      </c>
      <c r="D84" s="99">
        <v>731929</v>
      </c>
      <c r="E84" s="106"/>
      <c r="F84" s="99">
        <v>568735</v>
      </c>
      <c r="G84" s="84"/>
      <c r="H84" s="99">
        <v>148701</v>
      </c>
      <c r="I84" s="84"/>
      <c r="J84" s="99">
        <v>146681</v>
      </c>
      <c r="K84" s="84"/>
      <c r="L84" s="6"/>
      <c r="N84" s="6"/>
      <c r="O84" s="84"/>
      <c r="P84" s="84"/>
      <c r="Q84" s="84"/>
    </row>
    <row r="85" spans="1:17" ht="20.100000000000001" customHeight="1" thickBot="1" x14ac:dyDescent="0.25">
      <c r="A85" s="72" t="s">
        <v>231</v>
      </c>
      <c r="D85" s="103">
        <f>SUM(D83:D84)</f>
        <v>840132</v>
      </c>
      <c r="E85" s="106"/>
      <c r="F85" s="103">
        <f>SUM(F83:F84)</f>
        <v>414743</v>
      </c>
      <c r="G85" s="107"/>
      <c r="H85" s="103">
        <f>SUM(H83:H84)</f>
        <v>153487</v>
      </c>
      <c r="I85" s="106"/>
      <c r="J85" s="103">
        <f>SUM(J83:J84)</f>
        <v>153560</v>
      </c>
      <c r="K85" s="84"/>
      <c r="L85" s="6"/>
      <c r="N85" s="6"/>
      <c r="O85" s="84"/>
      <c r="P85" s="84"/>
      <c r="Q85" s="84"/>
    </row>
    <row r="86" spans="1:17" ht="20.100000000000001" customHeight="1" thickTop="1" x14ac:dyDescent="0.2">
      <c r="D86" s="84">
        <f>D85-'bs '!D11</f>
        <v>0</v>
      </c>
      <c r="E86" s="106"/>
      <c r="F86" s="87"/>
      <c r="G86" s="107"/>
      <c r="H86" s="84">
        <f>H85-'bs '!H11</f>
        <v>0</v>
      </c>
      <c r="I86" s="106"/>
      <c r="J86" s="84"/>
      <c r="K86" s="84"/>
      <c r="L86" s="6"/>
      <c r="N86" s="6"/>
      <c r="O86" s="84"/>
      <c r="P86" s="84"/>
      <c r="Q86" s="84"/>
    </row>
    <row r="87" spans="1:17" ht="20.100000000000001" customHeight="1" x14ac:dyDescent="0.2">
      <c r="A87" s="72" t="s">
        <v>232</v>
      </c>
      <c r="D87" s="84"/>
      <c r="E87" s="84"/>
      <c r="F87" s="84"/>
      <c r="G87" s="86"/>
      <c r="H87" s="84"/>
      <c r="I87" s="86"/>
      <c r="J87" s="84"/>
      <c r="K87" s="84"/>
      <c r="L87" s="6"/>
      <c r="N87" s="6"/>
      <c r="O87" s="84"/>
      <c r="P87" s="84"/>
      <c r="Q87" s="84"/>
    </row>
    <row r="88" spans="1:17" ht="20.100000000000001" customHeight="1" x14ac:dyDescent="0.2">
      <c r="A88" s="74" t="s">
        <v>233</v>
      </c>
      <c r="D88" s="84"/>
      <c r="E88" s="84"/>
      <c r="F88" s="84"/>
      <c r="G88" s="86"/>
      <c r="H88" s="84"/>
      <c r="I88" s="86"/>
      <c r="J88" s="84"/>
      <c r="K88" s="84"/>
      <c r="L88" s="6"/>
      <c r="N88" s="6"/>
      <c r="O88" s="84"/>
      <c r="P88" s="84"/>
      <c r="Q88" s="84"/>
    </row>
    <row r="89" spans="1:17" ht="20.100000000000001" customHeight="1" x14ac:dyDescent="0.2">
      <c r="A89" s="74" t="s">
        <v>234</v>
      </c>
      <c r="D89" s="84">
        <v>2342</v>
      </c>
      <c r="E89" s="84"/>
      <c r="F89" s="84">
        <v>9739</v>
      </c>
      <c r="G89" s="86"/>
      <c r="H89" s="84">
        <f>+[8]CF!$CB$184/1000</f>
        <v>0</v>
      </c>
      <c r="I89" s="86"/>
      <c r="J89" s="84">
        <v>0</v>
      </c>
      <c r="K89" s="84"/>
      <c r="L89" s="6"/>
      <c r="N89" s="6"/>
      <c r="O89" s="84"/>
      <c r="P89" s="84"/>
      <c r="Q89" s="84"/>
    </row>
    <row r="90" spans="1:17" ht="20.100000000000001" customHeight="1" x14ac:dyDescent="0.2">
      <c r="A90" s="74" t="s">
        <v>235</v>
      </c>
      <c r="D90" s="84">
        <v>40544</v>
      </c>
      <c r="E90" s="84"/>
      <c r="F90" s="84">
        <v>18392</v>
      </c>
      <c r="G90" s="86"/>
      <c r="H90" s="84">
        <f>+[8]CF!$CB$186/1000</f>
        <v>0</v>
      </c>
      <c r="I90" s="86"/>
      <c r="J90" s="84">
        <v>0</v>
      </c>
      <c r="K90" s="84"/>
      <c r="L90" s="6"/>
      <c r="N90" s="6"/>
      <c r="O90" s="84"/>
      <c r="P90" s="84"/>
      <c r="Q90" s="84"/>
    </row>
    <row r="91" spans="1:17" ht="20.100000000000001" customHeight="1" x14ac:dyDescent="0.2">
      <c r="A91" s="74" t="s">
        <v>236</v>
      </c>
      <c r="D91" s="84">
        <v>4213</v>
      </c>
      <c r="E91" s="84"/>
      <c r="F91" s="84">
        <v>7678</v>
      </c>
      <c r="G91" s="86"/>
      <c r="H91" s="84">
        <f>-[8]CF!$CB$187/1000</f>
        <v>0</v>
      </c>
      <c r="I91" s="86"/>
      <c r="J91" s="84">
        <v>0</v>
      </c>
      <c r="K91" s="84"/>
      <c r="L91" s="6"/>
      <c r="N91" s="6"/>
      <c r="O91" s="84"/>
      <c r="P91" s="84"/>
      <c r="Q91" s="84"/>
    </row>
    <row r="92" spans="1:17" ht="20.100000000000001" customHeight="1" x14ac:dyDescent="0.2">
      <c r="A92" s="74" t="s">
        <v>237</v>
      </c>
      <c r="D92" s="84">
        <v>34255</v>
      </c>
      <c r="E92" s="84"/>
      <c r="F92" s="84">
        <v>11867</v>
      </c>
      <c r="G92" s="86"/>
      <c r="H92" s="84">
        <v>1373</v>
      </c>
      <c r="I92" s="86"/>
      <c r="J92" s="84">
        <v>1789</v>
      </c>
      <c r="K92" s="84"/>
      <c r="L92" s="6"/>
      <c r="N92" s="6"/>
      <c r="O92" s="84"/>
      <c r="P92" s="84"/>
      <c r="Q92" s="84"/>
    </row>
    <row r="93" spans="1:17" ht="20.100000000000001" customHeight="1" x14ac:dyDescent="0.2">
      <c r="A93" s="74" t="s">
        <v>238</v>
      </c>
      <c r="D93" s="84"/>
      <c r="E93" s="84"/>
      <c r="F93" s="84"/>
      <c r="G93" s="86"/>
      <c r="H93" s="84"/>
      <c r="I93" s="86"/>
      <c r="J93" s="84"/>
      <c r="K93" s="84"/>
      <c r="L93" s="6"/>
      <c r="N93" s="6"/>
      <c r="O93" s="84"/>
      <c r="P93" s="84"/>
      <c r="Q93" s="84"/>
    </row>
    <row r="94" spans="1:17" ht="20.100000000000001" customHeight="1" x14ac:dyDescent="0.2">
      <c r="A94" s="74" t="s">
        <v>239</v>
      </c>
      <c r="D94" s="84">
        <v>0</v>
      </c>
      <c r="E94" s="84"/>
      <c r="F94" s="84">
        <v>28354</v>
      </c>
      <c r="G94" s="86"/>
      <c r="H94" s="84">
        <f>+[8]CF!$CB$191/1000</f>
        <v>0</v>
      </c>
      <c r="I94" s="86"/>
      <c r="J94" s="84">
        <v>0</v>
      </c>
      <c r="K94" s="84"/>
      <c r="L94" s="6"/>
      <c r="N94" s="6"/>
      <c r="O94" s="84"/>
      <c r="P94" s="84"/>
      <c r="Q94" s="84"/>
    </row>
    <row r="95" spans="1:17" ht="20.100000000000001" customHeight="1" x14ac:dyDescent="0.2">
      <c r="A95" s="104" t="s">
        <v>240</v>
      </c>
      <c r="B95" s="104"/>
      <c r="C95" s="104"/>
      <c r="D95" s="105"/>
      <c r="E95" s="104"/>
      <c r="F95" s="105"/>
      <c r="G95" s="104"/>
      <c r="H95" s="105"/>
      <c r="I95" s="104"/>
      <c r="J95" s="105"/>
      <c r="K95" s="84"/>
      <c r="L95" s="6"/>
      <c r="N95" s="6"/>
    </row>
    <row r="96" spans="1:17" ht="20.100000000000001" customHeight="1" x14ac:dyDescent="0.2">
      <c r="A96" s="104" t="s">
        <v>241</v>
      </c>
      <c r="B96" s="104"/>
      <c r="C96" s="104"/>
      <c r="D96" s="84">
        <v>60894</v>
      </c>
      <c r="E96" s="104"/>
      <c r="F96" s="84">
        <v>0</v>
      </c>
      <c r="G96" s="104"/>
      <c r="H96" s="84">
        <v>0</v>
      </c>
      <c r="I96" s="104"/>
      <c r="J96" s="84">
        <v>0</v>
      </c>
      <c r="K96" s="84"/>
      <c r="L96" s="6"/>
      <c r="N96" s="6"/>
    </row>
    <row r="97" spans="1:21" ht="20.100000000000001" customHeight="1" x14ac:dyDescent="0.2">
      <c r="A97" s="104"/>
      <c r="B97" s="104"/>
      <c r="C97" s="104"/>
      <c r="D97" s="105"/>
      <c r="E97" s="105"/>
      <c r="F97" s="105"/>
      <c r="G97" s="105"/>
      <c r="H97" s="105"/>
      <c r="I97" s="105"/>
      <c r="J97" s="105"/>
      <c r="K97" s="84"/>
      <c r="L97" s="6"/>
    </row>
    <row r="98" spans="1:21" ht="20.100000000000001" customHeight="1" x14ac:dyDescent="0.2">
      <c r="A98" s="74" t="s">
        <v>35</v>
      </c>
      <c r="B98" s="104"/>
      <c r="C98" s="104"/>
      <c r="D98" s="105"/>
      <c r="E98" s="105"/>
      <c r="F98" s="105"/>
      <c r="G98" s="105"/>
      <c r="H98" s="105"/>
      <c r="I98" s="105"/>
      <c r="J98" s="105"/>
      <c r="L98" s="6"/>
    </row>
    <row r="99" spans="1:21" ht="20.100000000000001" customHeight="1" x14ac:dyDescent="0.2">
      <c r="E99" s="90"/>
      <c r="G99" s="90"/>
      <c r="I99" s="90"/>
      <c r="L99" s="6"/>
    </row>
    <row r="100" spans="1:21" ht="20.100000000000001" customHeight="1" x14ac:dyDescent="0.2">
      <c r="E100" s="90"/>
      <c r="G100" s="90"/>
      <c r="I100" s="90"/>
      <c r="L100" s="6"/>
    </row>
    <row r="101" spans="1:21" s="90" customFormat="1" ht="20.100000000000001" customHeight="1" x14ac:dyDescent="0.2">
      <c r="A101" s="72"/>
      <c r="B101" s="74"/>
      <c r="C101" s="74"/>
      <c r="K101" s="74"/>
      <c r="L101" s="6"/>
      <c r="M101" s="74"/>
      <c r="N101" s="74"/>
      <c r="O101" s="74"/>
      <c r="P101" s="74"/>
      <c r="Q101" s="74"/>
      <c r="R101" s="74"/>
      <c r="S101" s="74"/>
      <c r="T101" s="74"/>
      <c r="U101" s="74"/>
    </row>
    <row r="102" spans="1:21" s="90" customFormat="1" ht="20.100000000000001" customHeight="1" x14ac:dyDescent="0.2">
      <c r="A102" s="74"/>
      <c r="B102" s="74"/>
      <c r="C102" s="74"/>
      <c r="K102" s="74"/>
      <c r="L102" s="6"/>
      <c r="M102" s="74"/>
      <c r="N102" s="74"/>
      <c r="O102" s="74"/>
      <c r="P102" s="74"/>
      <c r="Q102" s="74"/>
      <c r="R102" s="74"/>
      <c r="S102" s="74"/>
      <c r="T102" s="74"/>
      <c r="U102" s="74"/>
    </row>
    <row r="103" spans="1:21" s="90" customFormat="1" ht="20.100000000000001" customHeight="1" x14ac:dyDescent="0.2">
      <c r="A103" s="74"/>
      <c r="B103" s="74"/>
      <c r="C103" s="74"/>
      <c r="K103" s="74"/>
      <c r="L103" s="6"/>
      <c r="M103" s="74"/>
      <c r="N103" s="74"/>
      <c r="O103" s="74"/>
      <c r="P103" s="74"/>
      <c r="Q103" s="74"/>
      <c r="R103" s="74"/>
      <c r="S103" s="74"/>
      <c r="T103" s="74"/>
      <c r="U103" s="74"/>
    </row>
    <row r="104" spans="1:21" s="90" customFormat="1" ht="20.100000000000001" customHeight="1" x14ac:dyDescent="0.2">
      <c r="A104" s="74"/>
      <c r="B104" s="74"/>
      <c r="C104" s="74"/>
      <c r="E104" s="74"/>
      <c r="G104" s="74"/>
      <c r="I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</row>
    <row r="108" spans="1:21" s="90" customFormat="1" ht="20.100000000000001" customHeight="1" x14ac:dyDescent="0.2">
      <c r="A108" s="74"/>
      <c r="B108" s="74"/>
      <c r="C108" s="74"/>
      <c r="E108" s="74"/>
      <c r="G108" s="74"/>
      <c r="I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</row>
    <row r="109" spans="1:21" s="90" customFormat="1" ht="20.100000000000001" customHeight="1" x14ac:dyDescent="0.2">
      <c r="A109" s="74"/>
      <c r="B109" s="92"/>
      <c r="C109" s="74"/>
      <c r="E109" s="74"/>
      <c r="G109" s="74"/>
      <c r="I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</row>
  </sheetData>
  <pageMargins left="0.78740157480314965" right="0.39370078740157483" top="0.78740157480314965" bottom="0.39370078740157483" header="0.19685039370078741" footer="0.19685039370078741"/>
  <pageSetup paperSize="9" scale="74" fitToWidth="0" fitToHeight="0" orientation="portrait" r:id="rId1"/>
  <rowBreaks count="1" manualBreakCount="1">
    <brk id="52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25b2a6-f8d9-4a47-85ad-10799d383e76">
      <Terms xmlns="http://schemas.microsoft.com/office/infopath/2007/PartnerControls"/>
    </lcf76f155ced4ddcb4097134ff3c332f>
    <TaxCatchAll xmlns="50c908b1-f277-4340-90a9-4611d0b0f07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6" ma:contentTypeDescription="สร้างเอกสารใหม่" ma:contentTypeScope="" ma:versionID="475060d8c0177ec87eacd3972347738b">
  <xsd:schema xmlns:xsd="http://www.w3.org/2001/XMLSchema" xmlns:xs="http://www.w3.org/2001/XMLSchema" xmlns:p="http://schemas.microsoft.com/office/2006/metadata/properties" xmlns:ns2="0025b2a6-f8d9-4a47-85ad-10799d383e76" xmlns:ns3="035936da-f762-4330-9b9a-976de9613cd5" xmlns:ns4="50c908b1-f277-4340-90a9-4611d0b0f078" targetNamespace="http://schemas.microsoft.com/office/2006/metadata/properties" ma:root="true" ma:fieldsID="51a4675019f813d02faeabc91ed44919" ns2:_="" ns3:_="" ns4:_="">
    <xsd:import namespace="0025b2a6-f8d9-4a47-85ad-10799d383e76"/>
    <xsd:import namespace="035936da-f762-4330-9b9a-976de9613cd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4644b92a-a3ef-42c8-8091-22d01dd84bc6}" ma:internalName="TaxCatchAll" ma:showField="CatchAllData" ma:web="035936da-f762-4330-9b9a-976de9613c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CAD6D17-C2A6-44E3-8C71-C73924E51701}">
  <ds:schemaRefs>
    <ds:schemaRef ds:uri="http://purl.org/dc/dcmitype/"/>
    <ds:schemaRef ds:uri="http://schemas.openxmlformats.org/package/2006/metadata/core-properties"/>
    <ds:schemaRef ds:uri="0025b2a6-f8d9-4a47-85ad-10799d383e76"/>
    <ds:schemaRef ds:uri="http://purl.org/dc/terms/"/>
    <ds:schemaRef ds:uri="http://schemas.microsoft.com/office/2006/documentManagement/types"/>
    <ds:schemaRef ds:uri="50c908b1-f277-4340-90a9-4611d0b0f078"/>
    <ds:schemaRef ds:uri="035936da-f762-4330-9b9a-976de9613cd5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E6BE6BC-9AD0-4163-AC02-6F73CB968D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4F06A2E-8078-45CB-9190-4FC727754A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116399</vt:lpwstr>
  </property>
  <property fmtid="{D5CDD505-2E9C-101B-9397-08002B2CF9AE}" pid="4" name="OptimizationTime">
    <vt:lpwstr>20221107_1523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</vt:lpstr>
      <vt:lpstr>PL&amp;OCI</vt:lpstr>
      <vt:lpstr>ce-conso</vt:lpstr>
      <vt:lpstr>ce-company</vt:lpstr>
      <vt:lpstr>Cash Flow</vt:lpstr>
      <vt:lpstr>'bs '!Print_Area</vt:lpstr>
      <vt:lpstr>'Cash Flow'!Print_Area</vt:lpstr>
      <vt:lpstr>'ce-company'!Print_Area</vt:lpstr>
      <vt:lpstr>'ce-conso'!Print_Area</vt:lpstr>
      <vt:lpstr>'PL&amp;OCI'!Print_Area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Krittapong Srisaman</dc:creator>
  <cp:lastModifiedBy>Darika Tongprapai</cp:lastModifiedBy>
  <cp:lastPrinted>2022-11-01T07:20:01Z</cp:lastPrinted>
  <dcterms:created xsi:type="dcterms:W3CDTF">2022-07-25T13:26:09Z</dcterms:created>
  <dcterms:modified xsi:type="dcterms:W3CDTF">2022-11-01T07:20:04Z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