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\L_Laguna Resorts &amp; Hotels\2022\Q2'22\"/>
    </mc:Choice>
  </mc:AlternateContent>
  <xr:revisionPtr revIDLastSave="0" documentId="13_ncr:1_{DA5F41DF-F58D-4459-8703-E593A817FE6D}" xr6:coauthVersionLast="46" xr6:coauthVersionMax="47" xr10:uidLastSave="{00000000-0000-0000-0000-000000000000}"/>
  <bookViews>
    <workbookView xWindow="-120" yWindow="-120" windowWidth="20730" windowHeight="11160" activeTab="4" xr2:uid="{323E9D67-6C92-4BD1-BE0A-1BE2164141EB}"/>
  </bookViews>
  <sheets>
    <sheet name="bs " sheetId="1" r:id="rId1"/>
    <sheet name="PL&amp;OCI" sheetId="2" r:id="rId2"/>
    <sheet name="ce-conso" sheetId="3" r:id="rId3"/>
    <sheet name="ce-company" sheetId="4" r:id="rId4"/>
    <sheet name="Cash Flow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'!$A$1:$K$92</definedName>
    <definedName name="_xlnm.Print_Area" localSheetId="4">'Cash Flow'!$A$1:$J$93</definedName>
    <definedName name="_xlnm.Print_Area" localSheetId="3">'ce-company'!$A$1:$R$25</definedName>
    <definedName name="_xlnm.Print_Area" localSheetId="2">'ce-conso'!$A$1:$AB$31</definedName>
    <definedName name="_xlnm.Print_Area" localSheetId="1">'PL&amp;OCI'!$A$1:$J$144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3" l="1"/>
  <c r="J75" i="5"/>
  <c r="H75" i="5"/>
  <c r="F75" i="5"/>
  <c r="D75" i="5"/>
  <c r="J65" i="5"/>
  <c r="H65" i="5"/>
  <c r="F65" i="5"/>
  <c r="D65" i="5"/>
  <c r="J55" i="5"/>
  <c r="A54" i="5"/>
  <c r="F24" i="4"/>
  <c r="R23" i="4"/>
  <c r="L23" i="4"/>
  <c r="J23" i="4"/>
  <c r="H23" i="4"/>
  <c r="F23" i="4"/>
  <c r="J22" i="4"/>
  <c r="J24" i="4" s="1"/>
  <c r="F22" i="4"/>
  <c r="J21" i="4"/>
  <c r="H21" i="4"/>
  <c r="H22" i="4" s="1"/>
  <c r="H24" i="4" s="1"/>
  <c r="F21" i="4"/>
  <c r="P19" i="4"/>
  <c r="R18" i="4"/>
  <c r="P18" i="4"/>
  <c r="P23" i="4" s="1"/>
  <c r="J16" i="4"/>
  <c r="F16" i="4"/>
  <c r="P15" i="4"/>
  <c r="N15" i="4"/>
  <c r="N16" i="4" s="1"/>
  <c r="J15" i="4"/>
  <c r="H15" i="4"/>
  <c r="H16" i="4" s="1"/>
  <c r="F15" i="4"/>
  <c r="R14" i="4"/>
  <c r="P14" i="4"/>
  <c r="P12" i="4"/>
  <c r="P16" i="4" s="1"/>
  <c r="Z29" i="3"/>
  <c r="L29" i="3"/>
  <c r="J29" i="3"/>
  <c r="H29" i="3"/>
  <c r="F29" i="3"/>
  <c r="D29" i="3"/>
  <c r="R28" i="3"/>
  <c r="H28" i="3"/>
  <c r="H30" i="3" s="1"/>
  <c r="F28" i="3"/>
  <c r="F30" i="3" s="1"/>
  <c r="AB27" i="3"/>
  <c r="P27" i="3"/>
  <c r="P28" i="3" s="1"/>
  <c r="Z26" i="3"/>
  <c r="Z28" i="3" s="1"/>
  <c r="R26" i="3"/>
  <c r="P26" i="3"/>
  <c r="J26" i="3"/>
  <c r="J28" i="3" s="1"/>
  <c r="J30" i="3" s="1"/>
  <c r="H26" i="3"/>
  <c r="F26" i="3"/>
  <c r="D26" i="3"/>
  <c r="D28" i="3" s="1"/>
  <c r="D30" i="3" s="1"/>
  <c r="Z25" i="3"/>
  <c r="T25" i="3"/>
  <c r="T26" i="3" s="1"/>
  <c r="T28" i="3" s="1"/>
  <c r="R25" i="3"/>
  <c r="Z24" i="3"/>
  <c r="V24" i="3"/>
  <c r="V23" i="3"/>
  <c r="V29" i="3" s="1"/>
  <c r="T21" i="3"/>
  <c r="R21" i="3"/>
  <c r="N21" i="3"/>
  <c r="J21" i="3"/>
  <c r="D21" i="3"/>
  <c r="V20" i="3"/>
  <c r="P20" i="3"/>
  <c r="T19" i="3"/>
  <c r="R19" i="3"/>
  <c r="P19" i="3"/>
  <c r="P21" i="3" s="1"/>
  <c r="N19" i="3"/>
  <c r="J19" i="3"/>
  <c r="H19" i="3"/>
  <c r="H21" i="3" s="1"/>
  <c r="F19" i="3"/>
  <c r="F21" i="3" s="1"/>
  <c r="D19" i="3"/>
  <c r="X18" i="3"/>
  <c r="AB18" i="3" s="1"/>
  <c r="V18" i="3"/>
  <c r="Z17" i="3"/>
  <c r="Z19" i="3" s="1"/>
  <c r="Z21" i="3" s="1"/>
  <c r="V17" i="3"/>
  <c r="V19" i="3" s="1"/>
  <c r="X16" i="3"/>
  <c r="V16" i="3"/>
  <c r="J134" i="2"/>
  <c r="H134" i="2"/>
  <c r="F134" i="2"/>
  <c r="D134" i="2"/>
  <c r="J127" i="2"/>
  <c r="J135" i="2" s="1"/>
  <c r="H127" i="2"/>
  <c r="H135" i="2" s="1"/>
  <c r="N20" i="4" s="1"/>
  <c r="F127" i="2"/>
  <c r="F135" i="2" s="1"/>
  <c r="D127" i="2"/>
  <c r="D135" i="2" s="1"/>
  <c r="H93" i="2"/>
  <c r="H97" i="2" s="1"/>
  <c r="J92" i="2"/>
  <c r="H92" i="2"/>
  <c r="F92" i="2"/>
  <c r="D92" i="2"/>
  <c r="D93" i="2" s="1"/>
  <c r="D97" i="2" s="1"/>
  <c r="D99" i="2" s="1"/>
  <c r="D102" i="2" s="1"/>
  <c r="J85" i="2"/>
  <c r="J93" i="2" s="1"/>
  <c r="J97" i="2" s="1"/>
  <c r="H85" i="2"/>
  <c r="F85" i="2"/>
  <c r="F93" i="2" s="1"/>
  <c r="F97" i="2" s="1"/>
  <c r="D85" i="2"/>
  <c r="J62" i="2"/>
  <c r="F62" i="2"/>
  <c r="D62" i="2"/>
  <c r="H62" i="2"/>
  <c r="J55" i="2"/>
  <c r="J63" i="2" s="1"/>
  <c r="F55" i="2"/>
  <c r="F63" i="2" s="1"/>
  <c r="D55" i="2"/>
  <c r="D63" i="2" s="1"/>
  <c r="H55" i="2"/>
  <c r="J20" i="2"/>
  <c r="J21" i="2" s="1"/>
  <c r="J25" i="2" s="1"/>
  <c r="J27" i="2" s="1"/>
  <c r="J30" i="2" s="1"/>
  <c r="F20" i="2"/>
  <c r="D20" i="2"/>
  <c r="H20" i="2"/>
  <c r="J13" i="2"/>
  <c r="F13" i="2"/>
  <c r="F21" i="2" s="1"/>
  <c r="F25" i="2" s="1"/>
  <c r="F27" i="2" s="1"/>
  <c r="F30" i="2" s="1"/>
  <c r="H13" i="2"/>
  <c r="D13" i="2"/>
  <c r="J80" i="1"/>
  <c r="J83" i="1" s="1"/>
  <c r="H80" i="1"/>
  <c r="H83" i="1" s="1"/>
  <c r="F80" i="1"/>
  <c r="F83" i="1" s="1"/>
  <c r="D80" i="1"/>
  <c r="J66" i="1"/>
  <c r="H66" i="1"/>
  <c r="F66" i="1"/>
  <c r="D66" i="1"/>
  <c r="J56" i="1"/>
  <c r="F56" i="1"/>
  <c r="D56" i="1"/>
  <c r="D67" i="1" s="1"/>
  <c r="H56" i="1"/>
  <c r="H33" i="1"/>
  <c r="J32" i="1"/>
  <c r="H32" i="1"/>
  <c r="F32" i="1"/>
  <c r="D32" i="1"/>
  <c r="J18" i="1"/>
  <c r="J33" i="1" s="1"/>
  <c r="H18" i="1"/>
  <c r="F18" i="1"/>
  <c r="D18" i="1"/>
  <c r="D21" i="2" l="1"/>
  <c r="D25" i="2" s="1"/>
  <c r="D27" i="2" s="1"/>
  <c r="D30" i="2" s="1"/>
  <c r="D35" i="2" s="1"/>
  <c r="H67" i="1"/>
  <c r="D84" i="1"/>
  <c r="D85" i="1" s="1"/>
  <c r="F67" i="1"/>
  <c r="F84" i="1" s="1"/>
  <c r="F85" i="1" s="1"/>
  <c r="J67" i="1"/>
  <c r="J84" i="1" s="1"/>
  <c r="J85" i="1" s="1"/>
  <c r="D33" i="1"/>
  <c r="F33" i="1"/>
  <c r="D83" i="1"/>
  <c r="Z30" i="3"/>
  <c r="H84" i="1"/>
  <c r="H85" i="1" s="1"/>
  <c r="J46" i="2"/>
  <c r="J65" i="2" s="1"/>
  <c r="J68" i="2" s="1"/>
  <c r="J35" i="2"/>
  <c r="V21" i="3"/>
  <c r="P20" i="4"/>
  <c r="R20" i="4" s="1"/>
  <c r="N21" i="4"/>
  <c r="N22" i="4" s="1"/>
  <c r="F9" i="5"/>
  <c r="F27" i="5" s="1"/>
  <c r="F43" i="5" s="1"/>
  <c r="F48" i="5" s="1"/>
  <c r="F78" i="5" s="1"/>
  <c r="F80" i="5" s="1"/>
  <c r="F99" i="2"/>
  <c r="F102" i="2" s="1"/>
  <c r="F35" i="2"/>
  <c r="F32" i="2"/>
  <c r="F46" i="2" s="1"/>
  <c r="F65" i="2" s="1"/>
  <c r="H63" i="2"/>
  <c r="H9" i="5"/>
  <c r="H27" i="5" s="1"/>
  <c r="H43" i="5" s="1"/>
  <c r="H48" i="5" s="1"/>
  <c r="H78" i="5" s="1"/>
  <c r="H80" i="5" s="1"/>
  <c r="H81" i="5" s="1"/>
  <c r="H99" i="2"/>
  <c r="H102" i="2" s="1"/>
  <c r="D104" i="2"/>
  <c r="D118" i="2" s="1"/>
  <c r="D137" i="2" s="1"/>
  <c r="L24" i="3"/>
  <c r="D107" i="2"/>
  <c r="H21" i="2"/>
  <c r="H25" i="2" s="1"/>
  <c r="H27" i="2" s="1"/>
  <c r="H30" i="2" s="1"/>
  <c r="J99" i="2"/>
  <c r="J102" i="2" s="1"/>
  <c r="J9" i="5"/>
  <c r="J27" i="5" s="1"/>
  <c r="J43" i="5" s="1"/>
  <c r="J48" i="5" s="1"/>
  <c r="J78" i="5" s="1"/>
  <c r="J80" i="5" s="1"/>
  <c r="P21" i="4"/>
  <c r="P22" i="4" s="1"/>
  <c r="P24" i="4" s="1"/>
  <c r="X23" i="3"/>
  <c r="Z31" i="3"/>
  <c r="D9" i="5"/>
  <c r="D27" i="5" s="1"/>
  <c r="D43" i="5" s="1"/>
  <c r="D48" i="5" s="1"/>
  <c r="D78" i="5" s="1"/>
  <c r="D80" i="5" s="1"/>
  <c r="D81" i="5" s="1"/>
  <c r="R12" i="4"/>
  <c r="AB16" i="3"/>
  <c r="V27" i="3"/>
  <c r="D32" i="2" l="1"/>
  <c r="D46" i="2" s="1"/>
  <c r="D65" i="2" s="1"/>
  <c r="D68" i="2" s="1"/>
  <c r="D142" i="2"/>
  <c r="D140" i="2"/>
  <c r="L17" i="3"/>
  <c r="F107" i="2"/>
  <c r="F104" i="2"/>
  <c r="F118" i="2" s="1"/>
  <c r="F137" i="2" s="1"/>
  <c r="X29" i="3"/>
  <c r="AB23" i="3"/>
  <c r="L13" i="4"/>
  <c r="J107" i="2"/>
  <c r="J118" i="2"/>
  <c r="J137" i="2" s="1"/>
  <c r="J140" i="2" s="1"/>
  <c r="H118" i="2"/>
  <c r="H137" i="2" s="1"/>
  <c r="H140" i="2" s="1"/>
  <c r="H107" i="2"/>
  <c r="L19" i="4"/>
  <c r="F68" i="2"/>
  <c r="F70" i="2"/>
  <c r="L26" i="3"/>
  <c r="L28" i="3" s="1"/>
  <c r="L30" i="3" s="1"/>
  <c r="X24" i="3"/>
  <c r="H46" i="2"/>
  <c r="H65" i="2" s="1"/>
  <c r="H68" i="2" s="1"/>
  <c r="H35" i="2"/>
  <c r="D70" i="2" l="1"/>
  <c r="F140" i="2"/>
  <c r="F142" i="2"/>
  <c r="R19" i="4"/>
  <c r="R21" i="4" s="1"/>
  <c r="R22" i="4" s="1"/>
  <c r="R24" i="4" s="1"/>
  <c r="L21" i="4"/>
  <c r="L22" i="4" s="1"/>
  <c r="L24" i="4" s="1"/>
  <c r="AB24" i="3"/>
  <c r="X17" i="3"/>
  <c r="L19" i="3"/>
  <c r="L21" i="3" s="1"/>
  <c r="R13" i="4"/>
  <c r="R15" i="4" s="1"/>
  <c r="R16" i="4" s="1"/>
  <c r="L15" i="4"/>
  <c r="L16" i="4" s="1"/>
  <c r="AB29" i="3"/>
  <c r="X19" i="3" l="1"/>
  <c r="X21" i="3" s="1"/>
  <c r="AB17" i="3"/>
  <c r="AB19" i="3" s="1"/>
  <c r="AB21" i="3" s="1"/>
  <c r="N26" i="3" l="1"/>
  <c r="V25" i="3" l="1"/>
  <c r="X25" i="3" l="1"/>
  <c r="V26" i="3"/>
  <c r="V28" i="3" s="1"/>
  <c r="V30" i="3" s="1"/>
  <c r="AB25" i="3" l="1"/>
  <c r="AB26" i="3" s="1"/>
  <c r="X26" i="3"/>
  <c r="X28" i="3" l="1"/>
  <c r="X30" i="3" s="1"/>
  <c r="X31" i="3"/>
  <c r="AB28" i="3"/>
  <c r="AB30" i="3" s="1"/>
  <c r="AB31" i="3"/>
  <c r="AC26" i="3"/>
</calcChain>
</file>

<file path=xl/sharedStrings.xml><?xml version="1.0" encoding="utf-8"?>
<sst xmlns="http://schemas.openxmlformats.org/spreadsheetml/2006/main" count="445" uniqueCount="258">
  <si>
    <t>Laguna Resorts &amp; Hotels Public Company Limited and its subsidiaries</t>
  </si>
  <si>
    <t>Statement of financial position</t>
  </si>
  <si>
    <t>As at 30 June 2022</t>
  </si>
  <si>
    <t>(Unit: Thousand Baht)</t>
  </si>
  <si>
    <t>Consolidated financial statements</t>
  </si>
  <si>
    <t>Separate financial statements</t>
  </si>
  <si>
    <t>Note</t>
  </si>
  <si>
    <t>30 June 2022</t>
  </si>
  <si>
    <t>31 December 2021</t>
  </si>
  <si>
    <t>(Unaudited</t>
  </si>
  <si>
    <t>(Audited)</t>
  </si>
  <si>
    <t>but reviewed)</t>
  </si>
  <si>
    <t>Assets</t>
  </si>
  <si>
    <t>Current assets</t>
  </si>
  <si>
    <t>Cash and cash equivalents</t>
  </si>
  <si>
    <t>Trade and other receivables</t>
  </si>
  <si>
    <t xml:space="preserve">Inventories </t>
  </si>
  <si>
    <t>Property development cost</t>
  </si>
  <si>
    <t>Cost to obtain contracts with customers</t>
  </si>
  <si>
    <t>Other current financial asset</t>
  </si>
  <si>
    <t>Other current assets</t>
  </si>
  <si>
    <t>Total current assets</t>
  </si>
  <si>
    <t>Non-current assets</t>
  </si>
  <si>
    <t>Long-term restricted deposit at financial institution</t>
  </si>
  <si>
    <t>Other non-current financial assets</t>
  </si>
  <si>
    <t xml:space="preserve">Long-term trade accounts receivable </t>
  </si>
  <si>
    <t>Investments in subsidiaries</t>
  </si>
  <si>
    <t>Investments in associates</t>
  </si>
  <si>
    <t>Long-term loans to subsidiaries</t>
  </si>
  <si>
    <t>Investment properties</t>
  </si>
  <si>
    <t xml:space="preserve">Property, plant and equipment </t>
  </si>
  <si>
    <t>Right-of-use assets</t>
  </si>
  <si>
    <t>Deferred tax assets</t>
  </si>
  <si>
    <t>Goodwill</t>
  </si>
  <si>
    <t>Other non-current assets</t>
  </si>
  <si>
    <t>Total non-current assets</t>
  </si>
  <si>
    <t>Total assets</t>
  </si>
  <si>
    <t>The accompanying notes to interim consolidated financial statements are an integral part of the financial statements.</t>
  </si>
  <si>
    <t>Statement of financial position (continued)</t>
  </si>
  <si>
    <t>Liabilities and shareholders' equity</t>
  </si>
  <si>
    <t>Current liabilities</t>
  </si>
  <si>
    <t xml:space="preserve">Bank overdrafts and short-term loans from </t>
  </si>
  <si>
    <t xml:space="preserve">   financial institutions</t>
  </si>
  <si>
    <t>Trade and other payables</t>
  </si>
  <si>
    <t>Current portion of long-term loans from financial</t>
  </si>
  <si>
    <t xml:space="preserve">   institutions</t>
  </si>
  <si>
    <t>Current portion of lease liabilities</t>
  </si>
  <si>
    <t>Income tax payable</t>
  </si>
  <si>
    <t>Advance received from customers</t>
  </si>
  <si>
    <t>Other current liabilities</t>
  </si>
  <si>
    <t>Total current liabilities</t>
  </si>
  <si>
    <t>Non-current liabilities</t>
  </si>
  <si>
    <t>Long-term loans from subsidiaries</t>
  </si>
  <si>
    <t>Long-term loan from related company</t>
  </si>
  <si>
    <t>Long-term loans from financial institutions,</t>
  </si>
  <si>
    <t xml:space="preserve">   net of current portion</t>
  </si>
  <si>
    <t>Provision for long-term employee benefits</t>
  </si>
  <si>
    <t>Deferred tax liabilities</t>
  </si>
  <si>
    <t>Lease liabilities, net of current portion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</si>
  <si>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</si>
  <si>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</si>
  <si>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</si>
  <si>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</si>
  <si>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</si>
  <si>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</si>
  <si>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</si>
  <si>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</si>
  <si>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</si>
  <si>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</si>
  <si>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</si>
  <si>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</si>
  <si>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</si>
  <si>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</si>
  <si>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Other components of shareholders' equity</t>
  </si>
  <si>
    <t>Equity attributable to owners of the Company</t>
  </si>
  <si>
    <t xml:space="preserve">Equity attributable to non-controlling interests </t>
  </si>
  <si>
    <t xml:space="preserve">   of the subsidiaries</t>
  </si>
  <si>
    <t>Total shareholders' equity</t>
  </si>
  <si>
    <t>Total liabilities and shareholders' equity</t>
  </si>
  <si>
    <t>Directors</t>
  </si>
  <si>
    <t>(Unaudited but reviewed)</t>
  </si>
  <si>
    <t>Income statement</t>
  </si>
  <si>
    <t>For the three-month period ended 30 June 2022</t>
  </si>
  <si>
    <t>(Unit: Thousand Baht, except earnings per share expressed in Baht)</t>
  </si>
  <si>
    <t>2022</t>
  </si>
  <si>
    <t>2021</t>
  </si>
  <si>
    <t>Revenues</t>
  </si>
  <si>
    <t>Revenue from hotel operations</t>
  </si>
  <si>
    <t>Revenue from property development operations</t>
  </si>
  <si>
    <t>Revenue from office rental operations</t>
  </si>
  <si>
    <t>Other income</t>
  </si>
  <si>
    <t>Total revenues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</si>
  <si>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</si>
  <si>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</si>
  <si>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</si>
  <si>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</si>
  <si>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</si>
  <si>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</si>
  <si>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</si>
  <si>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Operating profit (loss)</t>
  </si>
  <si>
    <t>Share of profit from investments in associates</t>
  </si>
  <si>
    <t>Finance income</t>
  </si>
  <si>
    <t>Finance cost</t>
  </si>
  <si>
    <t>Loss before income tax expenses</t>
  </si>
  <si>
    <t>Income tax revenue (expenses)</t>
  </si>
  <si>
    <t>Loss for the period</t>
  </si>
  <si>
    <t>Profit (loss) attributable to:</t>
  </si>
  <si>
    <t>Equity holders of the Company</t>
  </si>
  <si>
    <t>Non-controlling interests of the subsidiaries</t>
  </si>
  <si>
    <t>Earnings per share</t>
  </si>
  <si>
    <t>Basic earnings per share</t>
  </si>
  <si>
    <t>Loss attributable to equity holders of the Company</t>
  </si>
  <si>
    <t>Statement of comprehensive income</t>
  </si>
  <si>
    <t>Other comprehensive income (loss):</t>
  </si>
  <si>
    <t>Other comprehensive income (loss) to be reclassified</t>
  </si>
  <si>
    <t xml:space="preserve">   to profit or loss in subsequent periods</t>
  </si>
  <si>
    <t xml:space="preserve">Exchange differences on translation of </t>
  </si>
  <si>
    <t xml:space="preserve">   financial statements in foreign currency</t>
  </si>
  <si>
    <t>Share of other comprehensive income from associates</t>
  </si>
  <si>
    <t>Other comprehensive income to be reclassified</t>
  </si>
  <si>
    <t xml:space="preserve">   to profit or loss in subsequent periods, net of income tax</t>
  </si>
  <si>
    <t xml:space="preserve">Other comprehensive income (loss) not to be reclassified </t>
  </si>
  <si>
    <t xml:space="preserve">Gain (loss) on changes in investments in equity designated  </t>
  </si>
  <si>
    <t xml:space="preserve">   at fair value through other comprehensive income</t>
  </si>
  <si>
    <t>Other comprehensive income (loss) for the period</t>
  </si>
  <si>
    <t>Total comprehensive income (loss) for the period</t>
  </si>
  <si>
    <t>Total comprehensive income (loss) attributable to:</t>
  </si>
  <si>
    <t>For the six-month period ended 30 June 2022</t>
  </si>
  <si>
    <t>Statement of changes in shareholders' equity</t>
  </si>
  <si>
    <t>Equity attributable to the owners of the Company</t>
  </si>
  <si>
    <t>Other comprehensive income</t>
  </si>
  <si>
    <t>Exchange</t>
  </si>
  <si>
    <t>differences on</t>
  </si>
  <si>
    <t>Gain (loss) on</t>
  </si>
  <si>
    <t>Equity attributable</t>
  </si>
  <si>
    <t xml:space="preserve">translation of </t>
  </si>
  <si>
    <t>investments in equity</t>
  </si>
  <si>
    <t>Share of other</t>
  </si>
  <si>
    <t>Total other</t>
  </si>
  <si>
    <t>Total equity</t>
  </si>
  <si>
    <t>to non-controlling</t>
  </si>
  <si>
    <t>Issued and fully</t>
  </si>
  <si>
    <t>financial</t>
  </si>
  <si>
    <t xml:space="preserve">Revaluation </t>
  </si>
  <si>
    <t>designated at fair</t>
  </si>
  <si>
    <t>comprehensive</t>
  </si>
  <si>
    <t>components of</t>
  </si>
  <si>
    <t>attributable to</t>
  </si>
  <si>
    <t xml:space="preserve"> interests</t>
  </si>
  <si>
    <t>Total</t>
  </si>
  <si>
    <t>paid-up</t>
  </si>
  <si>
    <t>Appropriated -</t>
  </si>
  <si>
    <t>statements in</t>
  </si>
  <si>
    <t xml:space="preserve">surplus </t>
  </si>
  <si>
    <t>value through other</t>
  </si>
  <si>
    <t>income (loss) from</t>
  </si>
  <si>
    <t>shareholders'</t>
  </si>
  <si>
    <t>owners of</t>
  </si>
  <si>
    <t xml:space="preserve">of the </t>
  </si>
  <si>
    <t>share capital</t>
  </si>
  <si>
    <t>statutory reserve</t>
  </si>
  <si>
    <t>Unappropriated</t>
  </si>
  <si>
    <t>foreign currency</t>
  </si>
  <si>
    <t>on assets</t>
  </si>
  <si>
    <t>comprehensive income</t>
  </si>
  <si>
    <t>associates</t>
  </si>
  <si>
    <t>equity</t>
  </si>
  <si>
    <t>the Company</t>
  </si>
  <si>
    <t>subsidiaries</t>
  </si>
  <si>
    <t>Balance as at 1 January 2021</t>
  </si>
  <si>
    <t>Profit (loss) for the period</t>
  </si>
  <si>
    <t>Reversal of revaluation surplus on disposal of assets</t>
  </si>
  <si>
    <t>Balance as at 30 June 2021</t>
  </si>
  <si>
    <t>Balance as at 1 January 2022</t>
  </si>
  <si>
    <t>Balance as at 30 June 2022</t>
  </si>
  <si>
    <t>Statement of changes in shareholders' equity (continued)</t>
  </si>
  <si>
    <t xml:space="preserve">Other comprehensive </t>
  </si>
  <si>
    <t>income</t>
  </si>
  <si>
    <t xml:space="preserve">components of </t>
  </si>
  <si>
    <t>Revaluation</t>
  </si>
  <si>
    <t>surplus on assets</t>
  </si>
  <si>
    <t xml:space="preserve">Total comprehensive income (loss) for the period </t>
  </si>
  <si>
    <t>Cash flow statement</t>
  </si>
  <si>
    <t>Cash flows from operating activities</t>
  </si>
  <si>
    <t xml:space="preserve">   to net cash provided by (paid from) operating activities:</t>
  </si>
  <si>
    <t xml:space="preserve">   Depreciation</t>
  </si>
  <si>
    <t xml:space="preserve">   Reversal of reduction of propecty development cost </t>
  </si>
  <si>
    <t xml:space="preserve">      to net realisable value</t>
  </si>
  <si>
    <t xml:space="preserve">   Share of profit from investments in associates</t>
  </si>
  <si>
    <t xml:space="preserve">   Write off property, plant and equipment</t>
  </si>
  <si>
    <t xml:space="preserve">   Dividend income from investment in associate</t>
  </si>
  <si>
    <t xml:space="preserve">   Deferred gain on right-of-use assets</t>
  </si>
  <si>
    <t xml:space="preserve">   Provision for long-term employee benefits 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</si>
  <si>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</si>
  <si>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</si>
  <si>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</si>
  <si>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</si>
  <si>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</si>
  <si>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</si>
  <si>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</si>
  <si>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</si>
  <si>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Cost to obtain contracts with customers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</si>
  <si>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</si>
  <si>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</si>
  <si>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</si>
  <si>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</si>
  <si>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</si>
  <si>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</si>
  <si>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</si>
  <si>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</si>
  <si>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Cash paid for long-term provision for legal case</t>
  </si>
  <si>
    <t xml:space="preserve">   Other non-current liabilities</t>
  </si>
  <si>
    <t xml:space="preserve">Cash flows from (used in) operating activities </t>
  </si>
  <si>
    <t xml:space="preserve">   Cash received from interest income</t>
  </si>
  <si>
    <t xml:space="preserve">   Cash received from income tax refund</t>
  </si>
  <si>
    <t xml:space="preserve">   Cash paid for interest expenses</t>
  </si>
  <si>
    <t xml:space="preserve">   Cash paid for income tax</t>
  </si>
  <si>
    <t>Net cash flows from (used in) operating activities</t>
  </si>
  <si>
    <t>Cash flow statement (continued)</t>
  </si>
  <si>
    <t>Cash flows from investing activities</t>
  </si>
  <si>
    <t>Increase in long-term restricted deposits at financial institutions</t>
  </si>
  <si>
    <t>Cash received from long-term loans to subsidiaries</t>
  </si>
  <si>
    <t>Cash paid for long-term loans to subsidiaries</t>
  </si>
  <si>
    <t>Dividend received from investment in associate</t>
  </si>
  <si>
    <t>Cash received from sales of property, plant and equipment</t>
  </si>
  <si>
    <t xml:space="preserve">Cash paid for acquisition of property, plant and equipment </t>
  </si>
  <si>
    <t>Net cash flows from (used in) investing activities</t>
  </si>
  <si>
    <t>Cash flows from financing activities</t>
  </si>
  <si>
    <t xml:space="preserve">Decrease in bank overdrafts and short-term loans </t>
  </si>
  <si>
    <t xml:space="preserve">   from financial institutions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</si>
  <si>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</si>
  <si>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</si>
  <si>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</si>
  <si>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</si>
  <si>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>Repayment of long-term loans from related company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</si>
  <si>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</si>
  <si>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</si>
  <si>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</si>
  <si>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</si>
  <si>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Net increase (decrease) in cash and cash equivalents</t>
  </si>
  <si>
    <t>Cash and cash equivalents at beginning of period</t>
  </si>
  <si>
    <t>Cash and cash equivalents at end of period</t>
  </si>
  <si>
    <t>Supplemental cash flows information</t>
  </si>
  <si>
    <t>Non-cash items</t>
  </si>
  <si>
    <t xml:space="preserve">   Share of other comprehensive income from associates</t>
  </si>
  <si>
    <t xml:space="preserve">   Reversal of revaluation surplus on disposal of assets</t>
  </si>
  <si>
    <t xml:space="preserve">   Interest recorded as property development cost</t>
  </si>
  <si>
    <t xml:space="preserve">   Addition of right-of-use assets and lease liabilities</t>
  </si>
  <si>
    <t xml:space="preserve">   Transfer from investment properties to property,</t>
  </si>
  <si>
    <t xml:space="preserve">      plant and equipment</t>
  </si>
  <si>
    <t xml:space="preserve">   Transfer from property, plant and equipment</t>
  </si>
  <si>
    <t xml:space="preserve">      to property development cost</t>
  </si>
  <si>
    <t xml:space="preserve">   Allowance for expected credit losses (reversal)</t>
  </si>
  <si>
    <t xml:space="preserve">   Reduction of inventory to net realisable value</t>
  </si>
  <si>
    <t>Operating loss</t>
  </si>
  <si>
    <t>Adjustments to reconcile loss before income tax expenses</t>
  </si>
  <si>
    <t xml:space="preserve">   (Gain) loss on sales of property, plant and equipment</t>
  </si>
  <si>
    <t xml:space="preserve">   Reversal of provision for legal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</si>
</sst>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3.5"/>
      <name val="Angsana New"/>
      <family val="1"/>
    </font>
    <font>
      <sz val="14"/>
      <name val="CordiaUPC"/>
      <family val="2"/>
      <charset val="22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</cellStyleXfs>
  <cellXfs count="147">
    <xf numFmtId="0" fontId="0" fillId="0" borderId="0" xfId="0"/>
    <xf numFmtId="41" fontId="2" fillId="0" borderId="0" xfId="1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1" applyNumberFormat="1" applyFont="1" applyFill="1" applyAlignment="1">
      <alignment vertical="center"/>
    </xf>
    <xf numFmtId="37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1" fontId="4" fillId="0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horizontal="right" vertical="center"/>
    </xf>
    <xf numFmtId="37" fontId="4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1" fontId="4" fillId="0" borderId="2" xfId="1" quotePrefix="1" applyNumberFormat="1" applyFont="1" applyFill="1" applyBorder="1" applyAlignment="1">
      <alignment horizontal="center" vertical="center"/>
    </xf>
    <xf numFmtId="164" fontId="4" fillId="0" borderId="2" xfId="1" quotePrefix="1" applyNumberFormat="1" applyFont="1" applyFill="1" applyBorder="1" applyAlignment="1">
      <alignment horizontal="center" vertical="center"/>
    </xf>
    <xf numFmtId="41" fontId="4" fillId="0" borderId="0" xfId="1" quotePrefix="1" applyNumberFormat="1" applyFont="1" applyFill="1" applyAlignment="1">
      <alignment horizontal="center" vertical="center"/>
    </xf>
    <xf numFmtId="164" fontId="4" fillId="0" borderId="0" xfId="1" quotePrefix="1" applyNumberFormat="1" applyFont="1" applyFill="1" applyAlignment="1">
      <alignment horizontal="center" vertical="center"/>
    </xf>
    <xf numFmtId="41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41" fontId="4" fillId="0" borderId="0" xfId="0" applyNumberFormat="1" applyFont="1" applyAlignment="1">
      <alignment vertical="center"/>
    </xf>
    <xf numFmtId="43" fontId="4" fillId="0" borderId="0" xfId="1" applyFont="1" applyFill="1" applyAlignment="1">
      <alignment vertical="center"/>
    </xf>
    <xf numFmtId="41" fontId="4" fillId="0" borderId="2" xfId="1" applyNumberFormat="1" applyFont="1" applyFill="1" applyBorder="1" applyAlignment="1">
      <alignment vertical="center"/>
    </xf>
    <xf numFmtId="41" fontId="4" fillId="0" borderId="1" xfId="1" applyNumberFormat="1" applyFont="1" applyFill="1" applyBorder="1" applyAlignment="1">
      <alignment vertical="center"/>
    </xf>
    <xf numFmtId="41" fontId="4" fillId="0" borderId="3" xfId="1" applyNumberFormat="1" applyFont="1" applyFill="1" applyBorder="1" applyAlignment="1">
      <alignment vertical="center"/>
    </xf>
    <xf numFmtId="43" fontId="2" fillId="0" borderId="0" xfId="1" applyFont="1" applyFill="1" applyAlignment="1">
      <alignment vertical="center"/>
    </xf>
    <xf numFmtId="43" fontId="2" fillId="0" borderId="0" xfId="1" applyFont="1" applyFill="1" applyAlignment="1">
      <alignment horizontal="center" vertical="center"/>
    </xf>
    <xf numFmtId="43" fontId="4" fillId="0" borderId="0" xfId="1" applyFont="1" applyFill="1" applyAlignment="1">
      <alignment horizontal="center" vertical="center"/>
    </xf>
    <xf numFmtId="41" fontId="4" fillId="0" borderId="0" xfId="1" applyNumberFormat="1" applyFont="1" applyFill="1" applyAlignment="1">
      <alignment horizontal="right" vertical="center"/>
    </xf>
    <xf numFmtId="41" fontId="4" fillId="0" borderId="0" xfId="1" quotePrefix="1" applyNumberFormat="1" applyFont="1" applyFill="1" applyAlignment="1">
      <alignment horizontal="right" vertical="center"/>
    </xf>
    <xf numFmtId="41" fontId="4" fillId="0" borderId="0" xfId="1" applyNumberFormat="1" applyFont="1" applyFill="1" applyBorder="1" applyAlignment="1">
      <alignment vertical="center"/>
    </xf>
    <xf numFmtId="43" fontId="4" fillId="0" borderId="0" xfId="0" applyNumberFormat="1" applyFont="1" applyAlignment="1">
      <alignment vertical="center"/>
    </xf>
    <xf numFmtId="164" fontId="9" fillId="0" borderId="0" xfId="1" applyNumberFormat="1" applyFont="1" applyFill="1" applyAlignment="1">
      <alignment vertical="center"/>
    </xf>
    <xf numFmtId="41" fontId="9" fillId="0" borderId="0" xfId="1" applyNumberFormat="1" applyFont="1" applyFill="1" applyAlignment="1">
      <alignment vertical="center"/>
    </xf>
    <xf numFmtId="41" fontId="2" fillId="0" borderId="0" xfId="0" applyNumberFormat="1" applyFont="1" applyAlignment="1">
      <alignment vertical="center"/>
    </xf>
    <xf numFmtId="41" fontId="4" fillId="0" borderId="0" xfId="0" applyNumberFormat="1" applyFont="1" applyAlignment="1">
      <alignment horizontal="right" vertical="center"/>
    </xf>
    <xf numFmtId="37" fontId="4" fillId="0" borderId="0" xfId="0" applyNumberFormat="1" applyFont="1" applyAlignment="1">
      <alignment vertical="center"/>
    </xf>
    <xf numFmtId="4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7" fontId="2" fillId="0" borderId="1" xfId="0" applyNumberFormat="1" applyFont="1" applyBorder="1" applyAlignment="1">
      <alignment horizontal="center" vertical="center"/>
    </xf>
    <xf numFmtId="41" fontId="4" fillId="0" borderId="1" xfId="0" quotePrefix="1" applyNumberFormat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/>
    </xf>
    <xf numFmtId="37" fontId="4" fillId="0" borderId="1" xfId="0" quotePrefix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41" fontId="4" fillId="0" borderId="0" xfId="0" quotePrefix="1" applyNumberFormat="1" applyFont="1" applyAlignment="1">
      <alignment horizontal="right" vertical="center"/>
    </xf>
    <xf numFmtId="41" fontId="4" fillId="0" borderId="0" xfId="0" applyNumberFormat="1" applyFont="1" applyAlignment="1">
      <alignment horizontal="center" vertical="center"/>
    </xf>
    <xf numFmtId="41" fontId="4" fillId="0" borderId="1" xfId="0" applyNumberFormat="1" applyFont="1" applyBorder="1" applyAlignment="1">
      <alignment vertical="center"/>
    </xf>
    <xf numFmtId="37" fontId="4" fillId="0" borderId="1" xfId="0" applyNumberFormat="1" applyFont="1" applyBorder="1" applyAlignment="1">
      <alignment horizontal="right" vertical="center"/>
    </xf>
    <xf numFmtId="37" fontId="4" fillId="0" borderId="1" xfId="0" applyNumberFormat="1" applyFont="1" applyBorder="1" applyAlignment="1">
      <alignment vertical="center"/>
    </xf>
    <xf numFmtId="41" fontId="4" fillId="0" borderId="2" xfId="0" applyNumberFormat="1" applyFont="1" applyBorder="1" applyAlignment="1">
      <alignment vertical="center"/>
    </xf>
    <xf numFmtId="37" fontId="4" fillId="0" borderId="2" xfId="0" applyNumberFormat="1" applyFont="1" applyBorder="1" applyAlignment="1">
      <alignment vertical="center"/>
    </xf>
    <xf numFmtId="41" fontId="4" fillId="0" borderId="5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164" fontId="4" fillId="0" borderId="3" xfId="1" applyNumberFormat="1" applyFont="1" applyFill="1" applyBorder="1" applyAlignment="1">
      <alignment vertical="center"/>
    </xf>
    <xf numFmtId="43" fontId="4" fillId="0" borderId="3" xfId="1" applyFont="1" applyFill="1" applyBorder="1" applyAlignment="1">
      <alignment vertical="center"/>
    </xf>
    <xf numFmtId="39" fontId="4" fillId="0" borderId="0" xfId="0" applyNumberFormat="1" applyFont="1" applyAlignment="1">
      <alignment vertical="center"/>
    </xf>
    <xf numFmtId="41" fontId="4" fillId="0" borderId="3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1" fontId="4" fillId="0" borderId="1" xfId="0" applyNumberFormat="1" applyFont="1" applyBorder="1" applyAlignment="1">
      <alignment horizontal="right" vertical="center"/>
    </xf>
    <xf numFmtId="164" fontId="4" fillId="0" borderId="0" xfId="1" applyNumberFormat="1" applyFont="1" applyFill="1" applyBorder="1" applyAlignment="1">
      <alignment vertical="center"/>
    </xf>
    <xf numFmtId="164" fontId="4" fillId="0" borderId="1" xfId="1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1" fontId="6" fillId="0" borderId="0" xfId="0" applyNumberFormat="1" applyFont="1" applyAlignment="1">
      <alignment vertical="center"/>
    </xf>
    <xf numFmtId="37" fontId="6" fillId="0" borderId="0" xfId="0" applyNumberFormat="1" applyFont="1" applyAlignment="1">
      <alignment vertical="center"/>
    </xf>
    <xf numFmtId="0" fontId="11" fillId="0" borderId="0" xfId="3" applyFont="1" applyAlignment="1">
      <alignment vertical="center"/>
    </xf>
    <xf numFmtId="41" fontId="11" fillId="0" borderId="0" xfId="0" applyNumberFormat="1" applyFont="1" applyAlignment="1">
      <alignment horizontal="right" vertical="center"/>
    </xf>
    <xf numFmtId="0" fontId="12" fillId="0" borderId="0" xfId="3" applyFont="1" applyAlignment="1">
      <alignment vertical="center"/>
    </xf>
    <xf numFmtId="41" fontId="11" fillId="0" borderId="0" xfId="3" applyNumberFormat="1" applyFont="1" applyAlignment="1">
      <alignment horizontal="right" vertical="center"/>
    </xf>
    <xf numFmtId="37" fontId="11" fillId="0" borderId="0" xfId="0" applyNumberFormat="1" applyFont="1" applyAlignment="1">
      <alignment horizontal="right" vertical="center"/>
    </xf>
    <xf numFmtId="0" fontId="11" fillId="0" borderId="0" xfId="3" applyFont="1" applyAlignment="1">
      <alignment horizontal="center" vertical="center"/>
    </xf>
    <xf numFmtId="0" fontId="12" fillId="0" borderId="1" xfId="3" applyFont="1" applyBorder="1" applyAlignment="1">
      <alignment horizontal="centerContinuous" vertical="center"/>
    </xf>
    <xf numFmtId="0" fontId="11" fillId="0" borderId="1" xfId="3" applyFont="1" applyBorder="1" applyAlignment="1">
      <alignment horizontal="centerContinuous" vertical="center"/>
    </xf>
    <xf numFmtId="0" fontId="11" fillId="0" borderId="6" xfId="3" applyFont="1" applyBorder="1" applyAlignment="1">
      <alignment vertical="center"/>
    </xf>
    <xf numFmtId="0" fontId="11" fillId="0" borderId="1" xfId="3" applyFont="1" applyBorder="1" applyAlignment="1">
      <alignment vertical="center"/>
    </xf>
    <xf numFmtId="0" fontId="11" fillId="0" borderId="0" xfId="3" applyFont="1" applyAlignment="1">
      <alignment horizontal="centerContinuous" vertical="center"/>
    </xf>
    <xf numFmtId="0" fontId="11" fillId="0" borderId="1" xfId="3" applyFont="1" applyBorder="1" applyAlignment="1">
      <alignment horizontal="center" vertical="center"/>
    </xf>
    <xf numFmtId="0" fontId="13" fillId="0" borderId="0" xfId="3" applyFont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1" fontId="11" fillId="0" borderId="1" xfId="0" applyNumberFormat="1" applyFont="1" applyBorder="1" applyAlignment="1">
      <alignment horizontal="right" vertical="center"/>
    </xf>
    <xf numFmtId="41" fontId="11" fillId="0" borderId="1" xfId="0" applyNumberFormat="1" applyFont="1" applyBorder="1" applyAlignment="1">
      <alignment vertical="center"/>
    </xf>
    <xf numFmtId="41" fontId="11" fillId="0" borderId="0" xfId="0" applyNumberFormat="1" applyFont="1" applyAlignment="1">
      <alignment horizontal="left" vertical="center"/>
    </xf>
    <xf numFmtId="41" fontId="11" fillId="0" borderId="5" xfId="0" applyNumberFormat="1" applyFont="1" applyBorder="1" applyAlignment="1">
      <alignment horizontal="right" vertical="center"/>
    </xf>
    <xf numFmtId="41" fontId="11" fillId="0" borderId="6" xfId="0" applyNumberFormat="1" applyFont="1" applyBorder="1" applyAlignment="1">
      <alignment horizontal="right" vertical="center"/>
    </xf>
    <xf numFmtId="41" fontId="11" fillId="0" borderId="0" xfId="3" applyNumberFormat="1" applyFont="1" applyAlignment="1">
      <alignment vertical="center"/>
    </xf>
    <xf numFmtId="43" fontId="11" fillId="0" borderId="0" xfId="1" applyFont="1" applyFill="1" applyAlignment="1">
      <alignment vertical="center"/>
    </xf>
    <xf numFmtId="43" fontId="11" fillId="0" borderId="0" xfId="1" applyFont="1" applyFill="1" applyBorder="1" applyAlignment="1">
      <alignment vertical="center"/>
    </xf>
    <xf numFmtId="165" fontId="11" fillId="0" borderId="0" xfId="3" applyNumberFormat="1" applyFont="1" applyAlignment="1">
      <alignment vertical="center"/>
    </xf>
    <xf numFmtId="0" fontId="11" fillId="2" borderId="0" xfId="0" applyFont="1" applyFill="1" applyAlignment="1">
      <alignment vertical="center"/>
    </xf>
    <xf numFmtId="43" fontId="11" fillId="0" borderId="0" xfId="1" applyFont="1" applyFill="1" applyBorder="1" applyAlignment="1">
      <alignment horizontal="right" vertical="center"/>
    </xf>
    <xf numFmtId="0" fontId="2" fillId="0" borderId="0" xfId="3" applyFont="1" applyAlignment="1">
      <alignment vertical="center"/>
    </xf>
    <xf numFmtId="41" fontId="4" fillId="0" borderId="0" xfId="3" applyNumberFormat="1" applyFont="1" applyAlignment="1">
      <alignment horizontal="right" vertical="center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right" vertical="center"/>
    </xf>
    <xf numFmtId="0" fontId="4" fillId="0" borderId="0" xfId="3" applyFont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1" fontId="4" fillId="0" borderId="1" xfId="0" applyNumberFormat="1" applyFont="1" applyBorder="1" applyAlignment="1">
      <alignment horizontal="left" vertical="center"/>
    </xf>
    <xf numFmtId="41" fontId="4" fillId="0" borderId="0" xfId="0" applyNumberFormat="1" applyFont="1" applyAlignment="1">
      <alignment horizontal="left" vertical="center"/>
    </xf>
    <xf numFmtId="41" fontId="4" fillId="0" borderId="6" xfId="0" applyNumberFormat="1" applyFont="1" applyBorder="1" applyAlignment="1">
      <alignment horizontal="left" vertical="center"/>
    </xf>
    <xf numFmtId="41" fontId="4" fillId="0" borderId="5" xfId="0" applyNumberFormat="1" applyFont="1" applyBorder="1" applyAlignment="1">
      <alignment horizontal="right" vertical="center"/>
    </xf>
    <xf numFmtId="41" fontId="4" fillId="0" borderId="7" xfId="0" applyNumberFormat="1" applyFont="1" applyBorder="1" applyAlignment="1">
      <alignment horizontal="right" vertical="center"/>
    </xf>
    <xf numFmtId="41" fontId="4" fillId="0" borderId="0" xfId="3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quotePrefix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center" vertical="center"/>
    </xf>
    <xf numFmtId="41" fontId="4" fillId="0" borderId="0" xfId="0" quotePrefix="1" applyNumberFormat="1" applyFont="1" applyFill="1" applyAlignment="1">
      <alignment horizontal="right"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0" xfId="2" applyNumberFormat="1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9" fillId="0" borderId="4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/>
    </xf>
    <xf numFmtId="41" fontId="4" fillId="0" borderId="1" xfId="0" applyNumberFormat="1" applyFont="1" applyFill="1" applyBorder="1" applyAlignment="1">
      <alignment vertical="center"/>
    </xf>
    <xf numFmtId="41" fontId="4" fillId="0" borderId="1" xfId="0" applyNumberFormat="1" applyFont="1" applyFill="1" applyBorder="1" applyAlignment="1">
      <alignment horizontal="right" vertical="center"/>
    </xf>
    <xf numFmtId="41" fontId="4" fillId="0" borderId="2" xfId="0" applyNumberFormat="1" applyFont="1" applyFill="1" applyBorder="1" applyAlignment="1">
      <alignment vertical="center"/>
    </xf>
    <xf numFmtId="41" fontId="4" fillId="0" borderId="1" xfId="0" quotePrefix="1" applyNumberFormat="1" applyFont="1" applyFill="1" applyBorder="1" applyAlignment="1">
      <alignment horizontal="right" vertical="center"/>
    </xf>
    <xf numFmtId="41" fontId="4" fillId="0" borderId="3" xfId="0" applyNumberFormat="1" applyFont="1" applyFill="1" applyBorder="1" applyAlignment="1">
      <alignment vertical="center"/>
    </xf>
    <xf numFmtId="0" fontId="4" fillId="0" borderId="0" xfId="5" applyFont="1" applyFill="1" applyAlignment="1">
      <alignment vertical="center"/>
    </xf>
    <xf numFmtId="37" fontId="4" fillId="0" borderId="0" xfId="5" applyNumberFormat="1" applyFont="1" applyFill="1" applyAlignment="1">
      <alignment vertical="center"/>
    </xf>
    <xf numFmtId="41" fontId="4" fillId="0" borderId="0" xfId="4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164" fontId="4" fillId="0" borderId="3" xfId="0" applyNumberFormat="1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1" fillId="0" borderId="2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</cellXfs>
  <cellStyles count="6">
    <cellStyle name="Comma" xfId="1" builtinId="3"/>
    <cellStyle name="Normal" xfId="0" builtinId="0"/>
    <cellStyle name="Normal 102" xfId="5" xr:uid="{0922DA07-97BC-4D0D-892A-A66ABF8650B0}"/>
    <cellStyle name="Normal 2" xfId="3" xr:uid="{D61CA0F0-2FD6-4998-9EB5-8CF23760F913}"/>
    <cellStyle name="Normal 3" xfId="4" xr:uid="{EAF9E3EA-6F20-4D92-AAD4-DDAB015578E0}"/>
    <cellStyle name="Percent 2" xfId="2" xr:uid="{28813A1B-6D7A-42AA-8B48-3CF018F529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  <sheetName val="Parameters"/>
      <sheetName val="DG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  <sheetName val="TH00_12080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0DC6F-800E-44D4-82F0-B610BCA4A405}">
  <dimension ref="A1:P92"/>
  <sheetViews>
    <sheetView showGridLines="0" view="pageBreakPreview" zoomScaleNormal="115" zoomScaleSheetLayoutView="100" workbookViewId="0">
      <selection activeCell="D60" sqref="D60:J60"/>
    </sheetView>
  </sheetViews>
  <sheetFormatPr defaultColWidth="9.140625" defaultRowHeight="21" customHeight="1" x14ac:dyDescent="0.2"/>
  <cols>
    <col min="1" max="1" width="38.140625" style="105" customWidth="1"/>
    <col min="2" max="2" width="6.140625" style="105" customWidth="1"/>
    <col min="3" max="3" width="1.28515625" style="105" customWidth="1"/>
    <col min="4" max="4" width="15.7109375" style="6" customWidth="1"/>
    <col min="5" max="5" width="1.28515625" style="105" customWidth="1"/>
    <col min="6" max="6" width="15.7109375" style="7" customWidth="1"/>
    <col min="7" max="7" width="1.28515625" style="105" customWidth="1"/>
    <col min="8" max="8" width="15.7109375" style="6" customWidth="1"/>
    <col min="9" max="9" width="1.28515625" style="105" customWidth="1"/>
    <col min="10" max="10" width="15.7109375" style="7" customWidth="1"/>
    <col min="11" max="11" width="0.42578125" style="105" customWidth="1"/>
    <col min="12" max="13" width="10.5703125" style="105" customWidth="1"/>
    <col min="14" max="14" width="12.7109375" style="105" customWidth="1"/>
    <col min="15" max="15" width="12.42578125" style="105" bestFit="1" customWidth="1"/>
    <col min="16" max="16" width="12" style="105" customWidth="1"/>
    <col min="17" max="16384" width="9.140625" style="105"/>
  </cols>
  <sheetData>
    <row r="1" spans="1:16" s="103" customFormat="1" ht="21" customHeight="1" x14ac:dyDescent="0.2">
      <c r="A1" s="103" t="s">
        <v>0</v>
      </c>
      <c r="D1" s="1"/>
      <c r="F1" s="3"/>
      <c r="H1" s="1"/>
      <c r="J1" s="3"/>
    </row>
    <row r="2" spans="1:16" s="103" customFormat="1" ht="21" customHeight="1" x14ac:dyDescent="0.2">
      <c r="A2" s="103" t="s">
        <v>1</v>
      </c>
      <c r="D2" s="1"/>
      <c r="F2" s="3"/>
      <c r="H2" s="1"/>
      <c r="J2" s="3"/>
    </row>
    <row r="3" spans="1:16" s="103" customFormat="1" ht="21" customHeight="1" x14ac:dyDescent="0.2">
      <c r="A3" s="103" t="s">
        <v>2</v>
      </c>
      <c r="D3" s="1"/>
      <c r="F3" s="3"/>
      <c r="H3" s="1"/>
      <c r="J3" s="3"/>
      <c r="K3" s="104"/>
    </row>
    <row r="4" spans="1:16" ht="21" customHeight="1" x14ac:dyDescent="0.2">
      <c r="J4" s="8" t="s">
        <v>3</v>
      </c>
      <c r="K4" s="106"/>
    </row>
    <row r="5" spans="1:16" s="108" customFormat="1" ht="21" customHeight="1" x14ac:dyDescent="0.2">
      <c r="A5" s="107"/>
      <c r="D5" s="141" t="s">
        <v>4</v>
      </c>
      <c r="E5" s="141"/>
      <c r="F5" s="141"/>
      <c r="G5" s="109"/>
      <c r="H5" s="141" t="s">
        <v>5</v>
      </c>
      <c r="I5" s="141"/>
      <c r="J5" s="141"/>
      <c r="K5" s="110"/>
    </row>
    <row r="6" spans="1:16" s="109" customFormat="1" ht="21" customHeight="1" x14ac:dyDescent="0.2">
      <c r="B6" s="111" t="s">
        <v>6</v>
      </c>
      <c r="D6" s="13" t="s">
        <v>7</v>
      </c>
      <c r="F6" s="14" t="s">
        <v>8</v>
      </c>
      <c r="H6" s="13" t="s">
        <v>7</v>
      </c>
      <c r="J6" s="14" t="s">
        <v>8</v>
      </c>
      <c r="K6" s="110"/>
    </row>
    <row r="7" spans="1:16" s="109" customFormat="1" ht="16.899999999999999" customHeight="1" x14ac:dyDescent="0.2">
      <c r="B7" s="112"/>
      <c r="D7" s="15" t="s">
        <v>9</v>
      </c>
      <c r="F7" s="16" t="s">
        <v>10</v>
      </c>
      <c r="H7" s="15" t="s">
        <v>9</v>
      </c>
      <c r="J7" s="16" t="s">
        <v>10</v>
      </c>
      <c r="K7" s="113"/>
    </row>
    <row r="8" spans="1:16" s="109" customFormat="1" ht="16.899999999999999" customHeight="1" x14ac:dyDescent="0.2">
      <c r="B8" s="112"/>
      <c r="D8" s="15" t="s">
        <v>11</v>
      </c>
      <c r="F8" s="16"/>
      <c r="H8" s="15" t="s">
        <v>11</v>
      </c>
      <c r="J8" s="16"/>
      <c r="K8" s="113"/>
    </row>
    <row r="9" spans="1:16" s="109" customFormat="1" ht="21" customHeight="1" x14ac:dyDescent="0.2">
      <c r="A9" s="103" t="s">
        <v>12</v>
      </c>
      <c r="D9" s="17"/>
      <c r="F9" s="18"/>
      <c r="H9" s="17"/>
      <c r="J9" s="18"/>
    </row>
    <row r="10" spans="1:16" ht="21" customHeight="1" x14ac:dyDescent="0.2">
      <c r="A10" s="103" t="s">
        <v>13</v>
      </c>
    </row>
    <row r="11" spans="1:16" ht="21" customHeight="1" x14ac:dyDescent="0.2">
      <c r="A11" s="105" t="s">
        <v>14</v>
      </c>
      <c r="B11" s="114"/>
      <c r="D11" s="6">
        <v>1331169</v>
      </c>
      <c r="E11" s="115"/>
      <c r="F11" s="6">
        <v>731929</v>
      </c>
      <c r="G11" s="116"/>
      <c r="H11" s="6">
        <v>148198</v>
      </c>
      <c r="I11" s="116"/>
      <c r="J11" s="6">
        <v>148701</v>
      </c>
      <c r="K11" s="115"/>
      <c r="L11" s="115"/>
      <c r="M11" s="21"/>
      <c r="N11" s="115"/>
      <c r="O11" s="21"/>
      <c r="P11" s="115"/>
    </row>
    <row r="12" spans="1:16" ht="21" customHeight="1" x14ac:dyDescent="0.2">
      <c r="A12" s="105" t="s">
        <v>15</v>
      </c>
      <c r="B12" s="114">
        <v>2</v>
      </c>
      <c r="D12" s="6">
        <v>770221</v>
      </c>
      <c r="E12" s="115"/>
      <c r="F12" s="6">
        <v>679491</v>
      </c>
      <c r="G12" s="116"/>
      <c r="H12" s="6">
        <v>304578</v>
      </c>
      <c r="I12" s="116"/>
      <c r="J12" s="6">
        <v>274005</v>
      </c>
      <c r="K12" s="115"/>
      <c r="L12" s="115"/>
      <c r="M12" s="21"/>
      <c r="N12" s="115"/>
      <c r="O12" s="21"/>
      <c r="P12" s="115"/>
    </row>
    <row r="13" spans="1:16" ht="21" customHeight="1" x14ac:dyDescent="0.2">
      <c r="A13" s="105" t="s">
        <v>16</v>
      </c>
      <c r="B13" s="114"/>
      <c r="D13" s="6">
        <v>61080</v>
      </c>
      <c r="E13" s="115"/>
      <c r="F13" s="6">
        <v>60150</v>
      </c>
      <c r="G13" s="116"/>
      <c r="H13" s="6">
        <v>0</v>
      </c>
      <c r="I13" s="116"/>
      <c r="J13" s="6">
        <v>0</v>
      </c>
      <c r="K13" s="115"/>
      <c r="L13" s="115"/>
      <c r="M13" s="21"/>
      <c r="N13" s="115"/>
      <c r="O13" s="21"/>
      <c r="P13" s="115"/>
    </row>
    <row r="14" spans="1:16" ht="21" customHeight="1" x14ac:dyDescent="0.2">
      <c r="A14" s="105" t="s">
        <v>17</v>
      </c>
      <c r="B14" s="114">
        <v>4</v>
      </c>
      <c r="D14" s="6">
        <v>4140155</v>
      </c>
      <c r="E14" s="115"/>
      <c r="F14" s="6">
        <v>4172649</v>
      </c>
      <c r="G14" s="116"/>
      <c r="H14" s="6">
        <v>111429</v>
      </c>
      <c r="I14" s="116"/>
      <c r="J14" s="6">
        <v>111429</v>
      </c>
      <c r="K14" s="117"/>
      <c r="L14" s="115"/>
      <c r="M14" s="21"/>
      <c r="N14" s="115"/>
      <c r="O14" s="21"/>
      <c r="P14" s="115"/>
    </row>
    <row r="15" spans="1:16" ht="21" customHeight="1" x14ac:dyDescent="0.2">
      <c r="A15" s="105" t="s">
        <v>18</v>
      </c>
      <c r="B15" s="114"/>
      <c r="D15" s="6">
        <v>185161</v>
      </c>
      <c r="E15" s="115"/>
      <c r="F15" s="6">
        <v>151626</v>
      </c>
      <c r="G15" s="116"/>
      <c r="H15" s="6">
        <v>0</v>
      </c>
      <c r="I15" s="116"/>
      <c r="J15" s="6">
        <v>0</v>
      </c>
      <c r="K15" s="117"/>
      <c r="L15" s="115"/>
      <c r="M15" s="21"/>
      <c r="N15" s="115"/>
      <c r="O15" s="21"/>
      <c r="P15" s="115"/>
    </row>
    <row r="16" spans="1:16" ht="21" customHeight="1" x14ac:dyDescent="0.2">
      <c r="A16" s="105" t="s">
        <v>19</v>
      </c>
      <c r="B16" s="114"/>
      <c r="D16" s="6">
        <v>2367</v>
      </c>
      <c r="E16" s="115"/>
      <c r="F16" s="6">
        <v>2367</v>
      </c>
      <c r="G16" s="116"/>
      <c r="H16" s="6">
        <v>2367</v>
      </c>
      <c r="I16" s="116"/>
      <c r="J16" s="6">
        <v>2367</v>
      </c>
      <c r="K16" s="117"/>
      <c r="L16" s="115"/>
      <c r="M16" s="21"/>
      <c r="N16" s="115"/>
      <c r="O16" s="21"/>
      <c r="P16" s="115"/>
    </row>
    <row r="17" spans="1:16" ht="21" customHeight="1" x14ac:dyDescent="0.2">
      <c r="A17" s="105" t="s">
        <v>20</v>
      </c>
      <c r="B17" s="114"/>
      <c r="D17" s="6">
        <v>177564</v>
      </c>
      <c r="E17" s="115"/>
      <c r="F17" s="6">
        <v>109395</v>
      </c>
      <c r="G17" s="116"/>
      <c r="H17" s="6">
        <v>7409</v>
      </c>
      <c r="I17" s="116"/>
      <c r="J17" s="6">
        <v>5426</v>
      </c>
      <c r="K17" s="115"/>
      <c r="L17" s="115"/>
      <c r="M17" s="21"/>
      <c r="N17" s="115"/>
      <c r="O17" s="21"/>
      <c r="P17" s="115"/>
    </row>
    <row r="18" spans="1:16" ht="21" customHeight="1" x14ac:dyDescent="0.2">
      <c r="A18" s="103" t="s">
        <v>21</v>
      </c>
      <c r="B18" s="114"/>
      <c r="D18" s="22">
        <f>SUM(D11:D17)</f>
        <v>6667717</v>
      </c>
      <c r="E18" s="115"/>
      <c r="F18" s="22">
        <f>SUM(F11:F17)</f>
        <v>5907607</v>
      </c>
      <c r="G18" s="116"/>
      <c r="H18" s="22">
        <f>SUM(H11:H17)</f>
        <v>573981</v>
      </c>
      <c r="I18" s="116"/>
      <c r="J18" s="22">
        <f>SUM(J11:J17)</f>
        <v>541928</v>
      </c>
      <c r="K18" s="115"/>
      <c r="L18" s="115"/>
      <c r="M18" s="21"/>
      <c r="N18" s="115"/>
      <c r="O18" s="21"/>
      <c r="P18" s="115"/>
    </row>
    <row r="19" spans="1:16" ht="21" customHeight="1" x14ac:dyDescent="0.2">
      <c r="A19" s="103" t="s">
        <v>22</v>
      </c>
      <c r="B19" s="114"/>
      <c r="E19" s="115"/>
      <c r="F19" s="6"/>
      <c r="G19" s="116"/>
      <c r="I19" s="116"/>
      <c r="J19" s="6"/>
      <c r="L19" s="115"/>
      <c r="M19" s="21"/>
      <c r="N19" s="115"/>
      <c r="O19" s="21"/>
      <c r="P19" s="115"/>
    </row>
    <row r="20" spans="1:16" ht="21" customHeight="1" x14ac:dyDescent="0.2">
      <c r="A20" s="105" t="s">
        <v>23</v>
      </c>
      <c r="B20" s="114"/>
      <c r="D20" s="6">
        <v>38124</v>
      </c>
      <c r="E20" s="115"/>
      <c r="F20" s="6">
        <v>38101</v>
      </c>
      <c r="G20" s="116"/>
      <c r="H20" s="6">
        <v>0</v>
      </c>
      <c r="I20" s="116"/>
      <c r="J20" s="6">
        <v>0</v>
      </c>
      <c r="L20" s="115"/>
      <c r="M20" s="21"/>
      <c r="N20" s="115"/>
      <c r="O20" s="21"/>
      <c r="P20" s="115"/>
    </row>
    <row r="21" spans="1:16" ht="21" customHeight="1" x14ac:dyDescent="0.2">
      <c r="A21" s="105" t="s">
        <v>24</v>
      </c>
      <c r="B21" s="114"/>
      <c r="D21" s="6">
        <v>790122</v>
      </c>
      <c r="E21" s="115"/>
      <c r="F21" s="6">
        <v>846272</v>
      </c>
      <c r="G21" s="116"/>
      <c r="H21" s="6">
        <v>0</v>
      </c>
      <c r="I21" s="116"/>
      <c r="J21" s="6">
        <v>0</v>
      </c>
      <c r="L21" s="115"/>
      <c r="M21" s="21"/>
      <c r="N21" s="115"/>
      <c r="O21" s="21"/>
      <c r="P21" s="115"/>
    </row>
    <row r="22" spans="1:16" ht="21" customHeight="1" x14ac:dyDescent="0.2">
      <c r="A22" s="105" t="s">
        <v>25</v>
      </c>
      <c r="B22" s="114">
        <v>5</v>
      </c>
      <c r="D22" s="6">
        <v>372032</v>
      </c>
      <c r="E22" s="115"/>
      <c r="F22" s="6">
        <v>471147</v>
      </c>
      <c r="G22" s="116"/>
      <c r="H22" s="6">
        <v>0</v>
      </c>
      <c r="I22" s="116"/>
      <c r="J22" s="6">
        <v>0</v>
      </c>
      <c r="K22" s="109"/>
      <c r="L22" s="115"/>
      <c r="M22" s="21"/>
      <c r="N22" s="115"/>
      <c r="O22" s="21"/>
      <c r="P22" s="115"/>
    </row>
    <row r="23" spans="1:16" ht="21" customHeight="1" x14ac:dyDescent="0.2">
      <c r="A23" s="105" t="s">
        <v>26</v>
      </c>
      <c r="B23" s="114"/>
      <c r="D23" s="6">
        <v>0</v>
      </c>
      <c r="E23" s="115"/>
      <c r="F23" s="6">
        <v>0</v>
      </c>
      <c r="G23" s="116"/>
      <c r="H23" s="6">
        <v>4242655</v>
      </c>
      <c r="I23" s="116"/>
      <c r="J23" s="6">
        <v>4242655</v>
      </c>
      <c r="K23" s="109"/>
      <c r="L23" s="115"/>
      <c r="M23" s="21"/>
      <c r="N23" s="115"/>
      <c r="O23" s="21"/>
      <c r="P23" s="115"/>
    </row>
    <row r="24" spans="1:16" ht="21" customHeight="1" x14ac:dyDescent="0.2">
      <c r="A24" s="105" t="s">
        <v>27</v>
      </c>
      <c r="B24" s="114">
        <v>6</v>
      </c>
      <c r="D24" s="6">
        <v>988824</v>
      </c>
      <c r="E24" s="115"/>
      <c r="F24" s="6">
        <v>985618</v>
      </c>
      <c r="G24" s="116"/>
      <c r="H24" s="6">
        <v>777454</v>
      </c>
      <c r="I24" s="116"/>
      <c r="J24" s="6">
        <v>777454</v>
      </c>
      <c r="K24" s="109"/>
      <c r="L24" s="115"/>
      <c r="M24" s="21"/>
      <c r="N24" s="115"/>
      <c r="O24" s="21"/>
      <c r="P24" s="115"/>
    </row>
    <row r="25" spans="1:16" ht="21" customHeight="1" x14ac:dyDescent="0.2">
      <c r="A25" s="105" t="s">
        <v>28</v>
      </c>
      <c r="B25" s="114">
        <v>3</v>
      </c>
      <c r="D25" s="6">
        <v>0</v>
      </c>
      <c r="E25" s="115"/>
      <c r="F25" s="6">
        <v>0</v>
      </c>
      <c r="G25" s="116"/>
      <c r="H25" s="6">
        <v>1258550</v>
      </c>
      <c r="I25" s="116"/>
      <c r="J25" s="6">
        <v>1286550</v>
      </c>
      <c r="L25" s="115"/>
      <c r="M25" s="21"/>
      <c r="N25" s="115"/>
      <c r="O25" s="21"/>
      <c r="P25" s="115"/>
    </row>
    <row r="26" spans="1:16" ht="21" customHeight="1" x14ac:dyDescent="0.2">
      <c r="A26" s="105" t="s">
        <v>29</v>
      </c>
      <c r="B26" s="114">
        <v>7</v>
      </c>
      <c r="D26" s="6">
        <v>1382223</v>
      </c>
      <c r="E26" s="115"/>
      <c r="F26" s="6">
        <v>1382223</v>
      </c>
      <c r="G26" s="116"/>
      <c r="H26" s="6">
        <v>181602</v>
      </c>
      <c r="I26" s="116"/>
      <c r="J26" s="6">
        <v>181602</v>
      </c>
      <c r="K26" s="118"/>
      <c r="L26" s="115"/>
      <c r="M26" s="21"/>
      <c r="N26" s="115"/>
      <c r="O26" s="21"/>
      <c r="P26" s="115"/>
    </row>
    <row r="27" spans="1:16" ht="21" customHeight="1" x14ac:dyDescent="0.2">
      <c r="A27" s="105" t="s">
        <v>30</v>
      </c>
      <c r="B27" s="114">
        <v>8</v>
      </c>
      <c r="D27" s="6">
        <v>12112258</v>
      </c>
      <c r="E27" s="115"/>
      <c r="F27" s="6">
        <v>12329261</v>
      </c>
      <c r="G27" s="116"/>
      <c r="H27" s="6">
        <v>34938</v>
      </c>
      <c r="I27" s="116"/>
      <c r="J27" s="6">
        <v>36376</v>
      </c>
      <c r="L27" s="115"/>
      <c r="M27" s="21"/>
      <c r="N27" s="115"/>
      <c r="O27" s="21"/>
      <c r="P27" s="115"/>
    </row>
    <row r="28" spans="1:16" ht="21" customHeight="1" x14ac:dyDescent="0.2">
      <c r="A28" s="105" t="s">
        <v>31</v>
      </c>
      <c r="B28" s="114"/>
      <c r="D28" s="6">
        <v>44133</v>
      </c>
      <c r="E28" s="115"/>
      <c r="F28" s="6">
        <v>38468</v>
      </c>
      <c r="G28" s="116"/>
      <c r="H28" s="6">
        <v>895</v>
      </c>
      <c r="I28" s="116"/>
      <c r="J28" s="6">
        <v>1292</v>
      </c>
      <c r="L28" s="115"/>
      <c r="M28" s="21"/>
      <c r="N28" s="115"/>
      <c r="O28" s="21"/>
      <c r="P28" s="115"/>
    </row>
    <row r="29" spans="1:16" ht="21" customHeight="1" x14ac:dyDescent="0.2">
      <c r="A29" s="105" t="s">
        <v>32</v>
      </c>
      <c r="B29" s="114"/>
      <c r="D29" s="6">
        <v>33743</v>
      </c>
      <c r="E29" s="115"/>
      <c r="F29" s="6">
        <v>35447</v>
      </c>
      <c r="G29" s="116"/>
      <c r="H29" s="6">
        <v>0</v>
      </c>
      <c r="I29" s="116"/>
      <c r="J29" s="6">
        <v>0</v>
      </c>
      <c r="L29" s="115"/>
      <c r="M29" s="21"/>
      <c r="N29" s="115"/>
      <c r="O29" s="21"/>
      <c r="P29" s="115"/>
    </row>
    <row r="30" spans="1:16" ht="21" customHeight="1" x14ac:dyDescent="0.2">
      <c r="A30" s="105" t="s">
        <v>33</v>
      </c>
      <c r="B30" s="114"/>
      <c r="D30" s="6">
        <v>407904</v>
      </c>
      <c r="E30" s="115"/>
      <c r="F30" s="6">
        <v>407904</v>
      </c>
      <c r="G30" s="116"/>
      <c r="H30" s="6">
        <v>0</v>
      </c>
      <c r="I30" s="116"/>
      <c r="J30" s="6">
        <v>0</v>
      </c>
      <c r="K30" s="119"/>
      <c r="L30" s="115"/>
      <c r="M30" s="21"/>
      <c r="N30" s="115"/>
      <c r="O30" s="21"/>
      <c r="P30" s="115"/>
    </row>
    <row r="31" spans="1:16" ht="21" customHeight="1" x14ac:dyDescent="0.2">
      <c r="A31" s="105" t="s">
        <v>34</v>
      </c>
      <c r="B31" s="114"/>
      <c r="D31" s="23">
        <v>51305</v>
      </c>
      <c r="E31" s="115"/>
      <c r="F31" s="23">
        <v>45723</v>
      </c>
      <c r="G31" s="116"/>
      <c r="H31" s="23">
        <v>10780</v>
      </c>
      <c r="I31" s="116"/>
      <c r="J31" s="23">
        <v>9439</v>
      </c>
      <c r="L31" s="115"/>
      <c r="M31" s="21"/>
      <c r="N31" s="115"/>
      <c r="O31" s="21"/>
      <c r="P31" s="115"/>
    </row>
    <row r="32" spans="1:16" ht="21" customHeight="1" x14ac:dyDescent="0.2">
      <c r="A32" s="103" t="s">
        <v>35</v>
      </c>
      <c r="B32" s="114"/>
      <c r="D32" s="23">
        <f>SUM(D20:D31)</f>
        <v>16220668</v>
      </c>
      <c r="E32" s="115"/>
      <c r="F32" s="23">
        <f>SUM(F20:F31)</f>
        <v>16580164</v>
      </c>
      <c r="G32" s="116"/>
      <c r="H32" s="23">
        <f>SUM(H20:H31)</f>
        <v>6506874</v>
      </c>
      <c r="I32" s="116"/>
      <c r="J32" s="23">
        <f>SUM(J20:J31)</f>
        <v>6535368</v>
      </c>
      <c r="K32" s="120"/>
      <c r="L32" s="115"/>
      <c r="M32" s="21"/>
      <c r="N32" s="115"/>
      <c r="O32" s="21"/>
      <c r="P32" s="115"/>
    </row>
    <row r="33" spans="1:16" ht="21" customHeight="1" thickBot="1" x14ac:dyDescent="0.25">
      <c r="A33" s="103" t="s">
        <v>36</v>
      </c>
      <c r="B33" s="109"/>
      <c r="D33" s="24">
        <f>SUM(D18,D32)</f>
        <v>22888385</v>
      </c>
      <c r="E33" s="115"/>
      <c r="F33" s="24">
        <f>F18+F32</f>
        <v>22487771</v>
      </c>
      <c r="G33" s="116"/>
      <c r="H33" s="24">
        <f>H18+H32</f>
        <v>7080855</v>
      </c>
      <c r="I33" s="116"/>
      <c r="J33" s="24">
        <f>J18+J32</f>
        <v>7077296</v>
      </c>
      <c r="L33" s="115"/>
      <c r="M33" s="21"/>
      <c r="N33" s="115"/>
      <c r="O33" s="21"/>
      <c r="P33" s="115"/>
    </row>
    <row r="34" spans="1:16" ht="12.6" customHeight="1" thickTop="1" x14ac:dyDescent="0.2">
      <c r="F34" s="6"/>
      <c r="J34" s="6"/>
      <c r="L34" s="115"/>
      <c r="M34" s="21"/>
      <c r="N34" s="115"/>
      <c r="O34" s="21"/>
      <c r="P34" s="115"/>
    </row>
    <row r="35" spans="1:16" ht="16.899999999999999" customHeight="1" x14ac:dyDescent="0.2">
      <c r="L35" s="115"/>
      <c r="M35" s="21"/>
      <c r="N35" s="115"/>
      <c r="O35" s="21"/>
      <c r="P35" s="115"/>
    </row>
    <row r="36" spans="1:16" ht="16.899999999999999" customHeight="1" x14ac:dyDescent="0.2">
      <c r="A36" s="105" t="s">
        <v>37</v>
      </c>
      <c r="L36" s="115"/>
      <c r="M36" s="21"/>
      <c r="N36" s="115"/>
      <c r="O36" s="25"/>
      <c r="P36" s="115"/>
    </row>
    <row r="37" spans="1:16" s="103" customFormat="1" ht="17.100000000000001" customHeight="1" x14ac:dyDescent="0.2">
      <c r="A37" s="103" t="s">
        <v>0</v>
      </c>
      <c r="D37" s="1"/>
      <c r="F37" s="3"/>
      <c r="H37" s="1"/>
      <c r="J37" s="3"/>
      <c r="L37" s="115"/>
      <c r="M37" s="21"/>
      <c r="N37" s="115"/>
      <c r="O37" s="25"/>
      <c r="P37" s="115"/>
    </row>
    <row r="38" spans="1:16" s="103" customFormat="1" ht="17.100000000000001" customHeight="1" x14ac:dyDescent="0.2">
      <c r="A38" s="103" t="s">
        <v>38</v>
      </c>
      <c r="D38" s="1"/>
      <c r="F38" s="3"/>
      <c r="H38" s="1"/>
      <c r="J38" s="3"/>
      <c r="L38" s="115"/>
      <c r="M38" s="21"/>
      <c r="N38" s="115"/>
      <c r="O38" s="25"/>
      <c r="P38" s="115"/>
    </row>
    <row r="39" spans="1:16" s="103" customFormat="1" ht="17.100000000000001" customHeight="1" x14ac:dyDescent="0.2">
      <c r="A39" s="103" t="s">
        <v>2</v>
      </c>
      <c r="D39" s="1"/>
      <c r="F39" s="3"/>
      <c r="H39" s="1"/>
      <c r="J39" s="3"/>
      <c r="K39" s="104"/>
      <c r="L39" s="115"/>
      <c r="M39" s="21"/>
      <c r="N39" s="115"/>
      <c r="O39" s="21"/>
      <c r="P39" s="115"/>
    </row>
    <row r="40" spans="1:16" ht="17.100000000000001" customHeight="1" x14ac:dyDescent="0.2">
      <c r="J40" s="8" t="s">
        <v>3</v>
      </c>
      <c r="K40" s="106"/>
      <c r="L40" s="115"/>
      <c r="M40" s="21"/>
      <c r="N40" s="115"/>
      <c r="O40" s="26"/>
      <c r="P40" s="115"/>
    </row>
    <row r="41" spans="1:16" s="108" customFormat="1" ht="17.100000000000001" customHeight="1" x14ac:dyDescent="0.2">
      <c r="A41" s="107"/>
      <c r="D41" s="141" t="s">
        <v>4</v>
      </c>
      <c r="E41" s="141"/>
      <c r="F41" s="141"/>
      <c r="G41" s="109"/>
      <c r="H41" s="141" t="s">
        <v>5</v>
      </c>
      <c r="I41" s="141"/>
      <c r="J41" s="141"/>
      <c r="K41" s="110"/>
      <c r="L41" s="115"/>
      <c r="M41" s="21"/>
      <c r="N41" s="115"/>
      <c r="O41" s="27"/>
      <c r="P41" s="115"/>
    </row>
    <row r="42" spans="1:16" s="109" customFormat="1" ht="17.100000000000001" customHeight="1" x14ac:dyDescent="0.2">
      <c r="B42" s="111" t="s">
        <v>6</v>
      </c>
      <c r="D42" s="13" t="s">
        <v>7</v>
      </c>
      <c r="F42" s="14" t="s">
        <v>8</v>
      </c>
      <c r="H42" s="13" t="s">
        <v>7</v>
      </c>
      <c r="J42" s="14" t="s">
        <v>8</v>
      </c>
      <c r="K42" s="110"/>
      <c r="L42" s="115"/>
      <c r="M42" s="21"/>
      <c r="N42" s="115"/>
      <c r="O42" s="27"/>
      <c r="P42" s="115"/>
    </row>
    <row r="43" spans="1:16" s="109" customFormat="1" ht="17.100000000000001" customHeight="1" x14ac:dyDescent="0.2">
      <c r="B43" s="112"/>
      <c r="D43" s="15" t="s">
        <v>9</v>
      </c>
      <c r="F43" s="16" t="s">
        <v>10</v>
      </c>
      <c r="H43" s="15" t="s">
        <v>9</v>
      </c>
      <c r="J43" s="16" t="s">
        <v>10</v>
      </c>
      <c r="K43" s="113"/>
      <c r="L43" s="115"/>
      <c r="M43" s="21"/>
      <c r="N43" s="115"/>
      <c r="O43" s="27"/>
      <c r="P43" s="115"/>
    </row>
    <row r="44" spans="1:16" s="109" customFormat="1" ht="17.100000000000001" customHeight="1" x14ac:dyDescent="0.2">
      <c r="B44" s="112"/>
      <c r="D44" s="15" t="s">
        <v>11</v>
      </c>
      <c r="F44" s="16"/>
      <c r="H44" s="15" t="s">
        <v>11</v>
      </c>
      <c r="J44" s="16"/>
      <c r="K44" s="113"/>
      <c r="L44" s="115"/>
      <c r="M44" s="21"/>
      <c r="N44" s="115"/>
      <c r="O44" s="21"/>
      <c r="P44" s="115"/>
    </row>
    <row r="45" spans="1:16" ht="17.100000000000001" customHeight="1" x14ac:dyDescent="0.2">
      <c r="A45" s="103" t="s">
        <v>39</v>
      </c>
      <c r="L45" s="115"/>
      <c r="M45" s="21"/>
      <c r="N45" s="115"/>
      <c r="O45" s="21"/>
      <c r="P45" s="115"/>
    </row>
    <row r="46" spans="1:16" ht="17.100000000000001" customHeight="1" x14ac:dyDescent="0.2">
      <c r="A46" s="103" t="s">
        <v>40</v>
      </c>
      <c r="L46" s="115"/>
      <c r="M46" s="21"/>
      <c r="N46" s="115"/>
      <c r="O46" s="21"/>
      <c r="P46" s="115"/>
    </row>
    <row r="47" spans="1:16" ht="17.100000000000001" customHeight="1" x14ac:dyDescent="0.2">
      <c r="A47" s="105" t="s">
        <v>41</v>
      </c>
      <c r="L47" s="115"/>
      <c r="M47" s="21"/>
      <c r="N47" s="115"/>
      <c r="O47" s="21"/>
      <c r="P47" s="115"/>
    </row>
    <row r="48" spans="1:16" ht="17.100000000000001" customHeight="1" x14ac:dyDescent="0.2">
      <c r="A48" s="105" t="s">
        <v>42</v>
      </c>
      <c r="B48" s="114">
        <v>9</v>
      </c>
      <c r="D48" s="6">
        <v>1156773</v>
      </c>
      <c r="E48" s="115"/>
      <c r="F48" s="6">
        <v>1181162</v>
      </c>
      <c r="G48" s="116"/>
      <c r="H48" s="6">
        <v>650000</v>
      </c>
      <c r="I48" s="116"/>
      <c r="J48" s="6">
        <v>650000</v>
      </c>
      <c r="K48" s="121"/>
      <c r="L48" s="115"/>
      <c r="M48" s="21"/>
      <c r="N48" s="115"/>
      <c r="O48" s="21"/>
      <c r="P48" s="115"/>
    </row>
    <row r="49" spans="1:16" ht="17.100000000000001" customHeight="1" x14ac:dyDescent="0.2">
      <c r="A49" s="105" t="s">
        <v>43</v>
      </c>
      <c r="B49" s="114"/>
      <c r="D49" s="6">
        <v>1274101</v>
      </c>
      <c r="E49" s="115"/>
      <c r="F49" s="6">
        <v>1131977</v>
      </c>
      <c r="G49" s="116"/>
      <c r="H49" s="6">
        <v>225367</v>
      </c>
      <c r="I49" s="116"/>
      <c r="J49" s="6">
        <v>200481</v>
      </c>
      <c r="K49" s="121"/>
      <c r="L49" s="115"/>
      <c r="M49" s="21"/>
      <c r="N49" s="115"/>
      <c r="O49" s="21"/>
      <c r="P49" s="115"/>
    </row>
    <row r="50" spans="1:16" ht="17.100000000000001" customHeight="1" x14ac:dyDescent="0.2">
      <c r="A50" s="105" t="s">
        <v>44</v>
      </c>
      <c r="B50" s="114"/>
      <c r="E50" s="115"/>
      <c r="F50" s="6"/>
      <c r="G50" s="116"/>
      <c r="I50" s="116"/>
      <c r="J50" s="6"/>
      <c r="K50" s="121"/>
      <c r="L50" s="115"/>
      <c r="M50" s="21"/>
      <c r="N50" s="115"/>
      <c r="O50" s="21"/>
      <c r="P50" s="115"/>
    </row>
    <row r="51" spans="1:16" ht="17.100000000000001" customHeight="1" x14ac:dyDescent="0.2">
      <c r="A51" s="105" t="s">
        <v>45</v>
      </c>
      <c r="B51" s="114">
        <v>10</v>
      </c>
      <c r="D51" s="6">
        <v>681014</v>
      </c>
      <c r="E51" s="115"/>
      <c r="F51" s="6">
        <v>540075</v>
      </c>
      <c r="G51" s="116"/>
      <c r="H51" s="6">
        <v>0</v>
      </c>
      <c r="I51" s="116"/>
      <c r="J51" s="6">
        <v>0</v>
      </c>
      <c r="K51" s="121"/>
      <c r="L51" s="115"/>
      <c r="M51" s="21"/>
      <c r="N51" s="115"/>
      <c r="O51" s="21"/>
      <c r="P51" s="115"/>
    </row>
    <row r="52" spans="1:16" ht="17.100000000000001" customHeight="1" x14ac:dyDescent="0.2">
      <c r="A52" s="105" t="s">
        <v>46</v>
      </c>
      <c r="B52" s="114"/>
      <c r="D52" s="6">
        <v>56818</v>
      </c>
      <c r="E52" s="115"/>
      <c r="F52" s="6">
        <v>48033</v>
      </c>
      <c r="G52" s="116"/>
      <c r="H52" s="6">
        <v>6008</v>
      </c>
      <c r="I52" s="116"/>
      <c r="J52" s="6">
        <v>5996</v>
      </c>
      <c r="K52" s="121"/>
      <c r="L52" s="115"/>
      <c r="M52" s="21"/>
      <c r="N52" s="115"/>
      <c r="O52" s="21"/>
      <c r="P52" s="115"/>
    </row>
    <row r="53" spans="1:16" ht="17.100000000000001" customHeight="1" x14ac:dyDescent="0.2">
      <c r="A53" s="105" t="s">
        <v>47</v>
      </c>
      <c r="B53" s="114"/>
      <c r="D53" s="6">
        <v>6212</v>
      </c>
      <c r="E53" s="115"/>
      <c r="F53" s="6">
        <v>15724</v>
      </c>
      <c r="G53" s="116"/>
      <c r="H53" s="6">
        <v>0</v>
      </c>
      <c r="I53" s="116"/>
      <c r="J53" s="6">
        <v>0</v>
      </c>
      <c r="K53" s="121"/>
      <c r="L53" s="115"/>
      <c r="M53" s="21"/>
      <c r="N53" s="115"/>
      <c r="O53" s="21"/>
      <c r="P53" s="115"/>
    </row>
    <row r="54" spans="1:16" ht="17.100000000000001" customHeight="1" x14ac:dyDescent="0.2">
      <c r="A54" s="105" t="s">
        <v>48</v>
      </c>
      <c r="B54" s="114"/>
      <c r="D54" s="6">
        <v>1573251</v>
      </c>
      <c r="E54" s="115"/>
      <c r="F54" s="6">
        <v>1218898</v>
      </c>
      <c r="G54" s="116"/>
      <c r="H54" s="6">
        <v>0</v>
      </c>
      <c r="I54" s="116"/>
      <c r="J54" s="6">
        <v>0</v>
      </c>
      <c r="K54" s="121"/>
      <c r="L54" s="115"/>
      <c r="M54" s="21"/>
      <c r="N54" s="115"/>
      <c r="O54" s="21"/>
      <c r="P54" s="115"/>
    </row>
    <row r="55" spans="1:16" ht="17.100000000000001" customHeight="1" x14ac:dyDescent="0.2">
      <c r="A55" s="105" t="s">
        <v>49</v>
      </c>
      <c r="B55" s="114"/>
      <c r="D55" s="6">
        <v>257495</v>
      </c>
      <c r="E55" s="115"/>
      <c r="F55" s="6">
        <v>223188</v>
      </c>
      <c r="G55" s="116"/>
      <c r="H55" s="6">
        <v>19321</v>
      </c>
      <c r="I55" s="116"/>
      <c r="J55" s="6">
        <v>14588</v>
      </c>
      <c r="K55" s="121"/>
      <c r="L55" s="115"/>
      <c r="M55" s="21"/>
      <c r="N55" s="115"/>
      <c r="O55" s="21"/>
      <c r="P55" s="115"/>
    </row>
    <row r="56" spans="1:16" ht="17.100000000000001" customHeight="1" x14ac:dyDescent="0.2">
      <c r="A56" s="103" t="s">
        <v>50</v>
      </c>
      <c r="B56" s="114"/>
      <c r="D56" s="22">
        <f>SUM(D48:D55)</f>
        <v>5005664</v>
      </c>
      <c r="E56" s="115"/>
      <c r="F56" s="22">
        <f>SUM(F48:F55)</f>
        <v>4359057</v>
      </c>
      <c r="G56" s="116"/>
      <c r="H56" s="22">
        <f>SUM(H48:H55)</f>
        <v>900696</v>
      </c>
      <c r="I56" s="116"/>
      <c r="J56" s="22">
        <f>SUM(J48:J55)</f>
        <v>871065</v>
      </c>
      <c r="K56" s="121"/>
      <c r="L56" s="115"/>
      <c r="M56" s="21"/>
      <c r="N56" s="115"/>
      <c r="O56" s="21"/>
      <c r="P56" s="115"/>
    </row>
    <row r="57" spans="1:16" ht="17.100000000000001" customHeight="1" x14ac:dyDescent="0.2">
      <c r="A57" s="103" t="s">
        <v>51</v>
      </c>
      <c r="B57" s="114"/>
      <c r="E57" s="115"/>
      <c r="F57" s="6"/>
      <c r="G57" s="116"/>
      <c r="I57" s="116"/>
      <c r="J57" s="6"/>
      <c r="K57" s="121"/>
      <c r="L57" s="115"/>
      <c r="M57" s="21"/>
      <c r="N57" s="115"/>
      <c r="O57" s="21"/>
      <c r="P57" s="115"/>
    </row>
    <row r="58" spans="1:16" ht="17.100000000000001" customHeight="1" x14ac:dyDescent="0.2">
      <c r="A58" s="105" t="s">
        <v>52</v>
      </c>
      <c r="B58" s="114">
        <v>3</v>
      </c>
      <c r="D58" s="28">
        <v>0</v>
      </c>
      <c r="E58" s="115"/>
      <c r="F58" s="28">
        <v>0</v>
      </c>
      <c r="G58" s="116"/>
      <c r="H58" s="28">
        <v>224500</v>
      </c>
      <c r="I58" s="116"/>
      <c r="J58" s="28">
        <v>228500</v>
      </c>
      <c r="K58" s="121"/>
      <c r="L58" s="115"/>
      <c r="M58" s="21"/>
      <c r="N58" s="115"/>
      <c r="O58" s="21"/>
      <c r="P58" s="115"/>
    </row>
    <row r="59" spans="1:16" ht="17.100000000000001" customHeight="1" x14ac:dyDescent="0.2">
      <c r="A59" s="105" t="s">
        <v>53</v>
      </c>
      <c r="B59" s="114">
        <v>3</v>
      </c>
      <c r="D59" s="6">
        <v>9000</v>
      </c>
      <c r="E59" s="115"/>
      <c r="F59" s="6">
        <v>22950</v>
      </c>
      <c r="G59" s="116"/>
      <c r="H59" s="6">
        <v>0</v>
      </c>
      <c r="I59" s="116"/>
      <c r="J59" s="6">
        <v>0</v>
      </c>
      <c r="K59" s="121"/>
      <c r="L59" s="115"/>
      <c r="M59" s="21"/>
      <c r="N59" s="115"/>
      <c r="O59" s="21"/>
      <c r="P59" s="115"/>
    </row>
    <row r="60" spans="1:16" ht="17.100000000000001" customHeight="1" x14ac:dyDescent="0.2">
      <c r="A60" s="105" t="s">
        <v>54</v>
      </c>
      <c r="B60" s="114"/>
      <c r="D60" s="29"/>
      <c r="E60" s="115"/>
      <c r="F60" s="29"/>
      <c r="G60" s="116"/>
      <c r="H60" s="29"/>
      <c r="I60" s="116"/>
      <c r="J60" s="29"/>
      <c r="K60" s="122"/>
      <c r="L60" s="115"/>
      <c r="M60" s="21"/>
      <c r="N60" s="115"/>
      <c r="O60" s="21"/>
      <c r="P60" s="115"/>
    </row>
    <row r="61" spans="1:16" ht="17.100000000000001" customHeight="1" x14ac:dyDescent="0.2">
      <c r="A61" s="105" t="s">
        <v>55</v>
      </c>
      <c r="B61" s="114">
        <v>10</v>
      </c>
      <c r="D61" s="6">
        <v>4618540</v>
      </c>
      <c r="E61" s="115"/>
      <c r="F61" s="6">
        <v>4815629</v>
      </c>
      <c r="G61" s="116"/>
      <c r="H61" s="6">
        <v>1375116</v>
      </c>
      <c r="I61" s="116"/>
      <c r="J61" s="6">
        <v>1374900</v>
      </c>
      <c r="K61" s="121"/>
      <c r="L61" s="115"/>
      <c r="M61" s="21"/>
      <c r="N61" s="115"/>
      <c r="O61" s="21"/>
      <c r="P61" s="115"/>
    </row>
    <row r="62" spans="1:16" ht="17.100000000000001" customHeight="1" x14ac:dyDescent="0.2">
      <c r="A62" s="105" t="s">
        <v>56</v>
      </c>
      <c r="B62" s="114"/>
      <c r="D62" s="6">
        <v>109461</v>
      </c>
      <c r="E62" s="115"/>
      <c r="F62" s="6">
        <v>106802</v>
      </c>
      <c r="G62" s="116"/>
      <c r="H62" s="6">
        <v>14156</v>
      </c>
      <c r="I62" s="116"/>
      <c r="J62" s="6">
        <v>14341</v>
      </c>
      <c r="K62" s="121"/>
      <c r="L62" s="115"/>
      <c r="M62" s="21"/>
      <c r="N62" s="115"/>
      <c r="O62" s="21"/>
      <c r="P62" s="115"/>
    </row>
    <row r="63" spans="1:16" ht="17.100000000000001" customHeight="1" x14ac:dyDescent="0.2">
      <c r="A63" s="105" t="s">
        <v>57</v>
      </c>
      <c r="D63" s="6">
        <v>2910949</v>
      </c>
      <c r="E63" s="115"/>
      <c r="F63" s="6">
        <v>2868320</v>
      </c>
      <c r="G63" s="116"/>
      <c r="H63" s="6">
        <v>114511</v>
      </c>
      <c r="I63" s="116"/>
      <c r="J63" s="6">
        <v>116273</v>
      </c>
      <c r="K63" s="121"/>
      <c r="L63" s="115"/>
      <c r="M63" s="21"/>
      <c r="N63" s="115"/>
      <c r="O63" s="21"/>
      <c r="P63" s="115"/>
    </row>
    <row r="64" spans="1:16" ht="17.100000000000001" customHeight="1" x14ac:dyDescent="0.2">
      <c r="A64" s="105" t="s">
        <v>58</v>
      </c>
      <c r="B64" s="114"/>
      <c r="D64" s="6">
        <v>43227</v>
      </c>
      <c r="E64" s="115"/>
      <c r="F64" s="6">
        <v>30172</v>
      </c>
      <c r="G64" s="116"/>
      <c r="H64" s="6">
        <v>313</v>
      </c>
      <c r="I64" s="116"/>
      <c r="J64" s="6">
        <v>620</v>
      </c>
      <c r="K64" s="121"/>
      <c r="L64" s="115"/>
      <c r="M64" s="21"/>
      <c r="N64" s="115"/>
      <c r="O64" s="21"/>
      <c r="P64" s="115"/>
    </row>
    <row r="65" spans="1:16" ht="17.100000000000001" customHeight="1" x14ac:dyDescent="0.2">
      <c r="A65" s="105" t="s">
        <v>59</v>
      </c>
      <c r="B65" s="114"/>
      <c r="D65" s="23">
        <v>513071</v>
      </c>
      <c r="E65" s="115"/>
      <c r="F65" s="23">
        <v>463058</v>
      </c>
      <c r="G65" s="116"/>
      <c r="H65" s="23">
        <v>106275</v>
      </c>
      <c r="I65" s="116"/>
      <c r="J65" s="23">
        <v>91969</v>
      </c>
      <c r="K65" s="121"/>
      <c r="L65" s="115"/>
      <c r="M65" s="21"/>
      <c r="N65" s="115"/>
      <c r="O65" s="21"/>
      <c r="P65" s="115"/>
    </row>
    <row r="66" spans="1:16" ht="17.100000000000001" customHeight="1" x14ac:dyDescent="0.2">
      <c r="A66" s="103" t="s">
        <v>60</v>
      </c>
      <c r="B66" s="114"/>
      <c r="D66" s="23">
        <f>SUM(D58:D65)</f>
        <v>8204248</v>
      </c>
      <c r="E66" s="115"/>
      <c r="F66" s="23">
        <f>SUM(F58:F65)</f>
        <v>8306931</v>
      </c>
      <c r="G66" s="116"/>
      <c r="H66" s="23">
        <f>SUM(H58:H65)</f>
        <v>1834871</v>
      </c>
      <c r="I66" s="116"/>
      <c r="J66" s="23">
        <f>SUM(J58:J65)</f>
        <v>1826603</v>
      </c>
      <c r="K66" s="121"/>
      <c r="L66" s="115"/>
      <c r="M66" s="21"/>
      <c r="N66" s="115"/>
      <c r="O66" s="21"/>
      <c r="P66" s="115"/>
    </row>
    <row r="67" spans="1:16" ht="17.100000000000001" customHeight="1" x14ac:dyDescent="0.2">
      <c r="A67" s="103" t="s">
        <v>61</v>
      </c>
      <c r="B67" s="114"/>
      <c r="D67" s="23">
        <f>SUM(D56:D65)</f>
        <v>13209912</v>
      </c>
      <c r="E67" s="115"/>
      <c r="F67" s="23">
        <f>F56+F66</f>
        <v>12665988</v>
      </c>
      <c r="G67" s="116"/>
      <c r="H67" s="23">
        <f>H56+H66</f>
        <v>2735567</v>
      </c>
      <c r="I67" s="116"/>
      <c r="J67" s="23">
        <f>J56+J66</f>
        <v>2697668</v>
      </c>
      <c r="K67" s="121"/>
      <c r="L67" s="115"/>
      <c r="M67" s="21"/>
      <c r="N67" s="115"/>
      <c r="O67" s="21"/>
      <c r="P67" s="115"/>
    </row>
    <row r="68" spans="1:16" ht="17.100000000000001" customHeight="1" x14ac:dyDescent="0.2">
      <c r="A68" s="103" t="s">
        <v>62</v>
      </c>
      <c r="B68" s="114"/>
      <c r="E68" s="115"/>
      <c r="F68" s="6"/>
      <c r="G68" s="115"/>
      <c r="I68" s="115"/>
      <c r="J68" s="6"/>
      <c r="K68" s="121"/>
      <c r="L68" s="115"/>
      <c r="M68" s="21"/>
      <c r="N68" s="115"/>
      <c r="O68" s="21"/>
      <c r="P68" s="115"/>
    </row>
    <row r="69" spans="1:16" ht="17.100000000000001" customHeight="1" x14ac:dyDescent="0.2">
      <c r="A69" s="105" t="s">
        <v>63</v>
      </c>
      <c r="B69" s="114"/>
      <c r="E69" s="115"/>
      <c r="F69" s="6"/>
      <c r="G69" s="115"/>
      <c r="I69" s="115"/>
      <c r="J69" s="6"/>
      <c r="K69" s="121"/>
      <c r="L69" s="115"/>
      <c r="M69" s="21"/>
      <c r="N69" s="115"/>
      <c r="O69" s="21"/>
      <c r="P69" s="115"/>
    </row>
    <row r="70" spans="1:16" ht="17.100000000000001" customHeight="1" x14ac:dyDescent="0.2">
      <c r="A70" s="105" t="s">
        <v>64</v>
      </c>
      <c r="B70" s="114"/>
      <c r="E70" s="115"/>
      <c r="F70" s="6"/>
      <c r="G70" s="115"/>
      <c r="I70" s="115"/>
      <c r="J70" s="6"/>
      <c r="K70" s="121"/>
      <c r="L70" s="115"/>
      <c r="M70" s="21"/>
      <c r="N70" s="115"/>
      <c r="O70" s="21"/>
      <c r="P70" s="115"/>
    </row>
    <row r="71" spans="1:16" ht="17.100000000000001" customHeight="1" thickBot="1" x14ac:dyDescent="0.25">
      <c r="A71" s="105" t="s">
        <v>65</v>
      </c>
      <c r="B71" s="114"/>
      <c r="D71" s="24">
        <v>2116754</v>
      </c>
      <c r="E71" s="115"/>
      <c r="F71" s="24">
        <v>2116754</v>
      </c>
      <c r="G71" s="116"/>
      <c r="H71" s="24">
        <v>2116754</v>
      </c>
      <c r="I71" s="116"/>
      <c r="J71" s="24">
        <v>2116754</v>
      </c>
      <c r="K71" s="121"/>
      <c r="L71" s="115"/>
      <c r="M71" s="21"/>
      <c r="N71" s="115"/>
      <c r="O71" s="21"/>
      <c r="P71" s="115"/>
    </row>
    <row r="72" spans="1:16" ht="17.100000000000001" customHeight="1" thickTop="1" x14ac:dyDescent="0.2">
      <c r="A72" s="105" t="s">
        <v>66</v>
      </c>
      <c r="B72" s="114"/>
      <c r="E72" s="115"/>
      <c r="F72" s="6"/>
      <c r="G72" s="116"/>
      <c r="I72" s="116"/>
      <c r="J72" s="6"/>
      <c r="L72" s="115"/>
      <c r="M72" s="21"/>
      <c r="N72" s="115"/>
      <c r="O72" s="21"/>
      <c r="P72" s="115"/>
    </row>
    <row r="73" spans="1:16" ht="17.100000000000001" customHeight="1" x14ac:dyDescent="0.2">
      <c r="A73" s="105" t="s">
        <v>67</v>
      </c>
      <c r="B73" s="114"/>
      <c r="D73" s="30">
        <v>1666827</v>
      </c>
      <c r="E73" s="115"/>
      <c r="F73" s="30">
        <v>1666827</v>
      </c>
      <c r="G73" s="116"/>
      <c r="H73" s="30">
        <v>1666827</v>
      </c>
      <c r="I73" s="116"/>
      <c r="J73" s="30">
        <v>1666827</v>
      </c>
      <c r="K73" s="121"/>
      <c r="L73" s="115"/>
      <c r="M73" s="21"/>
      <c r="N73" s="115"/>
      <c r="O73" s="21"/>
      <c r="P73" s="115"/>
    </row>
    <row r="74" spans="1:16" ht="17.100000000000001" customHeight="1" x14ac:dyDescent="0.2">
      <c r="A74" s="105" t="s">
        <v>68</v>
      </c>
      <c r="B74" s="114"/>
      <c r="D74" s="30">
        <v>2062461</v>
      </c>
      <c r="E74" s="115"/>
      <c r="F74" s="30">
        <v>2062461</v>
      </c>
      <c r="G74" s="116"/>
      <c r="H74" s="30">
        <v>2062461</v>
      </c>
      <c r="I74" s="116"/>
      <c r="J74" s="30">
        <v>2062461</v>
      </c>
      <c r="K74" s="121"/>
      <c r="L74" s="115"/>
      <c r="M74" s="21"/>
      <c r="N74" s="115"/>
      <c r="O74" s="21"/>
      <c r="P74" s="115"/>
    </row>
    <row r="75" spans="1:16" ht="17.100000000000001" customHeight="1" x14ac:dyDescent="0.2">
      <c r="A75" s="105" t="s">
        <v>69</v>
      </c>
      <c r="B75" s="114"/>
      <c r="D75" s="30">
        <v>568131</v>
      </c>
      <c r="E75" s="115"/>
      <c r="F75" s="30">
        <v>568131</v>
      </c>
      <c r="G75" s="116"/>
      <c r="H75" s="30">
        <v>0</v>
      </c>
      <c r="I75" s="116"/>
      <c r="J75" s="30">
        <v>0</v>
      </c>
      <c r="K75" s="121"/>
      <c r="L75" s="115"/>
      <c r="M75" s="21"/>
      <c r="N75" s="115"/>
      <c r="O75" s="21"/>
      <c r="P75" s="115"/>
    </row>
    <row r="76" spans="1:16" ht="17.100000000000001" customHeight="1" x14ac:dyDescent="0.2">
      <c r="A76" s="105" t="s">
        <v>70</v>
      </c>
      <c r="B76" s="114"/>
      <c r="E76" s="115"/>
      <c r="F76" s="6"/>
      <c r="G76" s="116"/>
      <c r="I76" s="116"/>
      <c r="J76" s="6"/>
      <c r="K76" s="121"/>
      <c r="L76" s="115"/>
      <c r="M76" s="21"/>
      <c r="N76" s="115"/>
      <c r="O76" s="21"/>
      <c r="P76" s="115"/>
    </row>
    <row r="77" spans="1:16" ht="17.100000000000001" customHeight="1" x14ac:dyDescent="0.2">
      <c r="A77" s="105" t="s">
        <v>71</v>
      </c>
      <c r="B77" s="114"/>
      <c r="D77" s="30">
        <v>211675</v>
      </c>
      <c r="E77" s="115"/>
      <c r="F77" s="30">
        <v>211675</v>
      </c>
      <c r="G77" s="116"/>
      <c r="H77" s="30">
        <v>211675</v>
      </c>
      <c r="I77" s="116"/>
      <c r="J77" s="30">
        <v>211675</v>
      </c>
      <c r="K77" s="121"/>
      <c r="L77" s="115"/>
      <c r="M77" s="21"/>
      <c r="N77" s="115"/>
      <c r="O77" s="21"/>
      <c r="P77" s="115"/>
    </row>
    <row r="78" spans="1:16" ht="17.100000000000001" customHeight="1" x14ac:dyDescent="0.2">
      <c r="A78" s="105" t="s">
        <v>72</v>
      </c>
      <c r="B78" s="114"/>
      <c r="D78" s="30">
        <v>-627556</v>
      </c>
      <c r="E78" s="115"/>
      <c r="F78" s="30">
        <v>-556051</v>
      </c>
      <c r="G78" s="116"/>
      <c r="H78" s="30">
        <v>263012</v>
      </c>
      <c r="I78" s="116"/>
      <c r="J78" s="30">
        <v>297352</v>
      </c>
      <c r="K78" s="121"/>
      <c r="L78" s="115"/>
      <c r="M78" s="21"/>
      <c r="N78" s="115"/>
      <c r="O78" s="21"/>
      <c r="P78" s="115"/>
    </row>
    <row r="79" spans="1:16" ht="17.100000000000001" customHeight="1" x14ac:dyDescent="0.2">
      <c r="A79" s="105" t="s">
        <v>73</v>
      </c>
      <c r="B79" s="114"/>
      <c r="D79" s="23">
        <v>5681205</v>
      </c>
      <c r="E79" s="115"/>
      <c r="F79" s="23">
        <v>5750603</v>
      </c>
      <c r="G79" s="116"/>
      <c r="H79" s="23">
        <v>141313</v>
      </c>
      <c r="I79" s="116"/>
      <c r="J79" s="23">
        <v>141313</v>
      </c>
      <c r="K79" s="121"/>
      <c r="L79" s="115"/>
      <c r="M79" s="21"/>
      <c r="N79" s="115"/>
      <c r="O79" s="21"/>
      <c r="P79" s="115"/>
    </row>
    <row r="80" spans="1:16" ht="17.100000000000001" customHeight="1" x14ac:dyDescent="0.2">
      <c r="A80" s="105" t="s">
        <v>74</v>
      </c>
      <c r="B80" s="114"/>
      <c r="D80" s="6">
        <f>SUM(D73:D79)</f>
        <v>9562743</v>
      </c>
      <c r="E80" s="115"/>
      <c r="F80" s="6">
        <f>SUM(F73:F79)</f>
        <v>9703646</v>
      </c>
      <c r="G80" s="116"/>
      <c r="H80" s="6">
        <f>SUM(H73:H79)</f>
        <v>4345288</v>
      </c>
      <c r="I80" s="116"/>
      <c r="J80" s="6">
        <f>SUM(J73:J79)</f>
        <v>4379628</v>
      </c>
      <c r="K80" s="121"/>
      <c r="L80" s="115"/>
      <c r="M80" s="21"/>
      <c r="N80" s="115"/>
      <c r="O80" s="21"/>
      <c r="P80" s="115"/>
    </row>
    <row r="81" spans="1:16" ht="17.100000000000001" customHeight="1" x14ac:dyDescent="0.2">
      <c r="A81" s="105" t="s">
        <v>75</v>
      </c>
      <c r="B81" s="114"/>
      <c r="E81" s="115"/>
      <c r="F81" s="6"/>
      <c r="G81" s="116"/>
      <c r="I81" s="116"/>
      <c r="J81" s="6"/>
      <c r="K81" s="121"/>
      <c r="L81" s="115"/>
      <c r="M81" s="21"/>
      <c r="N81" s="115"/>
      <c r="O81" s="21"/>
      <c r="P81" s="115"/>
    </row>
    <row r="82" spans="1:16" ht="17.100000000000001" customHeight="1" x14ac:dyDescent="0.2">
      <c r="A82" s="105" t="s">
        <v>76</v>
      </c>
      <c r="B82" s="114"/>
      <c r="D82" s="23">
        <v>115730</v>
      </c>
      <c r="E82" s="115"/>
      <c r="F82" s="23">
        <v>118137</v>
      </c>
      <c r="G82" s="116"/>
      <c r="H82" s="23">
        <v>0</v>
      </c>
      <c r="I82" s="116"/>
      <c r="J82" s="23">
        <v>0</v>
      </c>
      <c r="K82" s="118"/>
      <c r="L82" s="115"/>
      <c r="M82" s="21"/>
      <c r="N82" s="115"/>
      <c r="O82" s="21"/>
      <c r="P82" s="115"/>
    </row>
    <row r="83" spans="1:16" ht="17.100000000000001" customHeight="1" x14ac:dyDescent="0.2">
      <c r="A83" s="103" t="s">
        <v>77</v>
      </c>
      <c r="B83" s="114"/>
      <c r="D83" s="23">
        <f>SUM(D80:D82)</f>
        <v>9678473</v>
      </c>
      <c r="E83" s="115"/>
      <c r="F83" s="23">
        <f>SUM(F80:F82)</f>
        <v>9821783</v>
      </c>
      <c r="G83" s="116"/>
      <c r="H83" s="23">
        <f>SUM(H80:H82)</f>
        <v>4345288</v>
      </c>
      <c r="I83" s="116"/>
      <c r="J83" s="23">
        <f>SUM(J80:J82)</f>
        <v>4379628</v>
      </c>
      <c r="K83" s="121"/>
      <c r="L83" s="115"/>
      <c r="M83" s="21"/>
      <c r="N83" s="115"/>
      <c r="O83" s="21"/>
      <c r="P83" s="115"/>
    </row>
    <row r="84" spans="1:16" ht="17.100000000000001" customHeight="1" thickBot="1" x14ac:dyDescent="0.25">
      <c r="A84" s="103" t="s">
        <v>78</v>
      </c>
      <c r="B84" s="114"/>
      <c r="D84" s="24">
        <f>SUM(D67,D83)</f>
        <v>22888385</v>
      </c>
      <c r="E84" s="115"/>
      <c r="F84" s="24">
        <f>SUM(F67,F83)</f>
        <v>22487771</v>
      </c>
      <c r="G84" s="116"/>
      <c r="H84" s="24">
        <f>SUM(H67,H83)</f>
        <v>7080855</v>
      </c>
      <c r="I84" s="116"/>
      <c r="J84" s="24">
        <f>SUM(J67,J83)</f>
        <v>7077296</v>
      </c>
      <c r="K84" s="121"/>
      <c r="L84" s="115"/>
      <c r="M84" s="21"/>
      <c r="N84" s="115"/>
      <c r="O84" s="21"/>
      <c r="P84" s="115"/>
    </row>
    <row r="85" spans="1:16" ht="12.75" customHeight="1" thickTop="1" x14ac:dyDescent="0.2">
      <c r="B85" s="123"/>
      <c r="C85" s="7"/>
      <c r="D85" s="6">
        <f>SUM(D84-D33)</f>
        <v>0</v>
      </c>
      <c r="E85" s="6"/>
      <c r="F85" s="6">
        <f>SUM(F84-F33)</f>
        <v>0</v>
      </c>
      <c r="G85" s="6"/>
      <c r="H85" s="6">
        <f>SUM(H84-H33)</f>
        <v>0</v>
      </c>
      <c r="I85" s="6"/>
      <c r="J85" s="6">
        <f>SUM(J84-J33)</f>
        <v>0</v>
      </c>
      <c r="K85" s="7"/>
      <c r="P85" s="115"/>
    </row>
    <row r="86" spans="1:16" ht="17.100000000000001" customHeight="1" x14ac:dyDescent="0.2">
      <c r="B86" s="123"/>
      <c r="C86" s="7"/>
      <c r="E86" s="6"/>
      <c r="G86" s="6"/>
      <c r="I86" s="6"/>
      <c r="K86" s="7"/>
      <c r="P86" s="115"/>
    </row>
    <row r="87" spans="1:16" ht="17.100000000000001" customHeight="1" x14ac:dyDescent="0.2">
      <c r="A87" s="105" t="s">
        <v>37</v>
      </c>
    </row>
    <row r="88" spans="1:16" ht="17.100000000000001" customHeight="1" x14ac:dyDescent="0.2">
      <c r="A88" s="124"/>
    </row>
    <row r="89" spans="1:16" s="126" customFormat="1" ht="17.100000000000001" customHeight="1" x14ac:dyDescent="0.2">
      <c r="A89" s="125"/>
      <c r="D89" s="6"/>
      <c r="E89" s="105"/>
      <c r="F89" s="7"/>
      <c r="G89" s="105"/>
      <c r="H89" s="6"/>
      <c r="J89" s="32"/>
    </row>
    <row r="90" spans="1:16" s="126" customFormat="1" ht="17.100000000000001" customHeight="1" x14ac:dyDescent="0.2">
      <c r="D90" s="6"/>
      <c r="E90" s="105"/>
      <c r="F90" s="7"/>
      <c r="G90" s="105"/>
      <c r="H90" s="6"/>
      <c r="J90" s="32"/>
    </row>
    <row r="91" spans="1:16" s="126" customFormat="1" ht="17.100000000000001" customHeight="1" x14ac:dyDescent="0.2">
      <c r="B91" s="105" t="s">
        <v>79</v>
      </c>
      <c r="D91" s="6"/>
      <c r="E91" s="105"/>
      <c r="F91" s="7"/>
      <c r="G91" s="105"/>
      <c r="H91" s="6"/>
      <c r="J91" s="32"/>
    </row>
    <row r="92" spans="1:16" s="126" customFormat="1" ht="17.100000000000001" customHeight="1" x14ac:dyDescent="0.2">
      <c r="A92" s="125"/>
      <c r="D92" s="33"/>
      <c r="F92" s="32"/>
      <c r="H92" s="33"/>
      <c r="J92" s="32"/>
    </row>
  </sheetData>
  <mergeCells count="4">
    <mergeCell ref="D5:F5"/>
    <mergeCell ref="H5:J5"/>
    <mergeCell ref="D41:F41"/>
    <mergeCell ref="H41:J41"/>
  </mergeCells>
  <pageMargins left="0.78740157480314965" right="0.39370078740157483" top="0.78740157480314965" bottom="0.39370078740157483" header="0.19685039370078741" footer="0.19685039370078741"/>
  <pageSetup paperSize="9" scale="80" fitToHeight="2" orientation="portrait" r:id="rId1"/>
  <rowBreaks count="1" manualBreakCount="1">
    <brk id="3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50C66-6122-4F03-B900-98E2CDAF6C6D}">
  <dimension ref="A1:R176"/>
  <sheetViews>
    <sheetView showGridLines="0" view="pageBreakPreview" topLeftCell="A100" zoomScaleNormal="100" zoomScaleSheetLayoutView="100" workbookViewId="0">
      <selection activeCell="D92" sqref="D92"/>
    </sheetView>
  </sheetViews>
  <sheetFormatPr defaultColWidth="9.28515625" defaultRowHeight="21" customHeight="1" x14ac:dyDescent="0.2"/>
  <cols>
    <col min="1" max="1" width="47.85546875" style="5" customWidth="1"/>
    <col min="2" max="2" width="3.28515625" style="5" customWidth="1"/>
    <col min="3" max="3" width="0.7109375" style="5" customWidth="1"/>
    <col min="4" max="4" width="14.42578125" style="20" customWidth="1"/>
    <col min="5" max="5" width="0.7109375" style="5" customWidth="1"/>
    <col min="6" max="6" width="14.42578125" style="36" customWidth="1"/>
    <col min="7" max="7" width="0.7109375" style="5" customWidth="1"/>
    <col min="8" max="8" width="14.42578125" style="36" customWidth="1"/>
    <col min="9" max="9" width="0.7109375" style="5" customWidth="1"/>
    <col min="10" max="10" width="14.42578125" style="36" customWidth="1"/>
    <col min="11" max="11" width="13.28515625" style="5" bestFit="1" customWidth="1"/>
    <col min="12" max="12" width="11.85546875" style="5" customWidth="1"/>
    <col min="13" max="16384" width="9.28515625" style="5"/>
  </cols>
  <sheetData>
    <row r="1" spans="1:18" s="2" customFormat="1" ht="19.5" customHeight="1" x14ac:dyDescent="0.2">
      <c r="D1" s="34"/>
      <c r="F1" s="4"/>
      <c r="H1" s="4"/>
      <c r="J1" s="35" t="s">
        <v>80</v>
      </c>
    </row>
    <row r="2" spans="1:18" s="2" customFormat="1" ht="19.5" customHeight="1" x14ac:dyDescent="0.2">
      <c r="A2" s="2" t="s">
        <v>0</v>
      </c>
      <c r="D2" s="34"/>
      <c r="F2" s="4"/>
      <c r="H2" s="4"/>
      <c r="J2" s="4"/>
    </row>
    <row r="3" spans="1:18" s="2" customFormat="1" ht="19.5" customHeight="1" x14ac:dyDescent="0.2">
      <c r="A3" s="2" t="s">
        <v>81</v>
      </c>
      <c r="D3" s="34"/>
      <c r="F3" s="4"/>
      <c r="H3" s="4"/>
      <c r="J3" s="4"/>
    </row>
    <row r="4" spans="1:18" s="2" customFormat="1" ht="19.5" customHeight="1" x14ac:dyDescent="0.2">
      <c r="A4" s="2" t="s">
        <v>82</v>
      </c>
      <c r="D4" s="34"/>
      <c r="F4" s="4"/>
      <c r="H4" s="4"/>
      <c r="J4" s="4"/>
    </row>
    <row r="5" spans="1:18" s="11" customFormat="1" ht="19.5" customHeight="1" x14ac:dyDescent="0.2">
      <c r="D5" s="20"/>
      <c r="E5" s="5"/>
      <c r="F5" s="36"/>
      <c r="G5" s="5"/>
      <c r="H5" s="9"/>
      <c r="I5" s="5"/>
      <c r="J5" s="9" t="s">
        <v>83</v>
      </c>
    </row>
    <row r="6" spans="1:18" s="10" customFormat="1" ht="19.5" customHeight="1" x14ac:dyDescent="0.2">
      <c r="D6" s="37"/>
      <c r="E6" s="38" t="s">
        <v>4</v>
      </c>
      <c r="F6" s="39"/>
      <c r="H6" s="39"/>
      <c r="I6" s="38" t="s">
        <v>5</v>
      </c>
      <c r="J6" s="39"/>
    </row>
    <row r="7" spans="1:18" s="11" customFormat="1" ht="19.5" customHeight="1" x14ac:dyDescent="0.2">
      <c r="B7" s="12" t="s">
        <v>6</v>
      </c>
      <c r="D7" s="40" t="s">
        <v>84</v>
      </c>
      <c r="F7" s="41" t="s">
        <v>85</v>
      </c>
      <c r="G7" s="10"/>
      <c r="H7" s="42" t="s">
        <v>84</v>
      </c>
      <c r="J7" s="41" t="s">
        <v>85</v>
      </c>
    </row>
    <row r="8" spans="1:18" ht="19.5" customHeight="1" x14ac:dyDescent="0.2">
      <c r="A8" s="2" t="s">
        <v>86</v>
      </c>
      <c r="B8" s="43"/>
    </row>
    <row r="9" spans="1:18" ht="19.5" customHeight="1" x14ac:dyDescent="0.2">
      <c r="A9" s="5" t="s">
        <v>87</v>
      </c>
      <c r="B9" s="11"/>
      <c r="D9" s="20">
        <v>420714</v>
      </c>
      <c r="E9" s="20"/>
      <c r="F9" s="20">
        <v>104029</v>
      </c>
      <c r="G9" s="20"/>
      <c r="H9" s="20">
        <v>3550</v>
      </c>
      <c r="I9" s="20"/>
      <c r="J9" s="44">
        <v>0</v>
      </c>
      <c r="L9" s="20"/>
      <c r="O9" s="20"/>
      <c r="Q9" s="20"/>
      <c r="R9" s="20"/>
    </row>
    <row r="10" spans="1:18" ht="19.5" customHeight="1" x14ac:dyDescent="0.2">
      <c r="A10" s="5" t="s">
        <v>88</v>
      </c>
      <c r="B10" s="43"/>
      <c r="D10" s="20">
        <v>404513</v>
      </c>
      <c r="E10" s="20"/>
      <c r="F10" s="20">
        <v>100044</v>
      </c>
      <c r="G10" s="20"/>
      <c r="H10" s="20">
        <v>0</v>
      </c>
      <c r="I10" s="45"/>
      <c r="J10" s="44">
        <v>0</v>
      </c>
      <c r="L10" s="20"/>
      <c r="O10" s="20"/>
      <c r="Q10" s="20"/>
      <c r="R10" s="20"/>
    </row>
    <row r="11" spans="1:18" ht="19.5" customHeight="1" x14ac:dyDescent="0.2">
      <c r="A11" s="5" t="s">
        <v>89</v>
      </c>
      <c r="B11" s="43"/>
      <c r="D11" s="20">
        <v>10100</v>
      </c>
      <c r="E11" s="20"/>
      <c r="F11" s="20">
        <v>6897</v>
      </c>
      <c r="G11" s="20"/>
      <c r="H11" s="20">
        <v>2903</v>
      </c>
      <c r="I11" s="45"/>
      <c r="J11" s="9">
        <v>904</v>
      </c>
      <c r="L11" s="20"/>
      <c r="O11" s="20"/>
      <c r="Q11" s="20"/>
      <c r="R11" s="20"/>
    </row>
    <row r="12" spans="1:18" ht="19.5" customHeight="1" x14ac:dyDescent="0.2">
      <c r="A12" s="5" t="s">
        <v>90</v>
      </c>
      <c r="B12" s="43"/>
      <c r="D12" s="46">
        <v>3772</v>
      </c>
      <c r="E12" s="20"/>
      <c r="F12" s="46">
        <v>18402</v>
      </c>
      <c r="G12" s="20"/>
      <c r="H12" s="47">
        <v>35207</v>
      </c>
      <c r="I12" s="20"/>
      <c r="J12" s="47">
        <v>25905</v>
      </c>
      <c r="L12" s="20"/>
      <c r="O12" s="20"/>
      <c r="Q12" s="20"/>
      <c r="R12" s="20"/>
    </row>
    <row r="13" spans="1:18" ht="19.5" customHeight="1" x14ac:dyDescent="0.2">
      <c r="A13" s="2" t="s">
        <v>91</v>
      </c>
      <c r="B13" s="11"/>
      <c r="D13" s="46">
        <f>SUM(D9:D12)</f>
        <v>839099</v>
      </c>
      <c r="E13" s="20"/>
      <c r="F13" s="46">
        <f>SUM(F9:F12)</f>
        <v>229372</v>
      </c>
      <c r="G13" s="20"/>
      <c r="H13" s="46">
        <f>SUM(H9:H12)</f>
        <v>41660</v>
      </c>
      <c r="I13" s="20"/>
      <c r="J13" s="48">
        <f>SUM(J9:J12)</f>
        <v>26809</v>
      </c>
      <c r="L13" s="20"/>
      <c r="O13" s="20"/>
      <c r="Q13" s="20"/>
      <c r="R13" s="20"/>
    </row>
    <row r="14" spans="1:18" ht="19.5" customHeight="1" x14ac:dyDescent="0.2">
      <c r="A14" s="2" t="s">
        <v>92</v>
      </c>
      <c r="B14" s="11"/>
      <c r="E14" s="20"/>
      <c r="F14" s="20"/>
      <c r="G14" s="20"/>
      <c r="I14" s="20"/>
      <c r="L14" s="20"/>
      <c r="O14" s="20"/>
      <c r="Q14" s="20"/>
      <c r="R14" s="20"/>
    </row>
    <row r="15" spans="1:18" ht="19.5" customHeight="1" x14ac:dyDescent="0.2">
      <c r="A15" s="5" t="s">
        <v>93</v>
      </c>
      <c r="B15" s="11"/>
      <c r="D15" s="20">
        <v>331636</v>
      </c>
      <c r="E15" s="20"/>
      <c r="F15" s="20">
        <v>187871</v>
      </c>
      <c r="G15" s="20"/>
      <c r="H15" s="20">
        <v>3128</v>
      </c>
      <c r="I15" s="20"/>
      <c r="J15" s="44">
        <v>0</v>
      </c>
      <c r="K15" s="20"/>
      <c r="L15" s="20"/>
      <c r="O15" s="20"/>
      <c r="Q15" s="20"/>
      <c r="R15" s="20"/>
    </row>
    <row r="16" spans="1:18" ht="19.5" customHeight="1" x14ac:dyDescent="0.2">
      <c r="A16" s="5" t="s">
        <v>94</v>
      </c>
      <c r="B16" s="43"/>
      <c r="D16" s="20">
        <v>240075</v>
      </c>
      <c r="E16" s="20"/>
      <c r="F16" s="20">
        <v>56266</v>
      </c>
      <c r="G16" s="20"/>
      <c r="H16" s="20">
        <v>0</v>
      </c>
      <c r="I16" s="45"/>
      <c r="J16" s="44">
        <v>0</v>
      </c>
      <c r="L16" s="20"/>
      <c r="O16" s="20"/>
      <c r="Q16" s="20"/>
      <c r="R16" s="20"/>
    </row>
    <row r="17" spans="1:18" ht="19.5" customHeight="1" x14ac:dyDescent="0.2">
      <c r="A17" s="5" t="s">
        <v>95</v>
      </c>
      <c r="B17" s="43"/>
      <c r="D17" s="20">
        <v>7967</v>
      </c>
      <c r="E17" s="20"/>
      <c r="F17" s="20">
        <v>4620</v>
      </c>
      <c r="G17" s="20"/>
      <c r="H17" s="20">
        <v>1169</v>
      </c>
      <c r="I17" s="45"/>
      <c r="J17" s="36">
        <v>1000</v>
      </c>
      <c r="L17" s="20"/>
      <c r="O17" s="20"/>
      <c r="Q17" s="20"/>
      <c r="R17" s="20"/>
    </row>
    <row r="18" spans="1:18" ht="19.5" customHeight="1" x14ac:dyDescent="0.2">
      <c r="A18" s="5" t="s">
        <v>96</v>
      </c>
      <c r="B18" s="43"/>
      <c r="D18" s="20">
        <v>86516</v>
      </c>
      <c r="E18" s="20"/>
      <c r="F18" s="20">
        <v>26313</v>
      </c>
      <c r="G18" s="20"/>
      <c r="H18" s="20">
        <v>20</v>
      </c>
      <c r="I18" s="45"/>
      <c r="J18" s="36">
        <v>25</v>
      </c>
      <c r="L18" s="20"/>
      <c r="O18" s="20"/>
      <c r="Q18" s="20"/>
      <c r="R18" s="20"/>
    </row>
    <row r="19" spans="1:18" ht="19.5" customHeight="1" x14ac:dyDescent="0.2">
      <c r="A19" s="5" t="s">
        <v>97</v>
      </c>
      <c r="B19" s="43"/>
      <c r="D19" s="20">
        <v>265903</v>
      </c>
      <c r="E19" s="20"/>
      <c r="F19" s="20">
        <v>189182</v>
      </c>
      <c r="G19" s="20"/>
      <c r="H19" s="20">
        <v>46237</v>
      </c>
      <c r="I19" s="20"/>
      <c r="J19" s="36">
        <v>35055</v>
      </c>
      <c r="L19" s="20"/>
      <c r="O19" s="20"/>
      <c r="Q19" s="20"/>
      <c r="R19" s="20"/>
    </row>
    <row r="20" spans="1:18" ht="19.5" customHeight="1" x14ac:dyDescent="0.2">
      <c r="A20" s="2" t="s">
        <v>98</v>
      </c>
      <c r="B20" s="43"/>
      <c r="D20" s="49">
        <f>SUM(D15:D19)</f>
        <v>932097</v>
      </c>
      <c r="E20" s="20"/>
      <c r="F20" s="49">
        <f>SUM(F15:F19)</f>
        <v>464252</v>
      </c>
      <c r="G20" s="20"/>
      <c r="H20" s="49">
        <f>SUM(H15:H19)</f>
        <v>50554</v>
      </c>
      <c r="I20" s="20"/>
      <c r="J20" s="50">
        <f>SUM(J15:J19)</f>
        <v>36080</v>
      </c>
      <c r="L20" s="20"/>
      <c r="O20" s="20"/>
      <c r="Q20" s="20"/>
      <c r="R20" s="20"/>
    </row>
    <row r="21" spans="1:18" ht="19.5" customHeight="1" x14ac:dyDescent="0.2">
      <c r="A21" s="2" t="s">
        <v>254</v>
      </c>
      <c r="B21" s="43"/>
      <c r="D21" s="20">
        <f>SUM(D13-D20)</f>
        <v>-92998</v>
      </c>
      <c r="E21" s="20"/>
      <c r="F21" s="20">
        <f>SUM(F13-F20)</f>
        <v>-234880</v>
      </c>
      <c r="G21" s="20"/>
      <c r="H21" s="20">
        <f>SUM(H13-H20)</f>
        <v>-8894</v>
      </c>
      <c r="I21" s="20"/>
      <c r="J21" s="20">
        <f>SUM(J13-J20)</f>
        <v>-9271</v>
      </c>
      <c r="L21" s="20"/>
      <c r="O21" s="20"/>
      <c r="Q21" s="20"/>
      <c r="R21" s="20"/>
    </row>
    <row r="22" spans="1:18" ht="19.5" customHeight="1" x14ac:dyDescent="0.2">
      <c r="A22" s="5" t="s">
        <v>100</v>
      </c>
      <c r="B22" s="43">
        <v>6</v>
      </c>
      <c r="D22" s="20">
        <v>3893</v>
      </c>
      <c r="E22" s="20"/>
      <c r="F22" s="20">
        <v>6769</v>
      </c>
      <c r="G22" s="20"/>
      <c r="H22" s="20">
        <v>0</v>
      </c>
      <c r="I22" s="20"/>
      <c r="J22" s="44">
        <v>0</v>
      </c>
      <c r="L22" s="20"/>
      <c r="O22" s="20"/>
      <c r="Q22" s="20"/>
      <c r="R22" s="20"/>
    </row>
    <row r="23" spans="1:18" ht="19.5" customHeight="1" x14ac:dyDescent="0.2">
      <c r="A23" s="5" t="s">
        <v>101</v>
      </c>
      <c r="B23" s="43"/>
      <c r="D23" s="20">
        <v>10352</v>
      </c>
      <c r="E23" s="20"/>
      <c r="F23" s="20">
        <v>11917</v>
      </c>
      <c r="G23" s="20"/>
      <c r="H23" s="20">
        <v>10880</v>
      </c>
      <c r="I23" s="45"/>
      <c r="J23" s="9">
        <v>13598</v>
      </c>
      <c r="L23" s="20"/>
      <c r="O23" s="20"/>
      <c r="Q23" s="20"/>
      <c r="R23" s="20"/>
    </row>
    <row r="24" spans="1:18" ht="19.5" customHeight="1" x14ac:dyDescent="0.2">
      <c r="A24" s="5" t="s">
        <v>102</v>
      </c>
      <c r="B24" s="43"/>
      <c r="D24" s="46">
        <v>-50533</v>
      </c>
      <c r="E24" s="20"/>
      <c r="F24" s="46">
        <v>-62779</v>
      </c>
      <c r="G24" s="20"/>
      <c r="H24" s="46">
        <v>-17629</v>
      </c>
      <c r="I24" s="20"/>
      <c r="J24" s="46">
        <v>-19177</v>
      </c>
      <c r="L24" s="20"/>
      <c r="O24" s="20"/>
      <c r="Q24" s="20"/>
      <c r="R24" s="20"/>
    </row>
    <row r="25" spans="1:18" ht="19.5" customHeight="1" x14ac:dyDescent="0.2">
      <c r="A25" s="2" t="s">
        <v>103</v>
      </c>
      <c r="B25" s="43"/>
      <c r="D25" s="44">
        <f>SUM(D21:D24)</f>
        <v>-129286</v>
      </c>
      <c r="E25" s="20"/>
      <c r="F25" s="44">
        <f>SUM(F21:F24)</f>
        <v>-278973</v>
      </c>
      <c r="G25" s="20"/>
      <c r="H25" s="20">
        <f>SUM(H21:H24)</f>
        <v>-15643</v>
      </c>
      <c r="I25" s="20"/>
      <c r="J25" s="20">
        <f>SUM(J21:J24)</f>
        <v>-14850</v>
      </c>
      <c r="L25" s="20"/>
      <c r="O25" s="20"/>
      <c r="Q25" s="20"/>
      <c r="R25" s="20"/>
    </row>
    <row r="26" spans="1:18" ht="19.5" customHeight="1" x14ac:dyDescent="0.2">
      <c r="A26" s="5" t="s">
        <v>104</v>
      </c>
      <c r="B26" s="43">
        <v>11</v>
      </c>
      <c r="D26" s="46">
        <v>-14391</v>
      </c>
      <c r="E26" s="20"/>
      <c r="F26" s="46">
        <v>-3434</v>
      </c>
      <c r="G26" s="20"/>
      <c r="H26" s="46">
        <v>864</v>
      </c>
      <c r="I26" s="20"/>
      <c r="J26" s="47">
        <v>786</v>
      </c>
      <c r="L26" s="20"/>
      <c r="O26" s="20"/>
      <c r="Q26" s="20"/>
      <c r="R26" s="20"/>
    </row>
    <row r="27" spans="1:18" ht="19.5" customHeight="1" thickBot="1" x14ac:dyDescent="0.25">
      <c r="A27" s="2" t="s">
        <v>105</v>
      </c>
      <c r="B27" s="11"/>
      <c r="D27" s="51">
        <f>SUM(D25:D26)</f>
        <v>-143677</v>
      </c>
      <c r="E27" s="20"/>
      <c r="F27" s="51">
        <f>SUM(F25:F26)</f>
        <v>-282407</v>
      </c>
      <c r="G27" s="20"/>
      <c r="H27" s="51">
        <f>SUM(H25:H26)</f>
        <v>-14779</v>
      </c>
      <c r="I27" s="20"/>
      <c r="J27" s="51">
        <f>SUM(J25:J26)</f>
        <v>-14064</v>
      </c>
      <c r="L27" s="20"/>
      <c r="O27" s="20"/>
      <c r="Q27" s="20"/>
      <c r="R27" s="20"/>
    </row>
    <row r="28" spans="1:18" ht="18.75" customHeight="1" thickTop="1" x14ac:dyDescent="0.2">
      <c r="A28" s="2"/>
      <c r="B28" s="11"/>
      <c r="E28" s="20"/>
      <c r="G28" s="20"/>
      <c r="I28" s="20"/>
      <c r="L28" s="20"/>
      <c r="O28" s="20"/>
    </row>
    <row r="29" spans="1:18" ht="21" customHeight="1" x14ac:dyDescent="0.2">
      <c r="A29" s="2" t="s">
        <v>106</v>
      </c>
      <c r="B29" s="11"/>
      <c r="E29" s="20"/>
      <c r="G29" s="20"/>
      <c r="I29" s="36"/>
      <c r="L29" s="20"/>
      <c r="O29" s="20"/>
    </row>
    <row r="30" spans="1:18" ht="21" customHeight="1" thickBot="1" x14ac:dyDescent="0.25">
      <c r="A30" s="5" t="s">
        <v>107</v>
      </c>
      <c r="B30" s="11"/>
      <c r="D30" s="20">
        <f>+D27-D31</f>
        <v>-140622</v>
      </c>
      <c r="E30" s="36"/>
      <c r="F30" s="52">
        <f>+F27-F31</f>
        <v>-287788</v>
      </c>
      <c r="G30" s="36"/>
      <c r="H30" s="53">
        <f>H27</f>
        <v>-14779</v>
      </c>
      <c r="I30" s="36"/>
      <c r="J30" s="53">
        <f>J27</f>
        <v>-14064</v>
      </c>
      <c r="L30" s="20"/>
      <c r="O30" s="20"/>
    </row>
    <row r="31" spans="1:18" ht="21" customHeight="1" thickTop="1" x14ac:dyDescent="0.2">
      <c r="A31" s="5" t="s">
        <v>108</v>
      </c>
      <c r="B31" s="11"/>
      <c r="D31" s="46">
        <v>-3055</v>
      </c>
      <c r="E31" s="36"/>
      <c r="F31" s="46">
        <v>5381</v>
      </c>
      <c r="G31" s="36"/>
      <c r="I31" s="36"/>
      <c r="L31" s="20"/>
      <c r="O31" s="20"/>
    </row>
    <row r="32" spans="1:18" ht="21" customHeight="1" thickBot="1" x14ac:dyDescent="0.25">
      <c r="B32" s="11"/>
      <c r="D32" s="51">
        <f>SUM(D30:D31)</f>
        <v>-143677</v>
      </c>
      <c r="E32" s="36"/>
      <c r="F32" s="51">
        <f>SUM(F30:F31)</f>
        <v>-282407</v>
      </c>
      <c r="G32" s="36"/>
      <c r="I32" s="36"/>
      <c r="L32" s="20"/>
      <c r="O32" s="20"/>
    </row>
    <row r="33" spans="1:15" ht="21" customHeight="1" thickTop="1" x14ac:dyDescent="0.2">
      <c r="A33" s="2" t="s">
        <v>109</v>
      </c>
      <c r="B33" s="11"/>
      <c r="E33" s="36"/>
      <c r="G33" s="36"/>
      <c r="I33" s="36"/>
      <c r="L33" s="20"/>
      <c r="O33" s="20"/>
    </row>
    <row r="34" spans="1:15" ht="21" customHeight="1" x14ac:dyDescent="0.2">
      <c r="A34" s="2" t="s">
        <v>110</v>
      </c>
      <c r="B34" s="43"/>
      <c r="L34" s="20"/>
      <c r="O34" s="20"/>
    </row>
    <row r="35" spans="1:15" ht="21" customHeight="1" thickBot="1" x14ac:dyDescent="0.25">
      <c r="A35" s="5" t="s">
        <v>111</v>
      </c>
      <c r="B35" s="11"/>
      <c r="D35" s="54">
        <f>(D30/166682701)*1000</f>
        <v>-0.84365083572769806</v>
      </c>
      <c r="E35" s="55"/>
      <c r="F35" s="54">
        <f>(F30/166682701)*1000</f>
        <v>-1.7265618943863887</v>
      </c>
      <c r="G35" s="55"/>
      <c r="H35" s="54">
        <f>(H30/166682701)*1000</f>
        <v>-8.8665469849807624E-2</v>
      </c>
      <c r="I35" s="55"/>
      <c r="J35" s="54">
        <f>(J30/166682701)*1000</f>
        <v>-8.437588253384494E-2</v>
      </c>
      <c r="L35" s="20"/>
      <c r="O35" s="20"/>
    </row>
    <row r="36" spans="1:15" ht="20.25" customHeight="1" thickTop="1" x14ac:dyDescent="0.2">
      <c r="L36" s="20"/>
      <c r="O36" s="20"/>
    </row>
    <row r="37" spans="1:15" ht="13.5" customHeight="1" x14ac:dyDescent="0.2">
      <c r="B37" s="11"/>
      <c r="F37" s="55"/>
      <c r="G37" s="55"/>
      <c r="J37" s="55"/>
      <c r="L37" s="20"/>
      <c r="O37" s="20"/>
    </row>
    <row r="38" spans="1:15" ht="21" customHeight="1" x14ac:dyDescent="0.2">
      <c r="A38" s="19" t="s">
        <v>37</v>
      </c>
      <c r="L38" s="20"/>
      <c r="O38" s="20"/>
    </row>
    <row r="39" spans="1:15" s="2" customFormat="1" ht="19.5" customHeight="1" x14ac:dyDescent="0.2">
      <c r="D39" s="34"/>
      <c r="F39" s="4"/>
      <c r="H39" s="9"/>
      <c r="J39" s="35" t="s">
        <v>80</v>
      </c>
      <c r="L39" s="20"/>
      <c r="M39" s="5"/>
      <c r="N39" s="5"/>
      <c r="O39" s="20"/>
    </row>
    <row r="40" spans="1:15" s="2" customFormat="1" ht="19.5" customHeight="1" x14ac:dyDescent="0.2">
      <c r="A40" s="2" t="s">
        <v>0</v>
      </c>
      <c r="D40" s="34"/>
      <c r="F40" s="4"/>
      <c r="H40" s="4"/>
      <c r="J40" s="4"/>
      <c r="L40" s="20"/>
      <c r="M40" s="5"/>
      <c r="N40" s="5"/>
      <c r="O40" s="20"/>
    </row>
    <row r="41" spans="1:15" s="2" customFormat="1" ht="21" customHeight="1" x14ac:dyDescent="0.2">
      <c r="A41" s="2" t="s">
        <v>112</v>
      </c>
      <c r="D41" s="34"/>
      <c r="F41" s="4"/>
      <c r="H41" s="4"/>
      <c r="J41" s="4"/>
      <c r="L41" s="20"/>
      <c r="M41" s="5"/>
      <c r="N41" s="5"/>
      <c r="O41" s="20"/>
    </row>
    <row r="42" spans="1:15" s="2" customFormat="1" ht="21" customHeight="1" x14ac:dyDescent="0.2">
      <c r="A42" s="2" t="s">
        <v>82</v>
      </c>
      <c r="D42" s="34"/>
      <c r="F42" s="4"/>
      <c r="H42" s="4"/>
      <c r="J42" s="4"/>
      <c r="L42" s="20"/>
      <c r="M42" s="5"/>
      <c r="N42" s="5"/>
      <c r="O42" s="20"/>
    </row>
    <row r="43" spans="1:15" s="11" customFormat="1" ht="21" customHeight="1" x14ac:dyDescent="0.2">
      <c r="D43" s="20"/>
      <c r="E43" s="5"/>
      <c r="F43" s="36"/>
      <c r="G43" s="5"/>
      <c r="H43" s="9"/>
      <c r="I43" s="5"/>
      <c r="J43" s="9" t="s">
        <v>3</v>
      </c>
      <c r="L43" s="20"/>
      <c r="M43" s="5"/>
      <c r="N43" s="5"/>
      <c r="O43" s="20"/>
    </row>
    <row r="44" spans="1:15" s="10" customFormat="1" ht="21" customHeight="1" x14ac:dyDescent="0.2">
      <c r="D44" s="37"/>
      <c r="E44" s="38" t="s">
        <v>4</v>
      </c>
      <c r="F44" s="39"/>
      <c r="H44" s="39"/>
      <c r="I44" s="38" t="s">
        <v>5</v>
      </c>
      <c r="J44" s="39"/>
      <c r="L44" s="20"/>
      <c r="M44" s="5"/>
      <c r="N44" s="5"/>
      <c r="O44" s="20"/>
    </row>
    <row r="45" spans="1:15" s="11" customFormat="1" ht="21" customHeight="1" x14ac:dyDescent="0.2">
      <c r="B45" s="12" t="s">
        <v>6</v>
      </c>
      <c r="D45" s="40" t="s">
        <v>84</v>
      </c>
      <c r="F45" s="41" t="s">
        <v>85</v>
      </c>
      <c r="G45" s="10"/>
      <c r="H45" s="42" t="s">
        <v>84</v>
      </c>
      <c r="J45" s="41" t="s">
        <v>85</v>
      </c>
      <c r="L45" s="20"/>
      <c r="M45" s="5"/>
      <c r="N45" s="5"/>
      <c r="O45" s="20"/>
    </row>
    <row r="46" spans="1:15" ht="21" customHeight="1" thickBot="1" x14ac:dyDescent="0.25">
      <c r="A46" s="2" t="s">
        <v>105</v>
      </c>
      <c r="B46" s="11"/>
      <c r="D46" s="56">
        <f>SUM(D32)</f>
        <v>-143677</v>
      </c>
      <c r="E46" s="36"/>
      <c r="F46" s="56">
        <f>SUM(F32)</f>
        <v>-282407</v>
      </c>
      <c r="G46" s="36"/>
      <c r="H46" s="56">
        <f>H30</f>
        <v>-14779</v>
      </c>
      <c r="I46" s="36"/>
      <c r="J46" s="56">
        <f>J30</f>
        <v>-14064</v>
      </c>
      <c r="L46" s="20"/>
      <c r="O46" s="20"/>
    </row>
    <row r="47" spans="1:15" ht="21" customHeight="1" thickTop="1" x14ac:dyDescent="0.2">
      <c r="B47" s="11"/>
      <c r="E47" s="36"/>
      <c r="G47" s="36"/>
      <c r="I47" s="36"/>
      <c r="L47" s="20"/>
      <c r="O47" s="20"/>
    </row>
    <row r="48" spans="1:15" ht="21" customHeight="1" x14ac:dyDescent="0.2">
      <c r="A48" s="2" t="s">
        <v>113</v>
      </c>
      <c r="B48" s="11"/>
      <c r="E48" s="36"/>
      <c r="G48" s="36"/>
      <c r="I48" s="36"/>
      <c r="L48" s="20"/>
      <c r="O48" s="20"/>
    </row>
    <row r="49" spans="1:15" ht="21" customHeight="1" x14ac:dyDescent="0.2">
      <c r="A49" s="57" t="s">
        <v>114</v>
      </c>
      <c r="B49" s="11"/>
      <c r="E49" s="36"/>
      <c r="G49" s="36"/>
      <c r="I49" s="36"/>
      <c r="L49" s="20"/>
      <c r="O49" s="20"/>
    </row>
    <row r="50" spans="1:15" ht="21" customHeight="1" x14ac:dyDescent="0.2">
      <c r="A50" s="57" t="s">
        <v>115</v>
      </c>
      <c r="B50" s="11"/>
      <c r="E50" s="36"/>
      <c r="G50" s="36"/>
      <c r="I50" s="36"/>
      <c r="L50" s="20"/>
      <c r="O50" s="20"/>
    </row>
    <row r="51" spans="1:15" ht="21" customHeight="1" x14ac:dyDescent="0.2">
      <c r="A51" s="5" t="s">
        <v>116</v>
      </c>
      <c r="B51" s="43"/>
      <c r="L51" s="20"/>
      <c r="O51" s="20"/>
    </row>
    <row r="52" spans="1:15" ht="21" customHeight="1" x14ac:dyDescent="0.2">
      <c r="A52" s="5" t="s">
        <v>117</v>
      </c>
      <c r="B52" s="11"/>
      <c r="D52" s="20">
        <v>-98</v>
      </c>
      <c r="E52" s="31"/>
      <c r="F52" s="52">
        <v>-1176</v>
      </c>
      <c r="G52" s="31"/>
      <c r="H52" s="35">
        <v>0</v>
      </c>
      <c r="I52" s="31"/>
      <c r="J52" s="35">
        <v>0</v>
      </c>
      <c r="L52" s="20"/>
      <c r="O52" s="20"/>
    </row>
    <row r="53" spans="1:15" ht="21" customHeight="1" x14ac:dyDescent="0.2">
      <c r="A53" s="5" t="s">
        <v>118</v>
      </c>
      <c r="B53" s="43">
        <v>6</v>
      </c>
      <c r="D53" s="58">
        <v>2148</v>
      </c>
      <c r="E53" s="31"/>
      <c r="F53" s="58">
        <v>1821</v>
      </c>
      <c r="G53" s="31"/>
      <c r="H53" s="58">
        <v>0</v>
      </c>
      <c r="I53" s="31"/>
      <c r="J53" s="58">
        <v>0</v>
      </c>
      <c r="L53" s="20"/>
      <c r="O53" s="20"/>
    </row>
    <row r="54" spans="1:15" ht="21" customHeight="1" x14ac:dyDescent="0.2">
      <c r="A54" s="5" t="s">
        <v>119</v>
      </c>
      <c r="B54" s="43"/>
      <c r="D54" s="35"/>
      <c r="E54" s="31"/>
      <c r="F54" s="35"/>
      <c r="G54" s="31"/>
      <c r="H54" s="35"/>
      <c r="I54" s="31"/>
      <c r="J54" s="35"/>
      <c r="L54" s="20"/>
      <c r="O54" s="20"/>
    </row>
    <row r="55" spans="1:15" ht="21" customHeight="1" x14ac:dyDescent="0.2">
      <c r="A55" s="5" t="s">
        <v>120</v>
      </c>
      <c r="B55" s="43"/>
      <c r="D55" s="58">
        <f>SUM(D52:D53)</f>
        <v>2050</v>
      </c>
      <c r="E55" s="31"/>
      <c r="F55" s="58">
        <f>SUM(F52:F53)</f>
        <v>645</v>
      </c>
      <c r="G55" s="31"/>
      <c r="H55" s="58">
        <f>SUM(H52:H53)</f>
        <v>0</v>
      </c>
      <c r="I55" s="31"/>
      <c r="J55" s="58">
        <f>SUM(J52:J53)</f>
        <v>0</v>
      </c>
      <c r="L55" s="20"/>
      <c r="O55" s="20"/>
    </row>
    <row r="56" spans="1:15" ht="21" customHeight="1" x14ac:dyDescent="0.2">
      <c r="A56" s="57" t="s">
        <v>121</v>
      </c>
      <c r="B56" s="43"/>
      <c r="D56" s="35"/>
      <c r="E56" s="31"/>
      <c r="F56" s="35"/>
      <c r="G56" s="31"/>
      <c r="H56" s="9"/>
      <c r="I56" s="31"/>
      <c r="J56" s="9"/>
      <c r="L56" s="20"/>
      <c r="O56" s="20"/>
    </row>
    <row r="57" spans="1:15" ht="21" customHeight="1" x14ac:dyDescent="0.2">
      <c r="A57" s="57" t="s">
        <v>115</v>
      </c>
      <c r="B57" s="43"/>
      <c r="D57" s="35"/>
      <c r="E57" s="31"/>
      <c r="F57" s="35"/>
      <c r="G57" s="31"/>
      <c r="H57" s="9"/>
      <c r="I57" s="31"/>
      <c r="J57" s="9"/>
      <c r="L57" s="20"/>
      <c r="O57" s="20"/>
    </row>
    <row r="58" spans="1:15" ht="21" customHeight="1" x14ac:dyDescent="0.2">
      <c r="A58" s="5" t="s">
        <v>122</v>
      </c>
      <c r="B58" s="43"/>
      <c r="D58" s="35"/>
      <c r="E58" s="31"/>
      <c r="F58" s="35"/>
      <c r="L58" s="20"/>
      <c r="O58" s="20"/>
    </row>
    <row r="59" spans="1:15" ht="21" customHeight="1" x14ac:dyDescent="0.2">
      <c r="A59" s="5" t="s">
        <v>123</v>
      </c>
      <c r="B59" s="43"/>
      <c r="D59" s="35">
        <v>-16745</v>
      </c>
      <c r="E59" s="31"/>
      <c r="F59" s="35">
        <v>20673</v>
      </c>
      <c r="G59" s="31"/>
      <c r="H59" s="35">
        <v>0</v>
      </c>
      <c r="I59" s="31"/>
      <c r="J59" s="35">
        <v>0</v>
      </c>
      <c r="L59" s="20"/>
      <c r="O59" s="20"/>
    </row>
    <row r="60" spans="1:15" ht="21" customHeight="1" x14ac:dyDescent="0.2">
      <c r="A60" s="5" t="s">
        <v>118</v>
      </c>
      <c r="B60" s="43">
        <v>6</v>
      </c>
      <c r="D60" s="58">
        <v>698</v>
      </c>
      <c r="E60" s="31"/>
      <c r="F60" s="58">
        <v>208</v>
      </c>
      <c r="G60" s="31"/>
      <c r="H60" s="58">
        <v>0</v>
      </c>
      <c r="I60" s="31"/>
      <c r="J60" s="58">
        <v>0</v>
      </c>
      <c r="L60" s="20"/>
      <c r="O60" s="20"/>
    </row>
    <row r="61" spans="1:15" ht="21" customHeight="1" x14ac:dyDescent="0.2">
      <c r="A61" s="5" t="s">
        <v>121</v>
      </c>
      <c r="B61" s="43"/>
      <c r="D61" s="35"/>
      <c r="E61" s="31"/>
      <c r="F61" s="35"/>
      <c r="G61" s="31"/>
      <c r="H61" s="35"/>
      <c r="I61" s="31"/>
      <c r="J61" s="35"/>
      <c r="L61" s="20"/>
      <c r="O61" s="20"/>
    </row>
    <row r="62" spans="1:15" ht="21" customHeight="1" x14ac:dyDescent="0.2">
      <c r="A62" s="5" t="s">
        <v>120</v>
      </c>
      <c r="B62" s="43"/>
      <c r="D62" s="35">
        <f>SUM(D59:D60)</f>
        <v>-16047</v>
      </c>
      <c r="E62" s="31"/>
      <c r="F62" s="35">
        <f>SUM(F59:F60)</f>
        <v>20881</v>
      </c>
      <c r="G62" s="31"/>
      <c r="H62" s="35">
        <f>SUM(H60)</f>
        <v>0</v>
      </c>
      <c r="I62" s="31"/>
      <c r="J62" s="35">
        <f>SUM(J60)</f>
        <v>0</v>
      </c>
      <c r="L62" s="20"/>
      <c r="O62" s="20"/>
    </row>
    <row r="63" spans="1:15" ht="21" customHeight="1" x14ac:dyDescent="0.2">
      <c r="A63" s="2" t="s">
        <v>124</v>
      </c>
      <c r="B63" s="43"/>
      <c r="D63" s="49">
        <f>SUM(D55+D62)</f>
        <v>-13997</v>
      </c>
      <c r="E63" s="20"/>
      <c r="F63" s="49">
        <f>SUM(F55+F62)</f>
        <v>21526</v>
      </c>
      <c r="G63" s="20"/>
      <c r="H63" s="49">
        <f>SUM(H55+H62)</f>
        <v>0</v>
      </c>
      <c r="I63" s="20"/>
      <c r="J63" s="49">
        <f>SUM(J55+J62)</f>
        <v>0</v>
      </c>
      <c r="L63" s="20"/>
      <c r="O63" s="20"/>
    </row>
    <row r="64" spans="1:15" ht="21" customHeight="1" x14ac:dyDescent="0.2">
      <c r="A64" s="2"/>
      <c r="B64" s="11"/>
      <c r="F64" s="55"/>
      <c r="G64" s="55"/>
      <c r="L64" s="20"/>
      <c r="O64" s="20"/>
    </row>
    <row r="65" spans="1:15" ht="21" customHeight="1" thickBot="1" x14ac:dyDescent="0.25">
      <c r="A65" s="2" t="s">
        <v>125</v>
      </c>
      <c r="B65" s="11"/>
      <c r="D65" s="56">
        <f>SUM(D46,D63)</f>
        <v>-157674</v>
      </c>
      <c r="E65" s="36"/>
      <c r="F65" s="56">
        <f>SUM(F46,F63)</f>
        <v>-260881</v>
      </c>
      <c r="G65" s="36"/>
      <c r="H65" s="56">
        <f>SUM(H46,H63)</f>
        <v>-14779</v>
      </c>
      <c r="I65" s="36"/>
      <c r="J65" s="56">
        <f>SUM(J46,J63)</f>
        <v>-14064</v>
      </c>
      <c r="L65" s="20"/>
      <c r="O65" s="20"/>
    </row>
    <row r="66" spans="1:15" ht="21" customHeight="1" thickTop="1" x14ac:dyDescent="0.2">
      <c r="B66" s="11"/>
      <c r="F66" s="55"/>
      <c r="G66" s="55"/>
      <c r="L66" s="20"/>
      <c r="O66" s="20"/>
    </row>
    <row r="67" spans="1:15" ht="21" customHeight="1" x14ac:dyDescent="0.2">
      <c r="A67" s="2" t="s">
        <v>126</v>
      </c>
      <c r="B67" s="11"/>
      <c r="F67" s="55"/>
      <c r="G67" s="55"/>
      <c r="L67" s="20"/>
      <c r="O67" s="20"/>
    </row>
    <row r="68" spans="1:15" ht="21" customHeight="1" thickBot="1" x14ac:dyDescent="0.25">
      <c r="A68" s="5" t="s">
        <v>107</v>
      </c>
      <c r="B68" s="11"/>
      <c r="D68" s="20">
        <f>D65-D69</f>
        <v>-154838</v>
      </c>
      <c r="F68" s="52">
        <f>F65-F69</f>
        <v>-266367</v>
      </c>
      <c r="G68" s="55"/>
      <c r="H68" s="56">
        <f>H65-H69</f>
        <v>-14779</v>
      </c>
      <c r="I68" s="36"/>
      <c r="J68" s="56">
        <f>J65-J69</f>
        <v>-14064</v>
      </c>
      <c r="L68" s="20"/>
      <c r="O68" s="20"/>
    </row>
    <row r="69" spans="1:15" ht="21" customHeight="1" thickTop="1" x14ac:dyDescent="0.2">
      <c r="A69" s="5" t="s">
        <v>108</v>
      </c>
      <c r="B69" s="11"/>
      <c r="D69" s="23">
        <v>-2836</v>
      </c>
      <c r="E69" s="59"/>
      <c r="F69" s="60">
        <v>5486</v>
      </c>
      <c r="G69" s="55"/>
      <c r="J69" s="55"/>
      <c r="L69" s="20"/>
      <c r="O69" s="20"/>
    </row>
    <row r="70" spans="1:15" ht="21" customHeight="1" thickBot="1" x14ac:dyDescent="0.25">
      <c r="B70" s="11"/>
      <c r="D70" s="56">
        <f>D65</f>
        <v>-157674</v>
      </c>
      <c r="E70" s="36"/>
      <c r="F70" s="56">
        <f>F65</f>
        <v>-260881</v>
      </c>
      <c r="G70" s="55"/>
      <c r="J70" s="55"/>
      <c r="L70" s="20"/>
      <c r="O70" s="20"/>
    </row>
    <row r="71" spans="1:15" ht="21" customHeight="1" thickTop="1" x14ac:dyDescent="0.2">
      <c r="B71" s="11"/>
      <c r="E71" s="36"/>
      <c r="F71" s="20"/>
      <c r="G71" s="55"/>
      <c r="J71" s="55"/>
      <c r="L71" s="20"/>
      <c r="O71" s="20"/>
    </row>
    <row r="72" spans="1:15" ht="21" customHeight="1" x14ac:dyDescent="0.2">
      <c r="A72" s="19" t="s">
        <v>37</v>
      </c>
      <c r="L72" s="20"/>
      <c r="O72" s="20"/>
    </row>
    <row r="73" spans="1:15" s="2" customFormat="1" ht="19.5" customHeight="1" x14ac:dyDescent="0.2">
      <c r="D73" s="34"/>
      <c r="F73" s="4"/>
      <c r="H73" s="4"/>
      <c r="J73" s="35" t="s">
        <v>80</v>
      </c>
      <c r="L73" s="20"/>
      <c r="M73" s="5"/>
      <c r="N73" s="5"/>
      <c r="O73" s="20"/>
    </row>
    <row r="74" spans="1:15" s="2" customFormat="1" ht="19.5" customHeight="1" x14ac:dyDescent="0.2">
      <c r="A74" s="2" t="s">
        <v>0</v>
      </c>
      <c r="D74" s="34"/>
      <c r="F74" s="4"/>
      <c r="H74" s="4"/>
      <c r="J74" s="4"/>
      <c r="L74" s="20"/>
      <c r="M74" s="5"/>
      <c r="N74" s="5"/>
      <c r="O74" s="20"/>
    </row>
    <row r="75" spans="1:15" s="2" customFormat="1" ht="19.5" customHeight="1" x14ac:dyDescent="0.2">
      <c r="A75" s="2" t="s">
        <v>81</v>
      </c>
      <c r="D75" s="34"/>
      <c r="F75" s="4"/>
      <c r="H75" s="4"/>
      <c r="J75" s="4"/>
      <c r="L75" s="20"/>
      <c r="M75" s="5"/>
      <c r="N75" s="5"/>
      <c r="O75" s="20"/>
    </row>
    <row r="76" spans="1:15" s="2" customFormat="1" ht="19.5" customHeight="1" x14ac:dyDescent="0.2">
      <c r="A76" s="2" t="s">
        <v>127</v>
      </c>
      <c r="D76" s="34"/>
      <c r="F76" s="4"/>
      <c r="H76" s="4"/>
      <c r="J76" s="4"/>
      <c r="L76" s="20"/>
      <c r="M76" s="5"/>
      <c r="N76" s="5"/>
      <c r="O76" s="20"/>
    </row>
    <row r="77" spans="1:15" s="11" customFormat="1" ht="19.5" customHeight="1" x14ac:dyDescent="0.2">
      <c r="D77" s="20"/>
      <c r="E77" s="5"/>
      <c r="F77" s="36"/>
      <c r="G77" s="5"/>
      <c r="H77" s="9"/>
      <c r="I77" s="5"/>
      <c r="J77" s="9" t="s">
        <v>83</v>
      </c>
      <c r="L77" s="20"/>
      <c r="M77" s="5"/>
      <c r="N77" s="5"/>
      <c r="O77" s="20"/>
    </row>
    <row r="78" spans="1:15" s="10" customFormat="1" ht="19.5" customHeight="1" x14ac:dyDescent="0.2">
      <c r="D78" s="37"/>
      <c r="E78" s="38" t="s">
        <v>4</v>
      </c>
      <c r="F78" s="39"/>
      <c r="H78" s="39"/>
      <c r="I78" s="38" t="s">
        <v>5</v>
      </c>
      <c r="J78" s="39"/>
      <c r="L78" s="20"/>
      <c r="M78" s="5"/>
      <c r="N78" s="5"/>
      <c r="O78" s="20"/>
    </row>
    <row r="79" spans="1:15" s="11" customFormat="1" ht="19.5" customHeight="1" x14ac:dyDescent="0.2">
      <c r="B79" s="12" t="s">
        <v>6</v>
      </c>
      <c r="D79" s="40" t="s">
        <v>84</v>
      </c>
      <c r="F79" s="41" t="s">
        <v>85</v>
      </c>
      <c r="G79" s="10"/>
      <c r="H79" s="42" t="s">
        <v>84</v>
      </c>
      <c r="J79" s="41" t="s">
        <v>85</v>
      </c>
      <c r="L79" s="20"/>
      <c r="M79" s="5"/>
      <c r="N79" s="5"/>
      <c r="O79" s="20"/>
    </row>
    <row r="80" spans="1:15" ht="19.5" customHeight="1" x14ac:dyDescent="0.2">
      <c r="A80" s="2" t="s">
        <v>86</v>
      </c>
      <c r="B80" s="43"/>
      <c r="L80" s="20"/>
      <c r="O80" s="20"/>
    </row>
    <row r="81" spans="1:18" ht="19.5" customHeight="1" x14ac:dyDescent="0.2">
      <c r="A81" s="5" t="s">
        <v>87</v>
      </c>
      <c r="B81" s="11"/>
      <c r="D81" s="20">
        <v>963939</v>
      </c>
      <c r="E81" s="20"/>
      <c r="F81" s="20">
        <v>210584</v>
      </c>
      <c r="G81" s="20"/>
      <c r="H81" s="44">
        <v>13082</v>
      </c>
      <c r="I81" s="20"/>
      <c r="J81" s="44">
        <v>0</v>
      </c>
      <c r="L81" s="20"/>
      <c r="O81" s="20"/>
      <c r="Q81" s="20"/>
      <c r="R81" s="20"/>
    </row>
    <row r="82" spans="1:18" ht="19.5" customHeight="1" x14ac:dyDescent="0.2">
      <c r="A82" s="5" t="s">
        <v>88</v>
      </c>
      <c r="B82" s="43"/>
      <c r="D82" s="20">
        <v>906325</v>
      </c>
      <c r="E82" s="20"/>
      <c r="F82" s="20">
        <v>406995</v>
      </c>
      <c r="G82" s="20"/>
      <c r="H82" s="44">
        <v>0</v>
      </c>
      <c r="I82" s="45"/>
      <c r="J82" s="44">
        <v>0</v>
      </c>
      <c r="L82" s="20"/>
      <c r="O82" s="20"/>
      <c r="Q82" s="20"/>
      <c r="R82" s="20"/>
    </row>
    <row r="83" spans="1:18" ht="19.5" customHeight="1" x14ac:dyDescent="0.2">
      <c r="A83" s="5" t="s">
        <v>89</v>
      </c>
      <c r="B83" s="43"/>
      <c r="D83" s="20">
        <v>18509</v>
      </c>
      <c r="E83" s="20"/>
      <c r="F83" s="20">
        <v>13719</v>
      </c>
      <c r="G83" s="20"/>
      <c r="H83" s="9">
        <v>5808</v>
      </c>
      <c r="I83" s="45"/>
      <c r="J83" s="9">
        <v>1860</v>
      </c>
      <c r="L83" s="20"/>
      <c r="O83" s="20"/>
      <c r="Q83" s="20"/>
      <c r="R83" s="20"/>
    </row>
    <row r="84" spans="1:18" ht="19.5" customHeight="1" x14ac:dyDescent="0.2">
      <c r="A84" s="5" t="s">
        <v>90</v>
      </c>
      <c r="B84" s="43"/>
      <c r="D84" s="46">
        <v>8457</v>
      </c>
      <c r="E84" s="20"/>
      <c r="F84" s="46">
        <v>22992</v>
      </c>
      <c r="G84" s="20"/>
      <c r="H84" s="47">
        <v>51506</v>
      </c>
      <c r="I84" s="20"/>
      <c r="J84" s="47">
        <v>40785</v>
      </c>
      <c r="L84" s="20"/>
      <c r="O84" s="20"/>
      <c r="Q84" s="20"/>
      <c r="R84" s="20"/>
    </row>
    <row r="85" spans="1:18" ht="19.5" customHeight="1" x14ac:dyDescent="0.2">
      <c r="A85" s="2" t="s">
        <v>91</v>
      </c>
      <c r="B85" s="11"/>
      <c r="D85" s="46">
        <f>SUM(D81:D84)</f>
        <v>1897230</v>
      </c>
      <c r="E85" s="20"/>
      <c r="F85" s="46">
        <f>SUM(F81:F84)</f>
        <v>654290</v>
      </c>
      <c r="G85" s="20"/>
      <c r="H85" s="46">
        <f>SUM(H81:H84)</f>
        <v>70396</v>
      </c>
      <c r="I85" s="20"/>
      <c r="J85" s="48">
        <f>SUM(J81:J84)</f>
        <v>42645</v>
      </c>
      <c r="L85" s="20"/>
      <c r="O85" s="20"/>
      <c r="Q85" s="20"/>
      <c r="R85" s="20"/>
    </row>
    <row r="86" spans="1:18" ht="19.5" customHeight="1" x14ac:dyDescent="0.2">
      <c r="A86" s="2" t="s">
        <v>92</v>
      </c>
      <c r="B86" s="11"/>
      <c r="E86" s="20"/>
      <c r="F86" s="20"/>
      <c r="G86" s="20"/>
      <c r="I86" s="20"/>
      <c r="L86" s="20"/>
      <c r="O86" s="20"/>
      <c r="Q86" s="20"/>
      <c r="R86" s="20"/>
    </row>
    <row r="87" spans="1:18" ht="19.5" customHeight="1" x14ac:dyDescent="0.2">
      <c r="A87" s="5" t="s">
        <v>93</v>
      </c>
      <c r="B87" s="11"/>
      <c r="D87" s="20">
        <v>677021</v>
      </c>
      <c r="E87" s="20"/>
      <c r="F87" s="20">
        <v>391015</v>
      </c>
      <c r="G87" s="20"/>
      <c r="H87" s="44">
        <v>8217</v>
      </c>
      <c r="I87" s="20"/>
      <c r="J87" s="44">
        <v>0</v>
      </c>
      <c r="K87" s="20"/>
      <c r="L87" s="20"/>
      <c r="O87" s="20"/>
      <c r="Q87" s="20"/>
      <c r="R87" s="20"/>
    </row>
    <row r="88" spans="1:18" ht="19.5" customHeight="1" x14ac:dyDescent="0.2">
      <c r="A88" s="5" t="s">
        <v>94</v>
      </c>
      <c r="B88" s="43"/>
      <c r="D88" s="20">
        <v>514563</v>
      </c>
      <c r="E88" s="20"/>
      <c r="F88" s="20">
        <v>206082</v>
      </c>
      <c r="G88" s="20"/>
      <c r="H88" s="44">
        <v>0</v>
      </c>
      <c r="I88" s="45"/>
      <c r="J88" s="44">
        <v>0</v>
      </c>
      <c r="L88" s="20"/>
      <c r="O88" s="20"/>
      <c r="Q88" s="20"/>
      <c r="R88" s="20"/>
    </row>
    <row r="89" spans="1:18" ht="19.5" customHeight="1" x14ac:dyDescent="0.2">
      <c r="A89" s="5" t="s">
        <v>95</v>
      </c>
      <c r="B89" s="43"/>
      <c r="D89" s="20">
        <v>14476</v>
      </c>
      <c r="E89" s="20"/>
      <c r="F89" s="20">
        <v>9790</v>
      </c>
      <c r="G89" s="20"/>
      <c r="H89" s="36">
        <v>2386</v>
      </c>
      <c r="I89" s="45"/>
      <c r="J89" s="36">
        <v>1995</v>
      </c>
      <c r="L89" s="20"/>
      <c r="O89" s="20"/>
      <c r="Q89" s="20"/>
      <c r="R89" s="20"/>
    </row>
    <row r="90" spans="1:18" ht="19.5" customHeight="1" x14ac:dyDescent="0.2">
      <c r="A90" s="5" t="s">
        <v>96</v>
      </c>
      <c r="B90" s="43"/>
      <c r="D90" s="20">
        <v>187225</v>
      </c>
      <c r="E90" s="20"/>
      <c r="F90" s="20">
        <v>53358</v>
      </c>
      <c r="G90" s="20"/>
      <c r="H90" s="36">
        <v>47</v>
      </c>
      <c r="I90" s="45"/>
      <c r="J90" s="36">
        <v>59</v>
      </c>
      <c r="L90" s="20"/>
      <c r="O90" s="20"/>
      <c r="Q90" s="20"/>
      <c r="R90" s="20"/>
    </row>
    <row r="91" spans="1:18" ht="19.5" customHeight="1" x14ac:dyDescent="0.2">
      <c r="A91" s="5" t="s">
        <v>97</v>
      </c>
      <c r="B91" s="43"/>
      <c r="D91" s="20">
        <v>490708</v>
      </c>
      <c r="E91" s="20"/>
      <c r="F91" s="20">
        <v>375244</v>
      </c>
      <c r="G91" s="20"/>
      <c r="H91" s="36">
        <v>82687</v>
      </c>
      <c r="I91" s="20"/>
      <c r="J91" s="36">
        <v>68047</v>
      </c>
      <c r="L91" s="20"/>
      <c r="O91" s="20"/>
      <c r="Q91" s="20"/>
      <c r="R91" s="20"/>
    </row>
    <row r="92" spans="1:18" ht="19.5" customHeight="1" x14ac:dyDescent="0.2">
      <c r="A92" s="2" t="s">
        <v>98</v>
      </c>
      <c r="B92" s="43"/>
      <c r="D92" s="49">
        <f>SUM(D87:D91)</f>
        <v>1883993</v>
      </c>
      <c r="E92" s="20"/>
      <c r="F92" s="49">
        <f>SUM(F87:F91)</f>
        <v>1035489</v>
      </c>
      <c r="G92" s="20"/>
      <c r="H92" s="49">
        <f>SUM(H87:H91)</f>
        <v>93337</v>
      </c>
      <c r="I92" s="20"/>
      <c r="J92" s="50">
        <f>SUM(J87:J91)</f>
        <v>70101</v>
      </c>
      <c r="L92" s="20"/>
      <c r="O92" s="20"/>
      <c r="Q92" s="20"/>
      <c r="R92" s="20"/>
    </row>
    <row r="93" spans="1:18" ht="19.5" customHeight="1" x14ac:dyDescent="0.2">
      <c r="A93" s="2" t="s">
        <v>99</v>
      </c>
      <c r="B93" s="43"/>
      <c r="D93" s="20">
        <f>SUM(D85-D92)</f>
        <v>13237</v>
      </c>
      <c r="E93" s="20"/>
      <c r="F93" s="20">
        <f>SUM(F85-F92)</f>
        <v>-381199</v>
      </c>
      <c r="G93" s="20"/>
      <c r="H93" s="20">
        <f>SUM(H85-H92)</f>
        <v>-22941</v>
      </c>
      <c r="I93" s="20"/>
      <c r="J93" s="20">
        <f>SUM(J85-J92)</f>
        <v>-27456</v>
      </c>
      <c r="L93" s="20"/>
      <c r="O93" s="20"/>
      <c r="Q93" s="20"/>
      <c r="R93" s="20"/>
    </row>
    <row r="94" spans="1:18" ht="19.5" customHeight="1" x14ac:dyDescent="0.2">
      <c r="A94" s="5" t="s">
        <v>100</v>
      </c>
      <c r="B94" s="43">
        <v>6</v>
      </c>
      <c r="D94" s="20">
        <v>21065</v>
      </c>
      <c r="E94" s="20"/>
      <c r="F94" s="20">
        <v>19692</v>
      </c>
      <c r="G94" s="20"/>
      <c r="H94" s="44">
        <v>0</v>
      </c>
      <c r="I94" s="20"/>
      <c r="J94" s="44">
        <v>0</v>
      </c>
      <c r="L94" s="20"/>
      <c r="O94" s="20"/>
      <c r="Q94" s="20"/>
      <c r="R94" s="20"/>
    </row>
    <row r="95" spans="1:18" ht="19.5" customHeight="1" x14ac:dyDescent="0.2">
      <c r="A95" s="5" t="s">
        <v>101</v>
      </c>
      <c r="B95" s="43"/>
      <c r="D95" s="20">
        <v>20819</v>
      </c>
      <c r="E95" s="20"/>
      <c r="F95" s="20">
        <v>24833</v>
      </c>
      <c r="G95" s="20"/>
      <c r="H95" s="9">
        <v>22044</v>
      </c>
      <c r="I95" s="45"/>
      <c r="J95" s="9">
        <v>28346</v>
      </c>
      <c r="L95" s="20"/>
      <c r="O95" s="20"/>
      <c r="Q95" s="20"/>
      <c r="R95" s="20"/>
    </row>
    <row r="96" spans="1:18" ht="19.5" customHeight="1" x14ac:dyDescent="0.2">
      <c r="A96" s="5" t="s">
        <v>102</v>
      </c>
      <c r="B96" s="43"/>
      <c r="D96" s="46">
        <v>-96417</v>
      </c>
      <c r="E96" s="20"/>
      <c r="F96" s="46">
        <v>-127053</v>
      </c>
      <c r="G96" s="20"/>
      <c r="H96" s="46">
        <v>-35205</v>
      </c>
      <c r="I96" s="20"/>
      <c r="J96" s="46">
        <v>-38140</v>
      </c>
      <c r="L96" s="20"/>
      <c r="O96" s="20"/>
      <c r="Q96" s="20"/>
      <c r="R96" s="20"/>
    </row>
    <row r="97" spans="1:18" ht="19.5" customHeight="1" x14ac:dyDescent="0.2">
      <c r="A97" s="2" t="s">
        <v>103</v>
      </c>
      <c r="B97" s="43"/>
      <c r="D97" s="44">
        <f>SUM(D93:D96)</f>
        <v>-41296</v>
      </c>
      <c r="E97" s="20"/>
      <c r="F97" s="44">
        <f>SUM(F93:F96)</f>
        <v>-463727</v>
      </c>
      <c r="G97" s="20"/>
      <c r="H97" s="20">
        <f>SUM(H93:H96)</f>
        <v>-36102</v>
      </c>
      <c r="I97" s="20"/>
      <c r="J97" s="20">
        <f>SUM(J93:J96)</f>
        <v>-37250</v>
      </c>
      <c r="L97" s="20"/>
      <c r="O97" s="20"/>
      <c r="Q97" s="20"/>
      <c r="R97" s="20"/>
    </row>
    <row r="98" spans="1:18" ht="19.5" customHeight="1" x14ac:dyDescent="0.2">
      <c r="A98" s="5" t="s">
        <v>104</v>
      </c>
      <c r="B98" s="43">
        <v>11</v>
      </c>
      <c r="D98" s="46">
        <v>-62831</v>
      </c>
      <c r="E98" s="20"/>
      <c r="F98" s="46">
        <v>-24127</v>
      </c>
      <c r="G98" s="20"/>
      <c r="H98" s="47">
        <v>1762</v>
      </c>
      <c r="I98" s="20"/>
      <c r="J98" s="47">
        <v>2198</v>
      </c>
      <c r="L98" s="20"/>
      <c r="O98" s="20"/>
      <c r="Q98" s="20"/>
      <c r="R98" s="20"/>
    </row>
    <row r="99" spans="1:18" ht="19.5" customHeight="1" thickBot="1" x14ac:dyDescent="0.25">
      <c r="A99" s="2" t="s">
        <v>105</v>
      </c>
      <c r="B99" s="11"/>
      <c r="D99" s="51">
        <f>SUM(D97:D98)</f>
        <v>-104127</v>
      </c>
      <c r="E99" s="20"/>
      <c r="F99" s="51">
        <f>SUM(F97:F98)</f>
        <v>-487854</v>
      </c>
      <c r="G99" s="20"/>
      <c r="H99" s="51">
        <f>SUM(H97:H98)</f>
        <v>-34340</v>
      </c>
      <c r="I99" s="20"/>
      <c r="J99" s="51">
        <f>SUM(J97:J98)</f>
        <v>-35052</v>
      </c>
      <c r="L99" s="20"/>
      <c r="O99" s="20"/>
      <c r="Q99" s="20"/>
      <c r="R99" s="20"/>
    </row>
    <row r="100" spans="1:18" ht="18.75" customHeight="1" thickTop="1" x14ac:dyDescent="0.2">
      <c r="A100" s="2"/>
      <c r="B100" s="11"/>
      <c r="E100" s="20"/>
      <c r="G100" s="20"/>
      <c r="I100" s="20"/>
      <c r="L100" s="20"/>
      <c r="O100" s="20"/>
    </row>
    <row r="101" spans="1:18" ht="21" customHeight="1" x14ac:dyDescent="0.2">
      <c r="A101" s="2" t="s">
        <v>106</v>
      </c>
      <c r="B101" s="11"/>
      <c r="E101" s="20"/>
      <c r="G101" s="20"/>
      <c r="I101" s="36"/>
      <c r="L101" s="20"/>
      <c r="O101" s="20"/>
    </row>
    <row r="102" spans="1:18" ht="21" customHeight="1" thickBot="1" x14ac:dyDescent="0.25">
      <c r="A102" s="5" t="s">
        <v>107</v>
      </c>
      <c r="B102" s="11"/>
      <c r="D102" s="20">
        <f>+D99-D103</f>
        <v>-100493</v>
      </c>
      <c r="E102" s="36"/>
      <c r="F102" s="52">
        <f>+F99-F103</f>
        <v>-487973</v>
      </c>
      <c r="G102" s="36"/>
      <c r="H102" s="53">
        <f>H99</f>
        <v>-34340</v>
      </c>
      <c r="I102" s="36"/>
      <c r="J102" s="53">
        <f>J99</f>
        <v>-35052</v>
      </c>
      <c r="L102" s="20"/>
      <c r="O102" s="20"/>
    </row>
    <row r="103" spans="1:18" ht="21" customHeight="1" thickTop="1" x14ac:dyDescent="0.2">
      <c r="A103" s="5" t="s">
        <v>108</v>
      </c>
      <c r="B103" s="11"/>
      <c r="D103" s="46">
        <v>-3634</v>
      </c>
      <c r="E103" s="36"/>
      <c r="F103" s="46">
        <v>119</v>
      </c>
      <c r="G103" s="36"/>
      <c r="I103" s="36"/>
      <c r="L103" s="20"/>
      <c r="O103" s="20"/>
    </row>
    <row r="104" spans="1:18" ht="21" customHeight="1" thickBot="1" x14ac:dyDescent="0.25">
      <c r="B104" s="11"/>
      <c r="D104" s="51">
        <f>SUM(D102:D103)</f>
        <v>-104127</v>
      </c>
      <c r="E104" s="36"/>
      <c r="F104" s="51">
        <f>SUM(F102:F103)</f>
        <v>-487854</v>
      </c>
      <c r="G104" s="36"/>
      <c r="I104" s="36"/>
      <c r="L104" s="20"/>
      <c r="O104" s="20"/>
    </row>
    <row r="105" spans="1:18" ht="21" customHeight="1" thickTop="1" x14ac:dyDescent="0.2">
      <c r="A105" s="2" t="s">
        <v>109</v>
      </c>
      <c r="B105" s="11"/>
      <c r="E105" s="36"/>
      <c r="G105" s="36"/>
      <c r="I105" s="36"/>
      <c r="L105" s="20"/>
      <c r="O105" s="20"/>
    </row>
    <row r="106" spans="1:18" ht="21" customHeight="1" x14ac:dyDescent="0.2">
      <c r="A106" s="2" t="s">
        <v>110</v>
      </c>
      <c r="B106" s="43"/>
      <c r="L106" s="20"/>
      <c r="O106" s="20"/>
    </row>
    <row r="107" spans="1:18" ht="21" customHeight="1" thickBot="1" x14ac:dyDescent="0.25">
      <c r="A107" s="5" t="s">
        <v>111</v>
      </c>
      <c r="B107" s="11"/>
      <c r="D107" s="54">
        <f>(D102/166682701)*1000</f>
        <v>-0.60289999740284983</v>
      </c>
      <c r="E107" s="55"/>
      <c r="F107" s="54">
        <f>(F102/166682701)*1000</f>
        <v>-2.9275563515136462</v>
      </c>
      <c r="G107" s="55"/>
      <c r="H107" s="54">
        <f>(H102/166682701)*1000</f>
        <v>-0.20602017962259922</v>
      </c>
      <c r="I107" s="55"/>
      <c r="J107" s="54">
        <f>(J102/166682701)*1000</f>
        <v>-0.21029176867010332</v>
      </c>
      <c r="L107" s="20"/>
      <c r="O107" s="20"/>
    </row>
    <row r="108" spans="1:18" ht="20.25" customHeight="1" thickTop="1" x14ac:dyDescent="0.2">
      <c r="L108" s="20"/>
      <c r="O108" s="20"/>
    </row>
    <row r="109" spans="1:18" ht="13.5" customHeight="1" x14ac:dyDescent="0.2">
      <c r="B109" s="11"/>
      <c r="F109" s="55"/>
      <c r="G109" s="55"/>
      <c r="J109" s="55"/>
      <c r="L109" s="20"/>
      <c r="O109" s="20"/>
    </row>
    <row r="110" spans="1:18" ht="21" customHeight="1" x14ac:dyDescent="0.2">
      <c r="A110" s="19" t="s">
        <v>37</v>
      </c>
      <c r="L110" s="20"/>
      <c r="O110" s="20"/>
    </row>
    <row r="111" spans="1:18" s="2" customFormat="1" ht="19.5" customHeight="1" x14ac:dyDescent="0.2">
      <c r="D111" s="34"/>
      <c r="F111" s="4"/>
      <c r="H111" s="9"/>
      <c r="J111" s="35" t="s">
        <v>80</v>
      </c>
      <c r="L111" s="20"/>
      <c r="M111" s="5"/>
      <c r="N111" s="5"/>
      <c r="O111" s="20"/>
    </row>
    <row r="112" spans="1:18" s="2" customFormat="1" ht="19.5" customHeight="1" x14ac:dyDescent="0.2">
      <c r="A112" s="2" t="s">
        <v>0</v>
      </c>
      <c r="D112" s="34"/>
      <c r="F112" s="4"/>
      <c r="H112" s="4"/>
      <c r="J112" s="4"/>
      <c r="L112" s="20"/>
      <c r="M112" s="5"/>
      <c r="N112" s="5"/>
      <c r="O112" s="20"/>
    </row>
    <row r="113" spans="1:15" s="2" customFormat="1" ht="21" customHeight="1" x14ac:dyDescent="0.2">
      <c r="A113" s="2" t="s">
        <v>112</v>
      </c>
      <c r="D113" s="34"/>
      <c r="F113" s="4"/>
      <c r="H113" s="4"/>
      <c r="J113" s="4"/>
      <c r="L113" s="20"/>
      <c r="M113" s="5"/>
      <c r="N113" s="5"/>
      <c r="O113" s="20"/>
    </row>
    <row r="114" spans="1:15" s="2" customFormat="1" ht="21" customHeight="1" x14ac:dyDescent="0.2">
      <c r="A114" s="2" t="s">
        <v>127</v>
      </c>
      <c r="D114" s="34"/>
      <c r="F114" s="4"/>
      <c r="H114" s="4"/>
      <c r="J114" s="4"/>
      <c r="L114" s="20"/>
      <c r="M114" s="5"/>
      <c r="N114" s="5"/>
      <c r="O114" s="20"/>
    </row>
    <row r="115" spans="1:15" s="11" customFormat="1" ht="21" customHeight="1" x14ac:dyDescent="0.2">
      <c r="D115" s="20"/>
      <c r="E115" s="5"/>
      <c r="F115" s="36"/>
      <c r="G115" s="5"/>
      <c r="H115" s="9"/>
      <c r="I115" s="5"/>
      <c r="J115" s="9" t="s">
        <v>3</v>
      </c>
      <c r="L115" s="20"/>
      <c r="M115" s="5"/>
      <c r="N115" s="5"/>
      <c r="O115" s="20"/>
    </row>
    <row r="116" spans="1:15" s="10" customFormat="1" ht="21" customHeight="1" x14ac:dyDescent="0.2">
      <c r="D116" s="37"/>
      <c r="E116" s="38" t="s">
        <v>4</v>
      </c>
      <c r="F116" s="39"/>
      <c r="H116" s="39"/>
      <c r="I116" s="38" t="s">
        <v>5</v>
      </c>
      <c r="J116" s="39"/>
      <c r="L116" s="20"/>
      <c r="M116" s="5"/>
      <c r="N116" s="5"/>
      <c r="O116" s="20"/>
    </row>
    <row r="117" spans="1:15" s="11" customFormat="1" ht="21" customHeight="1" x14ac:dyDescent="0.2">
      <c r="B117" s="12" t="s">
        <v>6</v>
      </c>
      <c r="D117" s="40" t="s">
        <v>84</v>
      </c>
      <c r="F117" s="41" t="s">
        <v>85</v>
      </c>
      <c r="G117" s="10"/>
      <c r="H117" s="42" t="s">
        <v>84</v>
      </c>
      <c r="J117" s="41" t="s">
        <v>85</v>
      </c>
      <c r="L117" s="20"/>
      <c r="M117" s="5"/>
      <c r="N117" s="5"/>
      <c r="O117" s="20"/>
    </row>
    <row r="118" spans="1:15" ht="21" customHeight="1" thickBot="1" x14ac:dyDescent="0.25">
      <c r="A118" s="2" t="s">
        <v>105</v>
      </c>
      <c r="B118" s="11"/>
      <c r="D118" s="56">
        <f>SUM(D104)</f>
        <v>-104127</v>
      </c>
      <c r="E118" s="36"/>
      <c r="F118" s="56">
        <f>SUM(F104)</f>
        <v>-487854</v>
      </c>
      <c r="G118" s="36"/>
      <c r="H118" s="56">
        <f>H102</f>
        <v>-34340</v>
      </c>
      <c r="I118" s="36"/>
      <c r="J118" s="56">
        <f>J102</f>
        <v>-35052</v>
      </c>
      <c r="L118" s="20"/>
      <c r="O118" s="20"/>
    </row>
    <row r="119" spans="1:15" ht="21" customHeight="1" thickTop="1" x14ac:dyDescent="0.2">
      <c r="B119" s="11"/>
      <c r="E119" s="36"/>
      <c r="G119" s="36"/>
      <c r="I119" s="36"/>
      <c r="L119" s="20"/>
      <c r="O119" s="20"/>
    </row>
    <row r="120" spans="1:15" ht="21" customHeight="1" x14ac:dyDescent="0.2">
      <c r="A120" s="2" t="s">
        <v>113</v>
      </c>
      <c r="B120" s="11"/>
      <c r="E120" s="36"/>
      <c r="G120" s="36"/>
      <c r="I120" s="36"/>
      <c r="L120" s="20"/>
      <c r="O120" s="20"/>
    </row>
    <row r="121" spans="1:15" ht="21" customHeight="1" x14ac:dyDescent="0.2">
      <c r="A121" s="57" t="s">
        <v>114</v>
      </c>
      <c r="B121" s="11"/>
      <c r="E121" s="36"/>
      <c r="G121" s="36"/>
      <c r="I121" s="36"/>
      <c r="L121" s="20"/>
      <c r="O121" s="20"/>
    </row>
    <row r="122" spans="1:15" ht="21" customHeight="1" x14ac:dyDescent="0.2">
      <c r="A122" s="57" t="s">
        <v>115</v>
      </c>
      <c r="B122" s="11"/>
      <c r="E122" s="36"/>
      <c r="G122" s="36"/>
      <c r="I122" s="36"/>
      <c r="L122" s="20"/>
      <c r="O122" s="20"/>
    </row>
    <row r="123" spans="1:15" ht="21" customHeight="1" x14ac:dyDescent="0.2">
      <c r="A123" s="5" t="s">
        <v>116</v>
      </c>
      <c r="B123" s="43"/>
      <c r="L123" s="20"/>
      <c r="O123" s="20"/>
    </row>
    <row r="124" spans="1:15" ht="21" customHeight="1" x14ac:dyDescent="0.2">
      <c r="A124" s="5" t="s">
        <v>117</v>
      </c>
      <c r="B124" s="11"/>
      <c r="D124" s="20">
        <v>4521</v>
      </c>
      <c r="E124" s="31"/>
      <c r="F124" s="52">
        <v>-1443</v>
      </c>
      <c r="G124" s="31"/>
      <c r="H124" s="35">
        <v>0</v>
      </c>
      <c r="I124" s="31"/>
      <c r="J124" s="35">
        <v>0</v>
      </c>
      <c r="L124" s="20"/>
      <c r="O124" s="20"/>
    </row>
    <row r="125" spans="1:15" ht="21" customHeight="1" x14ac:dyDescent="0.2">
      <c r="A125" s="5" t="s">
        <v>118</v>
      </c>
      <c r="B125" s="43">
        <v>6</v>
      </c>
      <c r="D125" s="58">
        <v>866</v>
      </c>
      <c r="E125" s="31"/>
      <c r="F125" s="58">
        <v>4099</v>
      </c>
      <c r="G125" s="31"/>
      <c r="H125" s="58">
        <v>0</v>
      </c>
      <c r="I125" s="31"/>
      <c r="J125" s="58">
        <v>0</v>
      </c>
      <c r="L125" s="20"/>
      <c r="O125" s="20"/>
    </row>
    <row r="126" spans="1:15" ht="21" customHeight="1" x14ac:dyDescent="0.2">
      <c r="A126" s="5" t="s">
        <v>119</v>
      </c>
      <c r="B126" s="43"/>
      <c r="D126" s="35"/>
      <c r="E126" s="31"/>
      <c r="F126" s="35"/>
      <c r="G126" s="31"/>
      <c r="H126" s="35"/>
      <c r="I126" s="31"/>
      <c r="J126" s="35"/>
      <c r="L126" s="20"/>
      <c r="O126" s="20"/>
    </row>
    <row r="127" spans="1:15" ht="21" customHeight="1" x14ac:dyDescent="0.2">
      <c r="A127" s="5" t="s">
        <v>120</v>
      </c>
      <c r="B127" s="43"/>
      <c r="D127" s="58">
        <f>SUM(D124:D125)</f>
        <v>5387</v>
      </c>
      <c r="E127" s="31"/>
      <c r="F127" s="58">
        <f>SUM(F124:F125)</f>
        <v>2656</v>
      </c>
      <c r="G127" s="31"/>
      <c r="H127" s="58">
        <f>SUM(H124:H125)</f>
        <v>0</v>
      </c>
      <c r="I127" s="31"/>
      <c r="J127" s="58">
        <f>SUM(J124:J125)</f>
        <v>0</v>
      </c>
      <c r="L127" s="20"/>
      <c r="O127" s="20"/>
    </row>
    <row r="128" spans="1:15" ht="21" customHeight="1" x14ac:dyDescent="0.2">
      <c r="A128" s="57" t="s">
        <v>121</v>
      </c>
      <c r="B128" s="43"/>
      <c r="D128" s="35"/>
      <c r="E128" s="31"/>
      <c r="F128" s="35"/>
      <c r="G128" s="31"/>
      <c r="H128" s="9"/>
      <c r="I128" s="31"/>
      <c r="J128" s="9"/>
      <c r="L128" s="20"/>
      <c r="O128" s="20"/>
    </row>
    <row r="129" spans="1:15" ht="21" customHeight="1" x14ac:dyDescent="0.2">
      <c r="A129" s="57" t="s">
        <v>115</v>
      </c>
      <c r="B129" s="43"/>
      <c r="D129" s="35"/>
      <c r="E129" s="31"/>
      <c r="F129" s="35"/>
      <c r="G129" s="31"/>
      <c r="H129" s="9"/>
      <c r="I129" s="31"/>
      <c r="J129" s="9"/>
      <c r="L129" s="20"/>
      <c r="O129" s="20"/>
    </row>
    <row r="130" spans="1:15" ht="21" customHeight="1" x14ac:dyDescent="0.2">
      <c r="A130" s="5" t="s">
        <v>122</v>
      </c>
      <c r="B130" s="43"/>
      <c r="D130" s="35"/>
      <c r="E130" s="31"/>
      <c r="F130" s="35"/>
      <c r="L130" s="20"/>
      <c r="O130" s="20"/>
    </row>
    <row r="131" spans="1:15" ht="21" customHeight="1" x14ac:dyDescent="0.2">
      <c r="A131" s="5" t="s">
        <v>123</v>
      </c>
      <c r="B131" s="43"/>
      <c r="D131" s="35">
        <v>-44919</v>
      </c>
      <c r="E131" s="31"/>
      <c r="F131" s="35">
        <v>106563</v>
      </c>
      <c r="G131" s="31"/>
      <c r="H131" s="35">
        <v>0</v>
      </c>
      <c r="I131" s="31"/>
      <c r="J131" s="35">
        <v>0</v>
      </c>
      <c r="L131" s="20"/>
      <c r="O131" s="20"/>
    </row>
    <row r="132" spans="1:15" ht="21" customHeight="1" x14ac:dyDescent="0.2">
      <c r="A132" s="5" t="s">
        <v>118</v>
      </c>
      <c r="B132" s="43">
        <v>6</v>
      </c>
      <c r="D132" s="58">
        <v>349</v>
      </c>
      <c r="E132" s="31"/>
      <c r="F132" s="58">
        <v>1465</v>
      </c>
      <c r="G132" s="31"/>
      <c r="H132" s="58">
        <v>0</v>
      </c>
      <c r="I132" s="31"/>
      <c r="J132" s="58">
        <v>0</v>
      </c>
      <c r="L132" s="20"/>
      <c r="O132" s="20"/>
    </row>
    <row r="133" spans="1:15" ht="21" customHeight="1" x14ac:dyDescent="0.2">
      <c r="A133" s="5" t="s">
        <v>121</v>
      </c>
      <c r="B133" s="43"/>
      <c r="D133" s="35"/>
      <c r="E133" s="31"/>
      <c r="F133" s="35"/>
      <c r="G133" s="31"/>
      <c r="H133" s="35"/>
      <c r="I133" s="31"/>
      <c r="J133" s="35"/>
      <c r="L133" s="20"/>
      <c r="O133" s="20"/>
    </row>
    <row r="134" spans="1:15" ht="21" customHeight="1" x14ac:dyDescent="0.2">
      <c r="A134" s="5" t="s">
        <v>120</v>
      </c>
      <c r="B134" s="43"/>
      <c r="D134" s="35">
        <f>SUM(D131:D132)</f>
        <v>-44570</v>
      </c>
      <c r="E134" s="31"/>
      <c r="F134" s="35">
        <f>SUM(F131:F132)</f>
        <v>108028</v>
      </c>
      <c r="G134" s="31"/>
      <c r="H134" s="35">
        <f>SUM(H132)</f>
        <v>0</v>
      </c>
      <c r="I134" s="31"/>
      <c r="J134" s="35">
        <f>SUM(J132)</f>
        <v>0</v>
      </c>
      <c r="L134" s="20"/>
      <c r="O134" s="20"/>
    </row>
    <row r="135" spans="1:15" ht="21" customHeight="1" x14ac:dyDescent="0.2">
      <c r="A135" s="2" t="s">
        <v>124</v>
      </c>
      <c r="B135" s="43"/>
      <c r="D135" s="49">
        <f>SUM(D127+D134)</f>
        <v>-39183</v>
      </c>
      <c r="E135" s="20"/>
      <c r="F135" s="49">
        <f>SUM(F127+F134)</f>
        <v>110684</v>
      </c>
      <c r="G135" s="20"/>
      <c r="H135" s="49">
        <f>SUM(H127+H134)</f>
        <v>0</v>
      </c>
      <c r="I135" s="20"/>
      <c r="J135" s="49">
        <f>SUM(J127+J134)</f>
        <v>0</v>
      </c>
      <c r="L135" s="20"/>
      <c r="O135" s="20"/>
    </row>
    <row r="136" spans="1:15" ht="21" customHeight="1" x14ac:dyDescent="0.2">
      <c r="A136" s="2"/>
      <c r="B136" s="11"/>
      <c r="F136" s="55"/>
      <c r="G136" s="55"/>
      <c r="L136" s="20"/>
      <c r="O136" s="20"/>
    </row>
    <row r="137" spans="1:15" ht="21" customHeight="1" thickBot="1" x14ac:dyDescent="0.25">
      <c r="A137" s="2" t="s">
        <v>125</v>
      </c>
      <c r="B137" s="11"/>
      <c r="D137" s="56">
        <f>SUM(D118,D135)</f>
        <v>-143310</v>
      </c>
      <c r="E137" s="36"/>
      <c r="F137" s="56">
        <f>SUM(F118,F135)</f>
        <v>-377170</v>
      </c>
      <c r="G137" s="36"/>
      <c r="H137" s="56">
        <f>SUM(H118,H135)</f>
        <v>-34340</v>
      </c>
      <c r="I137" s="36"/>
      <c r="J137" s="56">
        <f>SUM(J118,J135)</f>
        <v>-35052</v>
      </c>
      <c r="L137" s="20"/>
      <c r="O137" s="20"/>
    </row>
    <row r="138" spans="1:15" ht="21" customHeight="1" thickTop="1" x14ac:dyDescent="0.2">
      <c r="B138" s="11"/>
      <c r="F138" s="55"/>
      <c r="G138" s="55"/>
      <c r="L138" s="20"/>
      <c r="O138" s="20"/>
    </row>
    <row r="139" spans="1:15" ht="21" customHeight="1" x14ac:dyDescent="0.2">
      <c r="A139" s="2" t="s">
        <v>126</v>
      </c>
      <c r="B139" s="11"/>
      <c r="F139" s="55"/>
      <c r="G139" s="55"/>
      <c r="L139" s="20"/>
      <c r="O139" s="20"/>
    </row>
    <row r="140" spans="1:15" ht="21" customHeight="1" thickBot="1" x14ac:dyDescent="0.25">
      <c r="A140" s="5" t="s">
        <v>107</v>
      </c>
      <c r="B140" s="11"/>
      <c r="D140" s="20">
        <f>D137-D141</f>
        <v>-140903</v>
      </c>
      <c r="F140" s="52">
        <f>F137-F141</f>
        <v>-377494</v>
      </c>
      <c r="G140" s="55"/>
      <c r="H140" s="56">
        <f>H137-H141</f>
        <v>-34340</v>
      </c>
      <c r="J140" s="140">
        <f>J137-J141</f>
        <v>-35052</v>
      </c>
      <c r="L140" s="20"/>
      <c r="O140" s="20"/>
    </row>
    <row r="141" spans="1:15" ht="21" customHeight="1" thickTop="1" x14ac:dyDescent="0.2">
      <c r="A141" s="5" t="s">
        <v>108</v>
      </c>
      <c r="B141" s="11"/>
      <c r="D141" s="23">
        <v>-2407</v>
      </c>
      <c r="E141" s="59"/>
      <c r="F141" s="60">
        <v>324</v>
      </c>
      <c r="G141" s="55"/>
      <c r="J141" s="55"/>
      <c r="L141" s="20"/>
      <c r="O141" s="20"/>
    </row>
    <row r="142" spans="1:15" ht="21" customHeight="1" thickBot="1" x14ac:dyDescent="0.25">
      <c r="B142" s="11"/>
      <c r="D142" s="56">
        <f>D137</f>
        <v>-143310</v>
      </c>
      <c r="E142" s="36"/>
      <c r="F142" s="56">
        <f>F137</f>
        <v>-377170</v>
      </c>
      <c r="G142" s="55"/>
      <c r="J142" s="55"/>
      <c r="L142" s="20"/>
      <c r="O142" s="20"/>
    </row>
    <row r="143" spans="1:15" ht="21" customHeight="1" thickTop="1" x14ac:dyDescent="0.2">
      <c r="B143" s="11"/>
      <c r="E143" s="36"/>
      <c r="F143" s="20"/>
      <c r="G143" s="55"/>
      <c r="J143" s="55"/>
    </row>
    <row r="144" spans="1:15" ht="21" customHeight="1" x14ac:dyDescent="0.2">
      <c r="A144" s="19" t="s">
        <v>37</v>
      </c>
    </row>
    <row r="145" spans="1:10" s="2" customFormat="1" ht="21" customHeight="1" x14ac:dyDescent="0.2">
      <c r="A145" s="5"/>
      <c r="B145" s="5"/>
      <c r="C145" s="5"/>
      <c r="D145" s="20"/>
      <c r="E145" s="36"/>
      <c r="F145" s="36"/>
      <c r="G145" s="36"/>
      <c r="H145" s="36"/>
      <c r="I145" s="36"/>
      <c r="J145" s="36"/>
    </row>
    <row r="146" spans="1:10" ht="21" customHeight="1" x14ac:dyDescent="0.2">
      <c r="E146" s="36"/>
      <c r="G146" s="36"/>
      <c r="I146" s="36"/>
    </row>
    <row r="147" spans="1:10" ht="21" customHeight="1" x14ac:dyDescent="0.2">
      <c r="B147" s="61"/>
      <c r="D147" s="62"/>
      <c r="F147" s="63"/>
      <c r="H147" s="63"/>
      <c r="J147" s="63"/>
    </row>
    <row r="148" spans="1:10" ht="21" customHeight="1" x14ac:dyDescent="0.2">
      <c r="A148" s="2"/>
    </row>
    <row r="150" spans="1:10" ht="21" customHeight="1" x14ac:dyDescent="0.2">
      <c r="E150" s="36"/>
      <c r="G150" s="36"/>
      <c r="I150" s="36"/>
    </row>
    <row r="151" spans="1:10" ht="21" customHeight="1" x14ac:dyDescent="0.2">
      <c r="E151" s="36"/>
      <c r="G151" s="36"/>
      <c r="I151" s="36"/>
    </row>
    <row r="152" spans="1:10" ht="21" customHeight="1" x14ac:dyDescent="0.2">
      <c r="E152" s="36"/>
      <c r="G152" s="36"/>
      <c r="I152" s="36"/>
    </row>
    <row r="153" spans="1:10" ht="21" customHeight="1" x14ac:dyDescent="0.2">
      <c r="E153" s="36"/>
      <c r="G153" s="36"/>
      <c r="I153" s="36"/>
    </row>
    <row r="154" spans="1:10" ht="21" customHeight="1" x14ac:dyDescent="0.2">
      <c r="A154" s="2"/>
      <c r="E154" s="36"/>
      <c r="G154" s="36"/>
      <c r="I154" s="36"/>
    </row>
    <row r="155" spans="1:10" ht="21" customHeight="1" x14ac:dyDescent="0.2">
      <c r="E155" s="36"/>
      <c r="G155" s="36"/>
      <c r="I155" s="36"/>
    </row>
    <row r="156" spans="1:10" ht="21" customHeight="1" x14ac:dyDescent="0.2">
      <c r="E156" s="36"/>
      <c r="G156" s="36"/>
      <c r="I156" s="36"/>
    </row>
    <row r="157" spans="1:10" ht="21" customHeight="1" x14ac:dyDescent="0.2">
      <c r="E157" s="36"/>
      <c r="G157" s="36"/>
      <c r="I157" s="36"/>
    </row>
    <row r="158" spans="1:10" ht="21" customHeight="1" x14ac:dyDescent="0.2">
      <c r="E158" s="36"/>
      <c r="G158" s="36"/>
      <c r="I158" s="36"/>
    </row>
    <row r="159" spans="1:10" ht="21" customHeight="1" x14ac:dyDescent="0.2">
      <c r="E159" s="36"/>
      <c r="G159" s="36"/>
      <c r="I159" s="36"/>
    </row>
    <row r="160" spans="1:10" ht="21" customHeight="1" x14ac:dyDescent="0.2">
      <c r="E160" s="36"/>
      <c r="G160" s="36"/>
      <c r="I160" s="36"/>
    </row>
    <row r="161" spans="2:4" s="36" customFormat="1" ht="21" customHeight="1" x14ac:dyDescent="0.2">
      <c r="B161" s="5"/>
      <c r="C161" s="5"/>
      <c r="D161" s="20"/>
    </row>
    <row r="162" spans="2:4" s="36" customFormat="1" ht="21" customHeight="1" x14ac:dyDescent="0.2">
      <c r="B162" s="57"/>
      <c r="C162" s="5"/>
      <c r="D162" s="20"/>
    </row>
    <row r="163" spans="2:4" s="36" customFormat="1" ht="21" customHeight="1" x14ac:dyDescent="0.2">
      <c r="B163" s="5"/>
      <c r="C163" s="5"/>
      <c r="D163" s="20"/>
    </row>
    <row r="164" spans="2:4" s="36" customFormat="1" ht="21" customHeight="1" x14ac:dyDescent="0.2">
      <c r="B164" s="5"/>
      <c r="C164" s="5"/>
      <c r="D164" s="20"/>
    </row>
    <row r="165" spans="2:4" s="36" customFormat="1" ht="21" customHeight="1" x14ac:dyDescent="0.2">
      <c r="B165" s="5"/>
      <c r="C165" s="5"/>
      <c r="D165" s="20"/>
    </row>
    <row r="166" spans="2:4" s="36" customFormat="1" ht="21" customHeight="1" x14ac:dyDescent="0.2">
      <c r="B166" s="5"/>
      <c r="C166" s="5"/>
      <c r="D166" s="20"/>
    </row>
    <row r="167" spans="2:4" s="36" customFormat="1" ht="21" customHeight="1" x14ac:dyDescent="0.2">
      <c r="B167" s="5"/>
      <c r="C167" s="5"/>
      <c r="D167" s="20"/>
    </row>
    <row r="168" spans="2:4" s="36" customFormat="1" ht="21" customHeight="1" x14ac:dyDescent="0.2">
      <c r="B168" s="5"/>
      <c r="C168" s="5"/>
      <c r="D168" s="20"/>
    </row>
    <row r="169" spans="2:4" s="36" customFormat="1" ht="21" customHeight="1" x14ac:dyDescent="0.2">
      <c r="B169" s="5"/>
      <c r="C169" s="5"/>
      <c r="D169" s="20"/>
    </row>
    <row r="170" spans="2:4" s="36" customFormat="1" ht="21" customHeight="1" x14ac:dyDescent="0.2">
      <c r="B170" s="5"/>
      <c r="C170" s="5"/>
      <c r="D170" s="20"/>
    </row>
    <row r="171" spans="2:4" s="36" customFormat="1" ht="21" customHeight="1" x14ac:dyDescent="0.2">
      <c r="B171" s="5"/>
      <c r="C171" s="5"/>
      <c r="D171" s="20"/>
    </row>
    <row r="172" spans="2:4" s="36" customFormat="1" ht="21" customHeight="1" x14ac:dyDescent="0.2">
      <c r="B172" s="5"/>
      <c r="C172" s="5"/>
      <c r="D172" s="20"/>
    </row>
    <row r="173" spans="2:4" s="36" customFormat="1" ht="21" customHeight="1" x14ac:dyDescent="0.2">
      <c r="B173" s="5"/>
      <c r="C173" s="5"/>
      <c r="D173" s="20"/>
    </row>
    <row r="174" spans="2:4" s="36" customFormat="1" ht="21" customHeight="1" x14ac:dyDescent="0.2">
      <c r="B174" s="5"/>
      <c r="C174" s="5"/>
      <c r="D174" s="20"/>
    </row>
    <row r="175" spans="2:4" s="36" customFormat="1" ht="21" customHeight="1" x14ac:dyDescent="0.2">
      <c r="B175" s="5"/>
      <c r="C175" s="5"/>
      <c r="D175" s="20"/>
    </row>
    <row r="176" spans="2:4" s="36" customFormat="1" ht="21" customHeight="1" x14ac:dyDescent="0.2">
      <c r="B176" s="5"/>
      <c r="C176" s="5"/>
      <c r="D176" s="20"/>
    </row>
  </sheetData>
  <pageMargins left="0.78740157480314965" right="0.39370078740157483" top="0.78740157480314965" bottom="0.39370078740157483" header="0.19685039370078741" footer="0.19685039370078741"/>
  <pageSetup paperSize="9" scale="82" fitToWidth="0" fitToHeight="0" orientation="portrait" r:id="rId1"/>
  <rowBreaks count="3" manualBreakCount="3">
    <brk id="38" max="16383" man="1"/>
    <brk id="72" max="16383" man="1"/>
    <brk id="1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AAA59-2CF4-4989-A7DD-8B33CA25C315}">
  <dimension ref="A1:AC31"/>
  <sheetViews>
    <sheetView showGridLines="0" view="pageBreakPreview" topLeftCell="A10" zoomScaleNormal="90" zoomScaleSheetLayoutView="100" workbookViewId="0">
      <selection activeCell="A26" sqref="A26:AB27"/>
    </sheetView>
  </sheetViews>
  <sheetFormatPr defaultColWidth="9.28515625" defaultRowHeight="15" customHeight="1" x14ac:dyDescent="0.2"/>
  <cols>
    <col min="1" max="1" width="26.42578125" style="64" customWidth="1"/>
    <col min="2" max="2" width="4.7109375" style="64" customWidth="1"/>
    <col min="3" max="3" width="1.28515625" style="64" customWidth="1"/>
    <col min="4" max="4" width="11" style="64" customWidth="1"/>
    <col min="5" max="5" width="1.28515625" style="64" customWidth="1"/>
    <col min="6" max="6" width="11" style="64" customWidth="1"/>
    <col min="7" max="7" width="1.28515625" style="64" customWidth="1"/>
    <col min="8" max="8" width="11" style="64" customWidth="1"/>
    <col min="9" max="9" width="1.28515625" style="64" customWidth="1"/>
    <col min="10" max="10" width="11" style="64" customWidth="1"/>
    <col min="11" max="11" width="1.28515625" style="64" customWidth="1"/>
    <col min="12" max="12" width="11" style="64" customWidth="1"/>
    <col min="13" max="13" width="1.28515625" style="64" customWidth="1"/>
    <col min="14" max="14" width="11" style="64" customWidth="1"/>
    <col min="15" max="15" width="1.28515625" style="64" customWidth="1"/>
    <col min="16" max="16" width="11" style="64" customWidth="1"/>
    <col min="17" max="17" width="1.28515625" style="64" customWidth="1"/>
    <col min="18" max="18" width="12.5703125" style="64" customWidth="1"/>
    <col min="19" max="19" width="1.28515625" style="64" customWidth="1"/>
    <col min="20" max="20" width="12.5703125" style="64" customWidth="1"/>
    <col min="21" max="21" width="1.28515625" style="64" customWidth="1"/>
    <col min="22" max="22" width="11" style="64" customWidth="1"/>
    <col min="23" max="23" width="1.28515625" style="64" customWidth="1"/>
    <col min="24" max="24" width="11.7109375" style="64" customWidth="1"/>
    <col min="25" max="25" width="1.28515625" style="64" customWidth="1"/>
    <col min="26" max="26" width="11" style="64" customWidth="1"/>
    <col min="27" max="27" width="1.28515625" style="64" customWidth="1"/>
    <col min="28" max="28" width="11" style="64" customWidth="1"/>
    <col min="29" max="16384" width="9.28515625" style="64"/>
  </cols>
  <sheetData>
    <row r="1" spans="1:28" ht="15" customHeight="1" x14ac:dyDescent="0.2">
      <c r="AB1" s="65" t="s">
        <v>80</v>
      </c>
    </row>
    <row r="2" spans="1:28" s="66" customFormat="1" ht="15" customHeight="1" x14ac:dyDescent="0.2">
      <c r="A2" s="66" t="s">
        <v>0</v>
      </c>
      <c r="AB2" s="67"/>
    </row>
    <row r="3" spans="1:28" s="66" customFormat="1" ht="15" customHeight="1" x14ac:dyDescent="0.2">
      <c r="A3" s="66" t="s">
        <v>128</v>
      </c>
    </row>
    <row r="4" spans="1:28" s="66" customFormat="1" ht="15" customHeight="1" x14ac:dyDescent="0.2">
      <c r="A4" s="66" t="s">
        <v>127</v>
      </c>
    </row>
    <row r="5" spans="1:28" ht="15" customHeight="1" x14ac:dyDescent="0.2">
      <c r="AB5" s="68" t="s">
        <v>3</v>
      </c>
    </row>
    <row r="6" spans="1:28" ht="15" customHeight="1" x14ac:dyDescent="0.2">
      <c r="C6" s="69"/>
      <c r="D6" s="70" t="s">
        <v>4</v>
      </c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</row>
    <row r="7" spans="1:28" s="69" customFormat="1" ht="15" customHeight="1" x14ac:dyDescent="0.2">
      <c r="D7" s="142" t="s">
        <v>129</v>
      </c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72"/>
      <c r="Z7" s="72"/>
    </row>
    <row r="8" spans="1:28" s="69" customFormat="1" ht="15" customHeight="1" x14ac:dyDescent="0.2">
      <c r="N8" s="143" t="s">
        <v>73</v>
      </c>
      <c r="O8" s="143"/>
      <c r="P8" s="143"/>
      <c r="Q8" s="143"/>
      <c r="R8" s="143"/>
      <c r="S8" s="143"/>
      <c r="T8" s="143"/>
      <c r="U8" s="143"/>
      <c r="V8" s="143"/>
      <c r="W8" s="73"/>
      <c r="X8" s="64"/>
    </row>
    <row r="9" spans="1:28" s="69" customFormat="1" ht="15" customHeight="1" x14ac:dyDescent="0.2">
      <c r="N9" s="142" t="s">
        <v>130</v>
      </c>
      <c r="O9" s="142"/>
      <c r="P9" s="142"/>
      <c r="Q9" s="142"/>
      <c r="R9" s="142"/>
      <c r="S9" s="142"/>
      <c r="T9" s="142"/>
      <c r="U9" s="74"/>
    </row>
    <row r="10" spans="1:28" s="69" customFormat="1" ht="15" customHeight="1" x14ac:dyDescent="0.2">
      <c r="N10" s="69" t="s">
        <v>131</v>
      </c>
    </row>
    <row r="11" spans="1:28" s="69" customFormat="1" ht="15" customHeight="1" x14ac:dyDescent="0.2">
      <c r="N11" s="69" t="s">
        <v>132</v>
      </c>
      <c r="R11" s="69" t="s">
        <v>133</v>
      </c>
      <c r="Z11" s="69" t="s">
        <v>134</v>
      </c>
    </row>
    <row r="12" spans="1:28" s="69" customFormat="1" ht="15" customHeight="1" x14ac:dyDescent="0.2">
      <c r="N12" s="69" t="s">
        <v>135</v>
      </c>
      <c r="R12" s="69" t="s">
        <v>136</v>
      </c>
      <c r="T12" s="69" t="s">
        <v>137</v>
      </c>
      <c r="V12" s="69" t="s">
        <v>138</v>
      </c>
      <c r="X12" s="69" t="s">
        <v>139</v>
      </c>
      <c r="Z12" s="69" t="s">
        <v>140</v>
      </c>
    </row>
    <row r="13" spans="1:28" s="69" customFormat="1" ht="15" customHeight="1" x14ac:dyDescent="0.2">
      <c r="D13" s="69" t="s">
        <v>141</v>
      </c>
      <c r="J13" s="143" t="s">
        <v>70</v>
      </c>
      <c r="K13" s="143"/>
      <c r="L13" s="143"/>
      <c r="N13" s="69" t="s">
        <v>142</v>
      </c>
      <c r="P13" s="69" t="s">
        <v>143</v>
      </c>
      <c r="R13" s="69" t="s">
        <v>144</v>
      </c>
      <c r="T13" s="69" t="s">
        <v>145</v>
      </c>
      <c r="V13" s="69" t="s">
        <v>146</v>
      </c>
      <c r="X13" s="69" t="s">
        <v>147</v>
      </c>
      <c r="Z13" s="69" t="s">
        <v>148</v>
      </c>
      <c r="AB13" s="69" t="s">
        <v>149</v>
      </c>
    </row>
    <row r="14" spans="1:28" s="69" customFormat="1" ht="15" customHeight="1" x14ac:dyDescent="0.2">
      <c r="D14" s="69" t="s">
        <v>150</v>
      </c>
      <c r="J14" s="69" t="s">
        <v>151</v>
      </c>
      <c r="N14" s="69" t="s">
        <v>152</v>
      </c>
      <c r="P14" s="69" t="s">
        <v>153</v>
      </c>
      <c r="R14" s="69" t="s">
        <v>154</v>
      </c>
      <c r="T14" s="69" t="s">
        <v>155</v>
      </c>
      <c r="V14" s="69" t="s">
        <v>156</v>
      </c>
      <c r="X14" s="69" t="s">
        <v>157</v>
      </c>
      <c r="Z14" s="69" t="s">
        <v>158</v>
      </c>
      <c r="AB14" s="69" t="s">
        <v>156</v>
      </c>
    </row>
    <row r="15" spans="1:28" s="69" customFormat="1" ht="15" customHeight="1" x14ac:dyDescent="0.2">
      <c r="D15" s="75" t="s">
        <v>159</v>
      </c>
      <c r="F15" s="75" t="s">
        <v>68</v>
      </c>
      <c r="H15" s="75" t="s">
        <v>69</v>
      </c>
      <c r="J15" s="75" t="s">
        <v>160</v>
      </c>
      <c r="L15" s="75" t="s">
        <v>161</v>
      </c>
      <c r="N15" s="75" t="s">
        <v>162</v>
      </c>
      <c r="P15" s="75" t="s">
        <v>163</v>
      </c>
      <c r="R15" s="75" t="s">
        <v>164</v>
      </c>
      <c r="T15" s="75" t="s">
        <v>165</v>
      </c>
      <c r="V15" s="75" t="s">
        <v>166</v>
      </c>
      <c r="X15" s="75" t="s">
        <v>167</v>
      </c>
      <c r="Z15" s="75" t="s">
        <v>168</v>
      </c>
      <c r="AB15" s="75" t="s">
        <v>166</v>
      </c>
    </row>
    <row r="16" spans="1:28" ht="15" customHeight="1" x14ac:dyDescent="0.2">
      <c r="A16" s="66" t="s">
        <v>169</v>
      </c>
      <c r="C16" s="76"/>
      <c r="D16" s="65">
        <v>1666827</v>
      </c>
      <c r="E16" s="65"/>
      <c r="F16" s="65">
        <v>2062461</v>
      </c>
      <c r="G16" s="65"/>
      <c r="H16" s="65">
        <v>568131</v>
      </c>
      <c r="I16" s="65"/>
      <c r="J16" s="65">
        <v>211675</v>
      </c>
      <c r="K16" s="65"/>
      <c r="L16" s="65">
        <v>447534</v>
      </c>
      <c r="M16" s="65"/>
      <c r="N16" s="65">
        <v>124299</v>
      </c>
      <c r="O16" s="65"/>
      <c r="P16" s="65">
        <v>5478403</v>
      </c>
      <c r="Q16" s="65"/>
      <c r="R16" s="65">
        <v>85453</v>
      </c>
      <c r="S16" s="65"/>
      <c r="T16" s="65">
        <v>-12207</v>
      </c>
      <c r="U16" s="65"/>
      <c r="V16" s="65">
        <f>SUM(N16:T16)</f>
        <v>5675948</v>
      </c>
      <c r="W16" s="65"/>
      <c r="X16" s="65">
        <f>SUM(D16:L16,V16)</f>
        <v>10632576</v>
      </c>
      <c r="Y16" s="65"/>
      <c r="Z16" s="65">
        <v>119537</v>
      </c>
      <c r="AA16" s="65"/>
      <c r="AB16" s="77">
        <f>SUM(X16:Z16)</f>
        <v>10752113</v>
      </c>
    </row>
    <row r="17" spans="1:29" ht="15" customHeight="1" x14ac:dyDescent="0.2">
      <c r="A17" s="78" t="s">
        <v>170</v>
      </c>
      <c r="C17" s="76"/>
      <c r="D17" s="65">
        <v>0</v>
      </c>
      <c r="E17" s="77"/>
      <c r="F17" s="65">
        <v>0</v>
      </c>
      <c r="G17" s="77"/>
      <c r="H17" s="65">
        <v>0</v>
      </c>
      <c r="I17" s="77"/>
      <c r="J17" s="65">
        <v>0</v>
      </c>
      <c r="K17" s="77"/>
      <c r="L17" s="65">
        <f>SUM('PL&amp;OCI'!F102)</f>
        <v>-487973</v>
      </c>
      <c r="M17" s="77"/>
      <c r="N17" s="65">
        <v>0</v>
      </c>
      <c r="O17" s="65"/>
      <c r="P17" s="65">
        <v>0</v>
      </c>
      <c r="Q17" s="77"/>
      <c r="R17" s="77">
        <v>0</v>
      </c>
      <c r="S17" s="77"/>
      <c r="T17" s="77">
        <v>0</v>
      </c>
      <c r="U17" s="77"/>
      <c r="V17" s="65">
        <f>SUM(N17:T17)</f>
        <v>0</v>
      </c>
      <c r="W17" s="77"/>
      <c r="X17" s="65">
        <f>SUM(D17:L17,V17)</f>
        <v>-487973</v>
      </c>
      <c r="Y17" s="77"/>
      <c r="Z17" s="65">
        <f>SUM('PL&amp;OCI'!F103)</f>
        <v>119</v>
      </c>
      <c r="AA17" s="77"/>
      <c r="AB17" s="77">
        <f>SUM(X17:Z17)</f>
        <v>-487854</v>
      </c>
    </row>
    <row r="18" spans="1:29" ht="15" customHeight="1" x14ac:dyDescent="0.2">
      <c r="A18" s="78" t="s">
        <v>124</v>
      </c>
      <c r="C18" s="76"/>
      <c r="D18" s="79">
        <v>0</v>
      </c>
      <c r="E18" s="77"/>
      <c r="F18" s="79">
        <v>0</v>
      </c>
      <c r="G18" s="77"/>
      <c r="H18" s="79">
        <v>0</v>
      </c>
      <c r="I18" s="77"/>
      <c r="J18" s="79">
        <v>0</v>
      </c>
      <c r="K18" s="77"/>
      <c r="L18" s="79">
        <v>0</v>
      </c>
      <c r="M18" s="77"/>
      <c r="N18" s="79">
        <v>-1648</v>
      </c>
      <c r="O18" s="65"/>
      <c r="P18" s="79">
        <v>0</v>
      </c>
      <c r="Q18" s="77"/>
      <c r="R18" s="80">
        <v>106563</v>
      </c>
      <c r="S18" s="77"/>
      <c r="T18" s="80">
        <v>5564</v>
      </c>
      <c r="U18" s="77"/>
      <c r="V18" s="79">
        <f>SUM(N18:T18)</f>
        <v>110479</v>
      </c>
      <c r="W18" s="77"/>
      <c r="X18" s="79">
        <f>SUM(D18:L18,V18)</f>
        <v>110479</v>
      </c>
      <c r="Y18" s="77"/>
      <c r="Z18" s="79">
        <v>205</v>
      </c>
      <c r="AA18" s="77"/>
      <c r="AB18" s="80">
        <f>SUM(X18:Z18)</f>
        <v>110684</v>
      </c>
    </row>
    <row r="19" spans="1:29" ht="15" customHeight="1" x14ac:dyDescent="0.2">
      <c r="A19" s="78" t="s">
        <v>125</v>
      </c>
      <c r="C19" s="76"/>
      <c r="D19" s="81">
        <f>SUM(D17:D18)</f>
        <v>0</v>
      </c>
      <c r="E19" s="65"/>
      <c r="F19" s="81">
        <f>SUM(F17:F18)</f>
        <v>0</v>
      </c>
      <c r="G19" s="65"/>
      <c r="H19" s="81">
        <f>SUM(H17:H18)</f>
        <v>0</v>
      </c>
      <c r="I19" s="65"/>
      <c r="J19" s="81">
        <f>SUM(J17:J18)</f>
        <v>0</v>
      </c>
      <c r="K19" s="65"/>
      <c r="L19" s="81">
        <f>SUM(L17:L18)</f>
        <v>-487973</v>
      </c>
      <c r="M19" s="77"/>
      <c r="N19" s="81">
        <f>SUM(N17:N18)</f>
        <v>-1648</v>
      </c>
      <c r="O19" s="81"/>
      <c r="P19" s="81">
        <f>SUM(P17:P18)</f>
        <v>0</v>
      </c>
      <c r="Q19" s="65"/>
      <c r="R19" s="81">
        <f>SUM(R17:R18)</f>
        <v>106563</v>
      </c>
      <c r="S19" s="65"/>
      <c r="T19" s="81">
        <f>SUM(T17:T18)</f>
        <v>5564</v>
      </c>
      <c r="U19" s="65"/>
      <c r="V19" s="81">
        <f>SUM(V17:V18)</f>
        <v>110479</v>
      </c>
      <c r="W19" s="77"/>
      <c r="X19" s="81">
        <f>SUM(X17:X18)</f>
        <v>-377494</v>
      </c>
      <c r="Y19" s="77"/>
      <c r="Z19" s="81">
        <f>SUM(Z17:Z18)</f>
        <v>324</v>
      </c>
      <c r="AA19" s="77"/>
      <c r="AB19" s="81">
        <f>SUM(AB17:AB18)</f>
        <v>-377170</v>
      </c>
    </row>
    <row r="20" spans="1:29" ht="15" customHeight="1" x14ac:dyDescent="0.2">
      <c r="A20" s="78" t="s">
        <v>171</v>
      </c>
      <c r="C20" s="76"/>
      <c r="D20" s="81">
        <v>0</v>
      </c>
      <c r="E20" s="65"/>
      <c r="F20" s="81">
        <v>0</v>
      </c>
      <c r="G20" s="65"/>
      <c r="H20" s="81">
        <v>0</v>
      </c>
      <c r="I20" s="65"/>
      <c r="J20" s="81">
        <v>0</v>
      </c>
      <c r="K20" s="65"/>
      <c r="L20" s="81">
        <v>15015</v>
      </c>
      <c r="M20" s="77"/>
      <c r="N20" s="81">
        <v>0</v>
      </c>
      <c r="O20" s="81"/>
      <c r="P20" s="81">
        <f>-L20</f>
        <v>-15015</v>
      </c>
      <c r="Q20" s="65"/>
      <c r="R20" s="81">
        <v>0</v>
      </c>
      <c r="S20" s="65"/>
      <c r="T20" s="81">
        <v>0</v>
      </c>
      <c r="U20" s="65"/>
      <c r="V20" s="81">
        <f>SUM(N20:T20)</f>
        <v>-15015</v>
      </c>
      <c r="W20" s="77"/>
      <c r="X20" s="81">
        <v>0</v>
      </c>
      <c r="Y20" s="77"/>
      <c r="Z20" s="81">
        <v>0</v>
      </c>
      <c r="AA20" s="77"/>
      <c r="AB20" s="81">
        <v>0</v>
      </c>
    </row>
    <row r="21" spans="1:29" ht="15" customHeight="1" thickBot="1" x14ac:dyDescent="0.25">
      <c r="A21" s="66" t="s">
        <v>172</v>
      </c>
      <c r="D21" s="82">
        <f>SUM(D16,D19:D20)</f>
        <v>1666827</v>
      </c>
      <c r="E21" s="77"/>
      <c r="F21" s="82">
        <f>SUM(F16,F19:F20)</f>
        <v>2062461</v>
      </c>
      <c r="G21" s="77"/>
      <c r="H21" s="82">
        <f>SUM(H16,H19:H20)</f>
        <v>568131</v>
      </c>
      <c r="I21" s="77"/>
      <c r="J21" s="82">
        <f>SUM(J16,J19:J20)</f>
        <v>211675</v>
      </c>
      <c r="K21" s="77"/>
      <c r="L21" s="82">
        <f>SUM(L16,L19:L20)</f>
        <v>-25424</v>
      </c>
      <c r="M21" s="77"/>
      <c r="N21" s="82">
        <f>SUM(N16,N19:N20)</f>
        <v>122651</v>
      </c>
      <c r="O21" s="65"/>
      <c r="P21" s="82">
        <f>SUM(P16,P19:P20)</f>
        <v>5463388</v>
      </c>
      <c r="Q21" s="77"/>
      <c r="R21" s="82">
        <f>SUM(R16,R19:R20)</f>
        <v>192016</v>
      </c>
      <c r="S21" s="77"/>
      <c r="T21" s="82">
        <f>SUM(T16,T19:T20)</f>
        <v>-6643</v>
      </c>
      <c r="U21" s="77"/>
      <c r="V21" s="82">
        <f>SUM(V16,V19:V20)</f>
        <v>5771412</v>
      </c>
      <c r="W21" s="77"/>
      <c r="X21" s="82">
        <f>SUM(X16,X19:X20)</f>
        <v>10255082</v>
      </c>
      <c r="Y21" s="77"/>
      <c r="Z21" s="82">
        <f>SUM(Z16,Z19:Z20)</f>
        <v>119861</v>
      </c>
      <c r="AA21" s="77"/>
      <c r="AB21" s="82">
        <f>SUM(AB16,AB19:AB20)</f>
        <v>10374943</v>
      </c>
    </row>
    <row r="22" spans="1:29" ht="15" customHeight="1" thickTop="1" x14ac:dyDescent="0.2">
      <c r="A22" s="66"/>
      <c r="D22" s="83"/>
      <c r="E22" s="77"/>
      <c r="F22" s="83"/>
      <c r="G22" s="77"/>
      <c r="H22" s="83"/>
      <c r="I22" s="77"/>
      <c r="J22" s="83"/>
      <c r="K22" s="77"/>
      <c r="L22" s="83"/>
      <c r="M22" s="77"/>
      <c r="N22" s="83"/>
      <c r="O22" s="65"/>
      <c r="P22" s="83"/>
      <c r="Q22" s="77"/>
      <c r="R22" s="77"/>
      <c r="S22" s="77"/>
      <c r="T22" s="77"/>
      <c r="U22" s="77"/>
      <c r="V22" s="83"/>
      <c r="W22" s="77"/>
      <c r="X22" s="83"/>
      <c r="Y22" s="77"/>
      <c r="Z22" s="83"/>
      <c r="AA22" s="77"/>
      <c r="AB22" s="65"/>
    </row>
    <row r="23" spans="1:29" ht="15" customHeight="1" x14ac:dyDescent="0.2">
      <c r="A23" s="66" t="s">
        <v>173</v>
      </c>
      <c r="C23" s="76"/>
      <c r="D23" s="65">
        <v>1666827</v>
      </c>
      <c r="E23" s="65"/>
      <c r="F23" s="65">
        <v>2062461</v>
      </c>
      <c r="G23" s="65"/>
      <c r="H23" s="65">
        <v>568131</v>
      </c>
      <c r="I23" s="65"/>
      <c r="J23" s="65">
        <v>211675</v>
      </c>
      <c r="K23" s="65"/>
      <c r="L23" s="65">
        <v>-556051</v>
      </c>
      <c r="M23" s="65"/>
      <c r="N23" s="65">
        <v>115240</v>
      </c>
      <c r="O23" s="65"/>
      <c r="P23" s="65">
        <v>5450230</v>
      </c>
      <c r="Q23" s="65"/>
      <c r="R23" s="65">
        <v>191926</v>
      </c>
      <c r="S23" s="65"/>
      <c r="T23" s="65">
        <v>-6793</v>
      </c>
      <c r="U23" s="65"/>
      <c r="V23" s="65">
        <f>SUM(N23:T23)</f>
        <v>5750603</v>
      </c>
      <c r="W23" s="65"/>
      <c r="X23" s="65">
        <f>SUM(D23:L23,V23)</f>
        <v>9703646</v>
      </c>
      <c r="Y23" s="65"/>
      <c r="Z23" s="65">
        <v>118137</v>
      </c>
      <c r="AA23" s="65"/>
      <c r="AB23" s="77">
        <f>SUM(X23:Z23)</f>
        <v>9821783</v>
      </c>
    </row>
    <row r="24" spans="1:29" ht="15" customHeight="1" x14ac:dyDescent="0.2">
      <c r="A24" s="78" t="s">
        <v>105</v>
      </c>
      <c r="C24" s="76"/>
      <c r="D24" s="65">
        <v>0</v>
      </c>
      <c r="E24" s="77"/>
      <c r="F24" s="65">
        <v>0</v>
      </c>
      <c r="G24" s="77"/>
      <c r="H24" s="65">
        <v>0</v>
      </c>
      <c r="I24" s="77"/>
      <c r="J24" s="65">
        <v>0</v>
      </c>
      <c r="K24" s="77"/>
      <c r="L24" s="65">
        <f>'PL&amp;OCI'!D102</f>
        <v>-100493</v>
      </c>
      <c r="M24" s="77"/>
      <c r="N24" s="65">
        <v>0</v>
      </c>
      <c r="O24" s="65"/>
      <c r="P24" s="65">
        <v>0</v>
      </c>
      <c r="Q24" s="77"/>
      <c r="R24" s="65">
        <v>0</v>
      </c>
      <c r="S24" s="77"/>
      <c r="T24" s="65">
        <v>0</v>
      </c>
      <c r="U24" s="77"/>
      <c r="V24" s="65">
        <f>SUM(N24:T24)</f>
        <v>0</v>
      </c>
      <c r="W24" s="77"/>
      <c r="X24" s="65">
        <f>SUM(D24:L24,V24)</f>
        <v>-100493</v>
      </c>
      <c r="Y24" s="77"/>
      <c r="Z24" s="65">
        <f>'PL&amp;OCI'!D103</f>
        <v>-3634</v>
      </c>
      <c r="AA24" s="77"/>
      <c r="AB24" s="77">
        <f>SUM(X24:Z24)</f>
        <v>-104127</v>
      </c>
    </row>
    <row r="25" spans="1:29" ht="15" customHeight="1" x14ac:dyDescent="0.2">
      <c r="A25" s="78" t="s">
        <v>124</v>
      </c>
      <c r="C25" s="76"/>
      <c r="D25" s="79">
        <v>0</v>
      </c>
      <c r="E25" s="77"/>
      <c r="F25" s="79">
        <v>0</v>
      </c>
      <c r="G25" s="77"/>
      <c r="H25" s="79">
        <v>0</v>
      </c>
      <c r="I25" s="77"/>
      <c r="J25" s="79">
        <v>0</v>
      </c>
      <c r="K25" s="77"/>
      <c r="L25" s="79">
        <v>0</v>
      </c>
      <c r="M25" s="77"/>
      <c r="N25" s="79">
        <v>3294</v>
      </c>
      <c r="O25" s="65"/>
      <c r="P25" s="79">
        <v>0</v>
      </c>
      <c r="Q25" s="77"/>
      <c r="R25" s="80">
        <f>'PL&amp;OCI'!D131</f>
        <v>-44919</v>
      </c>
      <c r="S25" s="77"/>
      <c r="T25" s="80">
        <f>+'PL&amp;OCI'!D125+'PL&amp;OCI'!D132</f>
        <v>1215</v>
      </c>
      <c r="U25" s="77"/>
      <c r="V25" s="79">
        <f>SUM(N25:T25)</f>
        <v>-40410</v>
      </c>
      <c r="W25" s="77"/>
      <c r="X25" s="79">
        <f>SUM(D25:L25,V25)</f>
        <v>-40410</v>
      </c>
      <c r="Y25" s="77"/>
      <c r="Z25" s="79">
        <f>1227</f>
        <v>1227</v>
      </c>
      <c r="AA25" s="77"/>
      <c r="AB25" s="80">
        <f>SUM(X25:Z25)</f>
        <v>-39183</v>
      </c>
    </row>
    <row r="26" spans="1:29" ht="15" customHeight="1" x14ac:dyDescent="0.2">
      <c r="A26" s="78" t="s">
        <v>125</v>
      </c>
      <c r="C26" s="76"/>
      <c r="D26" s="81">
        <f>SUM(D24:D25)</f>
        <v>0</v>
      </c>
      <c r="E26" s="65"/>
      <c r="F26" s="81">
        <f>SUM(F24:F25)</f>
        <v>0</v>
      </c>
      <c r="G26" s="65"/>
      <c r="H26" s="81">
        <f>SUM(H24:H25)</f>
        <v>0</v>
      </c>
      <c r="I26" s="65"/>
      <c r="J26" s="81">
        <f>SUM(J24:J25)</f>
        <v>0</v>
      </c>
      <c r="K26" s="65"/>
      <c r="L26" s="81">
        <f>SUM(L24:L25)</f>
        <v>-100493</v>
      </c>
      <c r="M26" s="77"/>
      <c r="N26" s="81">
        <f>SUM(N24:N25)</f>
        <v>3294</v>
      </c>
      <c r="O26" s="81"/>
      <c r="P26" s="81">
        <f>SUM(P24:P25)</f>
        <v>0</v>
      </c>
      <c r="Q26" s="65"/>
      <c r="R26" s="81">
        <f>SUM(R24:R25)</f>
        <v>-44919</v>
      </c>
      <c r="S26" s="65"/>
      <c r="T26" s="81">
        <f>SUM(T24:T25)</f>
        <v>1215</v>
      </c>
      <c r="U26" s="65"/>
      <c r="V26" s="81">
        <f>SUM(V24:V25)</f>
        <v>-40410</v>
      </c>
      <c r="W26" s="77"/>
      <c r="X26" s="81">
        <f>SUM(X24:X25)</f>
        <v>-140903</v>
      </c>
      <c r="Y26" s="77"/>
      <c r="Z26" s="81">
        <f>SUM(Z24:Z25)</f>
        <v>-2407</v>
      </c>
      <c r="AA26" s="77"/>
      <c r="AB26" s="81">
        <f>SUM(AB24:AB25)</f>
        <v>-143310</v>
      </c>
      <c r="AC26" s="84">
        <f>AB26-'PL&amp;OCI'!D142</f>
        <v>0</v>
      </c>
    </row>
    <row r="27" spans="1:29" ht="15" customHeight="1" x14ac:dyDescent="0.2">
      <c r="A27" s="78" t="s">
        <v>171</v>
      </c>
      <c r="C27" s="76"/>
      <c r="D27" s="81">
        <v>0</v>
      </c>
      <c r="E27" s="65"/>
      <c r="F27" s="81">
        <v>0</v>
      </c>
      <c r="G27" s="65"/>
      <c r="H27" s="81">
        <v>0</v>
      </c>
      <c r="I27" s="65"/>
      <c r="J27" s="81">
        <v>0</v>
      </c>
      <c r="K27" s="65"/>
      <c r="L27" s="81">
        <v>28988</v>
      </c>
      <c r="M27" s="77"/>
      <c r="N27" s="81">
        <v>0</v>
      </c>
      <c r="O27" s="81"/>
      <c r="P27" s="81">
        <f>-L27</f>
        <v>-28988</v>
      </c>
      <c r="Q27" s="65"/>
      <c r="R27" s="81">
        <v>0</v>
      </c>
      <c r="S27" s="65"/>
      <c r="T27" s="81">
        <v>0</v>
      </c>
      <c r="U27" s="65"/>
      <c r="V27" s="65">
        <f>SUM(N27:T27)</f>
        <v>-28988</v>
      </c>
      <c r="W27" s="77"/>
      <c r="X27" s="81">
        <v>0</v>
      </c>
      <c r="Y27" s="77"/>
      <c r="Z27" s="81">
        <v>0</v>
      </c>
      <c r="AA27" s="77"/>
      <c r="AB27" s="77">
        <f>SUM(X27:Z27)</f>
        <v>0</v>
      </c>
    </row>
    <row r="28" spans="1:29" ht="15" customHeight="1" thickBot="1" x14ac:dyDescent="0.25">
      <c r="A28" s="66" t="s">
        <v>174</v>
      </c>
      <c r="D28" s="82">
        <f>SUM(D23,D26:D27)</f>
        <v>1666827</v>
      </c>
      <c r="E28" s="77"/>
      <c r="F28" s="82">
        <f>SUM(F23,F26:F27)</f>
        <v>2062461</v>
      </c>
      <c r="G28" s="77"/>
      <c r="H28" s="82">
        <f>SUM(H23,H26:H27)</f>
        <v>568131</v>
      </c>
      <c r="I28" s="77"/>
      <c r="J28" s="82">
        <f>SUM(J23,J26:J27)</f>
        <v>211675</v>
      </c>
      <c r="K28" s="77"/>
      <c r="L28" s="82">
        <f>SUM(L23,L26:L27)</f>
        <v>-627556</v>
      </c>
      <c r="M28" s="77"/>
      <c r="N28" s="82">
        <f>SUM(N23,N26:N27)</f>
        <v>118534</v>
      </c>
      <c r="O28" s="65"/>
      <c r="P28" s="82">
        <f>SUM(P23,P26:P27)</f>
        <v>5421242</v>
      </c>
      <c r="Q28" s="77"/>
      <c r="R28" s="82">
        <f>SUM(R23,R26:R27)</f>
        <v>147007</v>
      </c>
      <c r="S28" s="77"/>
      <c r="T28" s="82">
        <f>SUM(T23,T26:T27)</f>
        <v>-5578</v>
      </c>
      <c r="U28" s="77"/>
      <c r="V28" s="82">
        <f>SUM(V23,V26:V27)</f>
        <v>5681205</v>
      </c>
      <c r="W28" s="77"/>
      <c r="X28" s="82">
        <f>SUM(X23,X26:X27)</f>
        <v>9562743</v>
      </c>
      <c r="Y28" s="77"/>
      <c r="Z28" s="82">
        <f>SUM(Z23,Z26:Z27)</f>
        <v>115730</v>
      </c>
      <c r="AA28" s="77"/>
      <c r="AB28" s="82">
        <f>SUM(AB23,AB26:AB27)</f>
        <v>9678473</v>
      </c>
    </row>
    <row r="29" spans="1:29" ht="15" customHeight="1" thickTop="1" x14ac:dyDescent="0.2">
      <c r="D29" s="84">
        <f>SUM(D23-'bs '!F73)</f>
        <v>0</v>
      </c>
      <c r="F29" s="84">
        <f>SUM(F23-'bs '!F74)</f>
        <v>0</v>
      </c>
      <c r="H29" s="84">
        <f>SUM(H23-'bs '!F75)</f>
        <v>0</v>
      </c>
      <c r="J29" s="84">
        <f>SUM(J23-'bs '!F77)</f>
        <v>0</v>
      </c>
      <c r="L29" s="85">
        <f>SUM(L23-'bs '!F78)</f>
        <v>0</v>
      </c>
      <c r="M29" s="86"/>
      <c r="N29" s="85"/>
      <c r="O29" s="85"/>
      <c r="P29" s="86"/>
      <c r="Q29" s="86"/>
      <c r="R29" s="86"/>
      <c r="S29" s="86"/>
      <c r="T29" s="86"/>
      <c r="U29" s="86"/>
      <c r="V29" s="85">
        <f>SUM(V23-'bs '!F79)</f>
        <v>0</v>
      </c>
      <c r="W29" s="86"/>
      <c r="X29" s="86">
        <f>SUM(X23-'bs '!F80)</f>
        <v>0</v>
      </c>
      <c r="Y29" s="86"/>
      <c r="Z29" s="85">
        <f>SUM(Z23-'bs '!F82)</f>
        <v>0</v>
      </c>
      <c r="AA29" s="85"/>
      <c r="AB29" s="85">
        <f>SUM(AB23-'bs '!F83)</f>
        <v>0</v>
      </c>
    </row>
    <row r="30" spans="1:29" ht="15" customHeight="1" x14ac:dyDescent="0.2">
      <c r="D30" s="84">
        <f>SUM(D28-'bs '!D73)</f>
        <v>0</v>
      </c>
      <c r="E30" s="87"/>
      <c r="F30" s="84">
        <f>SUM(F28-'bs '!D74)</f>
        <v>0</v>
      </c>
      <c r="G30" s="87"/>
      <c r="H30" s="84">
        <f>SUM(H28-'bs '!D75)</f>
        <v>0</v>
      </c>
      <c r="I30" s="84"/>
      <c r="J30" s="84">
        <f>SUM(J28-'bs '!D77)</f>
        <v>0</v>
      </c>
      <c r="K30" s="84"/>
      <c r="L30" s="85">
        <f>SUM(L28-'bs '!D78)</f>
        <v>0</v>
      </c>
      <c r="M30" s="86"/>
      <c r="N30" s="85"/>
      <c r="O30" s="85"/>
      <c r="P30" s="86"/>
      <c r="Q30" s="86"/>
      <c r="R30" s="86"/>
      <c r="S30" s="86"/>
      <c r="T30" s="86"/>
      <c r="U30" s="86"/>
      <c r="V30" s="85">
        <f>SUM(V28-'bs '!D79)</f>
        <v>0</v>
      </c>
      <c r="W30" s="85"/>
      <c r="X30" s="85">
        <f>SUM(X28-'bs '!D80)</f>
        <v>0</v>
      </c>
      <c r="Y30" s="85"/>
      <c r="Z30" s="85">
        <f>SUM(Z28-'bs '!D82)</f>
        <v>0</v>
      </c>
      <c r="AA30" s="85"/>
      <c r="AB30" s="85">
        <f>SUM(AB28-'bs '!D83)</f>
        <v>0</v>
      </c>
      <c r="AC30" s="87"/>
    </row>
    <row r="31" spans="1:29" ht="15" customHeight="1" x14ac:dyDescent="0.2">
      <c r="A31" s="88" t="s">
        <v>37</v>
      </c>
      <c r="D31" s="65"/>
      <c r="E31" s="77"/>
      <c r="F31" s="65"/>
      <c r="G31" s="77"/>
      <c r="H31" s="65"/>
      <c r="I31" s="77"/>
      <c r="J31" s="65"/>
      <c r="K31" s="77"/>
      <c r="L31" s="89"/>
      <c r="M31" s="86"/>
      <c r="N31" s="89"/>
      <c r="O31" s="89"/>
      <c r="P31" s="89"/>
      <c r="Q31" s="86"/>
      <c r="R31" s="86"/>
      <c r="S31" s="86"/>
      <c r="T31" s="86"/>
      <c r="U31" s="86"/>
      <c r="V31" s="89"/>
      <c r="W31" s="86"/>
      <c r="X31" s="89">
        <f>X26-'PL&amp;OCI'!D140</f>
        <v>0</v>
      </c>
      <c r="Y31" s="86"/>
      <c r="Z31" s="89">
        <f>Z26-'PL&amp;OCI'!D141</f>
        <v>0</v>
      </c>
      <c r="AA31" s="86"/>
      <c r="AB31" s="89">
        <f>AB26-'PL&amp;OCI'!D142</f>
        <v>0</v>
      </c>
    </row>
  </sheetData>
  <mergeCells count="4">
    <mergeCell ref="D7:X7"/>
    <mergeCell ref="N8:V8"/>
    <mergeCell ref="N9:T9"/>
    <mergeCell ref="J13:L1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7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69BFC-E041-4DAF-A13E-FF6F6DD18C62}">
  <dimension ref="A1:T25"/>
  <sheetViews>
    <sheetView showGridLines="0" view="pageBreakPreview" zoomScale="90" zoomScaleNormal="85" zoomScaleSheetLayoutView="90" workbookViewId="0">
      <selection activeCell="L20" sqref="L20"/>
    </sheetView>
  </sheetViews>
  <sheetFormatPr defaultColWidth="9.28515625" defaultRowHeight="18.75" customHeight="1" x14ac:dyDescent="0.2"/>
  <cols>
    <col min="1" max="1" width="21.7109375" style="92" customWidth="1"/>
    <col min="2" max="2" width="5.7109375" style="92" customWidth="1"/>
    <col min="3" max="3" width="5" style="92" customWidth="1"/>
    <col min="4" max="4" width="7.5703125" style="92" customWidth="1"/>
    <col min="5" max="5" width="1.7109375" style="92" customWidth="1"/>
    <col min="6" max="6" width="16.85546875" style="92" customWidth="1"/>
    <col min="7" max="7" width="1.7109375" style="92" customWidth="1"/>
    <col min="8" max="8" width="16.85546875" style="92" customWidth="1"/>
    <col min="9" max="9" width="1.7109375" style="92" customWidth="1"/>
    <col min="10" max="10" width="16.85546875" style="92" customWidth="1"/>
    <col min="11" max="11" width="1.7109375" style="92" customWidth="1"/>
    <col min="12" max="12" width="16.85546875" style="92" customWidth="1"/>
    <col min="13" max="13" width="1.7109375" style="92" customWidth="1"/>
    <col min="14" max="14" width="16.85546875" style="92" customWidth="1"/>
    <col min="15" max="15" width="1.7109375" style="92" customWidth="1"/>
    <col min="16" max="16" width="16.85546875" style="92" customWidth="1"/>
    <col min="17" max="17" width="1.7109375" style="92" customWidth="1"/>
    <col min="18" max="18" width="16.85546875" style="92" customWidth="1"/>
    <col min="19" max="19" width="1.7109375" style="92" customWidth="1"/>
    <col min="20" max="20" width="8.7109375" style="92" customWidth="1"/>
    <col min="21" max="16384" width="9.28515625" style="92"/>
  </cols>
  <sheetData>
    <row r="1" spans="1:20" s="90" customFormat="1" ht="18.75" customHeight="1" x14ac:dyDescent="0.2">
      <c r="R1" s="35" t="s">
        <v>80</v>
      </c>
    </row>
    <row r="2" spans="1:20" s="90" customFormat="1" ht="18.75" customHeight="1" x14ac:dyDescent="0.2">
      <c r="A2" s="90" t="s">
        <v>0</v>
      </c>
      <c r="R2" s="91"/>
    </row>
    <row r="3" spans="1:20" s="90" customFormat="1" ht="18.75" customHeight="1" x14ac:dyDescent="0.2">
      <c r="A3" s="90" t="s">
        <v>175</v>
      </c>
    </row>
    <row r="4" spans="1:20" s="90" customFormat="1" ht="18.75" customHeight="1" x14ac:dyDescent="0.2">
      <c r="A4" s="2" t="s">
        <v>127</v>
      </c>
    </row>
    <row r="5" spans="1:20" ht="18.75" customHeight="1" x14ac:dyDescent="0.2">
      <c r="N5" s="91"/>
      <c r="O5" s="91"/>
      <c r="P5" s="91"/>
      <c r="Q5" s="91"/>
      <c r="R5" s="9" t="s">
        <v>3</v>
      </c>
      <c r="T5" s="93"/>
    </row>
    <row r="6" spans="1:20" ht="18.75" customHeight="1" x14ac:dyDescent="0.2">
      <c r="D6" s="94"/>
      <c r="E6" s="94"/>
      <c r="F6" s="144" t="s">
        <v>5</v>
      </c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94"/>
      <c r="T6" s="94"/>
    </row>
    <row r="7" spans="1:20" ht="18.75" customHeight="1" x14ac:dyDescent="0.2">
      <c r="D7" s="94"/>
      <c r="E7" s="94"/>
      <c r="N7" s="145" t="s">
        <v>73</v>
      </c>
      <c r="O7" s="145"/>
      <c r="P7" s="145"/>
      <c r="Q7" s="94"/>
      <c r="S7" s="94"/>
      <c r="T7" s="94"/>
    </row>
    <row r="8" spans="1:20" ht="18.75" customHeight="1" x14ac:dyDescent="0.2">
      <c r="D8" s="94"/>
      <c r="E8" s="94"/>
      <c r="N8" s="94" t="s">
        <v>176</v>
      </c>
      <c r="O8" s="94"/>
      <c r="P8" s="94" t="s">
        <v>138</v>
      </c>
      <c r="Q8" s="94"/>
      <c r="S8" s="94"/>
      <c r="T8" s="94"/>
    </row>
    <row r="9" spans="1:20" s="94" customFormat="1" ht="18.75" customHeight="1" x14ac:dyDescent="0.2">
      <c r="F9" s="94" t="s">
        <v>141</v>
      </c>
      <c r="J9" s="146" t="s">
        <v>70</v>
      </c>
      <c r="K9" s="146"/>
      <c r="L9" s="146"/>
      <c r="N9" s="95" t="s">
        <v>177</v>
      </c>
      <c r="P9" s="94" t="s">
        <v>178</v>
      </c>
      <c r="R9" s="94" t="s">
        <v>149</v>
      </c>
    </row>
    <row r="10" spans="1:20" s="94" customFormat="1" ht="18.75" customHeight="1" x14ac:dyDescent="0.2">
      <c r="F10" s="94" t="s">
        <v>150</v>
      </c>
      <c r="J10" s="94" t="s">
        <v>151</v>
      </c>
      <c r="N10" s="94" t="s">
        <v>179</v>
      </c>
      <c r="P10" s="94" t="s">
        <v>156</v>
      </c>
      <c r="R10" s="94" t="s">
        <v>156</v>
      </c>
    </row>
    <row r="11" spans="1:20" s="94" customFormat="1" ht="18.75" customHeight="1" x14ac:dyDescent="0.2">
      <c r="F11" s="95" t="s">
        <v>159</v>
      </c>
      <c r="H11" s="95" t="s">
        <v>68</v>
      </c>
      <c r="J11" s="95" t="s">
        <v>160</v>
      </c>
      <c r="L11" s="95" t="s">
        <v>161</v>
      </c>
      <c r="N11" s="96" t="s">
        <v>180</v>
      </c>
      <c r="P11" s="95" t="s">
        <v>166</v>
      </c>
      <c r="R11" s="95" t="s">
        <v>166</v>
      </c>
    </row>
    <row r="12" spans="1:20" s="5" customFormat="1" ht="18.75" customHeight="1" x14ac:dyDescent="0.2">
      <c r="A12" s="90" t="s">
        <v>169</v>
      </c>
      <c r="F12" s="35">
        <v>1666827</v>
      </c>
      <c r="G12" s="20"/>
      <c r="H12" s="35">
        <v>2062461</v>
      </c>
      <c r="I12" s="20"/>
      <c r="J12" s="35">
        <v>211675</v>
      </c>
      <c r="K12" s="20"/>
      <c r="L12" s="35">
        <v>367018</v>
      </c>
      <c r="M12" s="20"/>
      <c r="N12" s="35">
        <v>141313</v>
      </c>
      <c r="O12" s="35"/>
      <c r="P12" s="35">
        <f>SUM(N12)</f>
        <v>141313</v>
      </c>
      <c r="Q12" s="20"/>
      <c r="R12" s="35">
        <f>SUM(F12:L12,P12)</f>
        <v>4449294</v>
      </c>
    </row>
    <row r="13" spans="1:20" s="5" customFormat="1" ht="18.75" customHeight="1" x14ac:dyDescent="0.2">
      <c r="A13" s="5" t="s">
        <v>105</v>
      </c>
      <c r="F13" s="35">
        <v>0</v>
      </c>
      <c r="G13" s="20"/>
      <c r="H13" s="35">
        <v>0</v>
      </c>
      <c r="I13" s="20"/>
      <c r="J13" s="35">
        <v>0</v>
      </c>
      <c r="K13" s="20"/>
      <c r="L13" s="35">
        <f>SUM('PL&amp;OCI'!J102)</f>
        <v>-35052</v>
      </c>
      <c r="M13" s="20"/>
      <c r="N13" s="35">
        <v>0</v>
      </c>
      <c r="O13" s="35"/>
      <c r="P13" s="35">
        <v>0</v>
      </c>
      <c r="Q13" s="20"/>
      <c r="R13" s="35">
        <f>SUM(F13:L13,P13)</f>
        <v>-35052</v>
      </c>
    </row>
    <row r="14" spans="1:20" s="5" customFormat="1" ht="18.75" customHeight="1" x14ac:dyDescent="0.2">
      <c r="A14" s="5" t="s">
        <v>124</v>
      </c>
      <c r="F14" s="97">
        <v>0</v>
      </c>
      <c r="G14" s="20"/>
      <c r="H14" s="97">
        <v>0</v>
      </c>
      <c r="I14" s="20"/>
      <c r="J14" s="97">
        <v>0</v>
      </c>
      <c r="K14" s="20"/>
      <c r="L14" s="97">
        <v>0</v>
      </c>
      <c r="M14" s="20"/>
      <c r="N14" s="97">
        <v>0</v>
      </c>
      <c r="O14" s="98"/>
      <c r="P14" s="97">
        <f>SUM(N14:O14)</f>
        <v>0</v>
      </c>
      <c r="Q14" s="20"/>
      <c r="R14" s="58">
        <f>SUM(F14:L14,P14)</f>
        <v>0</v>
      </c>
    </row>
    <row r="15" spans="1:20" s="5" customFormat="1" ht="18.75" customHeight="1" x14ac:dyDescent="0.2">
      <c r="A15" s="5" t="s">
        <v>181</v>
      </c>
      <c r="F15" s="99">
        <f>SUM(F13:F14)</f>
        <v>0</v>
      </c>
      <c r="G15" s="20"/>
      <c r="H15" s="99">
        <f>SUM(H13:H14)</f>
        <v>0</v>
      </c>
      <c r="I15" s="20"/>
      <c r="J15" s="99">
        <f>SUM(J13:J14)</f>
        <v>0</v>
      </c>
      <c r="K15" s="20"/>
      <c r="L15" s="99">
        <f>SUM(L13:L14)</f>
        <v>-35052</v>
      </c>
      <c r="M15" s="20"/>
      <c r="N15" s="99">
        <f>SUM(N13:N14)</f>
        <v>0</v>
      </c>
      <c r="O15" s="98"/>
      <c r="P15" s="99">
        <f>SUM(P13:P14)</f>
        <v>0</v>
      </c>
      <c r="Q15" s="20"/>
      <c r="R15" s="99">
        <f>SUM(R13:R14)</f>
        <v>-35052</v>
      </c>
    </row>
    <row r="16" spans="1:20" ht="18.75" customHeight="1" thickBot="1" x14ac:dyDescent="0.25">
      <c r="A16" s="90" t="s">
        <v>172</v>
      </c>
      <c r="F16" s="100">
        <f>SUM(F12,F15)</f>
        <v>1666827</v>
      </c>
      <c r="G16" s="20"/>
      <c r="H16" s="100">
        <f>SUM(H12,H15)</f>
        <v>2062461</v>
      </c>
      <c r="I16" s="20"/>
      <c r="J16" s="100">
        <f>SUM(J12,J15)</f>
        <v>211675</v>
      </c>
      <c r="K16" s="20"/>
      <c r="L16" s="100">
        <f>SUM(L12,L15)</f>
        <v>331966</v>
      </c>
      <c r="M16" s="20"/>
      <c r="N16" s="100">
        <f>SUM(N12,N15)</f>
        <v>141313</v>
      </c>
      <c r="O16" s="35"/>
      <c r="P16" s="100">
        <f>SUM(P12,P15)</f>
        <v>141313</v>
      </c>
      <c r="Q16" s="20"/>
      <c r="R16" s="100">
        <f>SUM(R12,R15)</f>
        <v>4414242</v>
      </c>
    </row>
    <row r="17" spans="1:19" ht="18.75" customHeight="1" thickTop="1" x14ac:dyDescent="0.2">
      <c r="R17" s="101"/>
    </row>
    <row r="18" spans="1:19" s="5" customFormat="1" ht="18.75" customHeight="1" x14ac:dyDescent="0.2">
      <c r="A18" s="90" t="s">
        <v>173</v>
      </c>
      <c r="F18" s="98">
        <v>1666827</v>
      </c>
      <c r="G18" s="20"/>
      <c r="H18" s="98">
        <v>2062461</v>
      </c>
      <c r="I18" s="20"/>
      <c r="J18" s="98">
        <v>211675</v>
      </c>
      <c r="K18" s="20"/>
      <c r="L18" s="98">
        <v>297352</v>
      </c>
      <c r="M18" s="20"/>
      <c r="N18" s="98">
        <v>141313</v>
      </c>
      <c r="O18" s="98"/>
      <c r="P18" s="35">
        <f>SUM(N18)</f>
        <v>141313</v>
      </c>
      <c r="Q18" s="20"/>
      <c r="R18" s="35">
        <f>SUM(F18:L18,P18)</f>
        <v>4379628</v>
      </c>
    </row>
    <row r="19" spans="1:19" s="5" customFormat="1" ht="18.75" customHeight="1" x14ac:dyDescent="0.2">
      <c r="A19" s="5" t="s">
        <v>105</v>
      </c>
      <c r="F19" s="35">
        <v>0</v>
      </c>
      <c r="G19" s="20"/>
      <c r="H19" s="35">
        <v>0</v>
      </c>
      <c r="I19" s="20"/>
      <c r="J19" s="35">
        <v>0</v>
      </c>
      <c r="K19" s="20"/>
      <c r="L19" s="35">
        <f>'PL&amp;OCI'!H102</f>
        <v>-34340</v>
      </c>
      <c r="M19" s="20"/>
      <c r="N19" s="35">
        <v>0</v>
      </c>
      <c r="O19" s="35"/>
      <c r="P19" s="35">
        <f>SUM(N19:O19)</f>
        <v>0</v>
      </c>
      <c r="Q19" s="20"/>
      <c r="R19" s="35">
        <f>SUM(F19:L19,P19)</f>
        <v>-34340</v>
      </c>
    </row>
    <row r="20" spans="1:19" s="5" customFormat="1" ht="18.75" customHeight="1" x14ac:dyDescent="0.2">
      <c r="A20" s="5" t="s">
        <v>124</v>
      </c>
      <c r="F20" s="97">
        <v>0</v>
      </c>
      <c r="G20" s="20"/>
      <c r="H20" s="97">
        <v>0</v>
      </c>
      <c r="I20" s="20"/>
      <c r="J20" s="97">
        <v>0</v>
      </c>
      <c r="K20" s="20"/>
      <c r="L20" s="97">
        <v>0</v>
      </c>
      <c r="M20" s="20"/>
      <c r="N20" s="97">
        <f>'PL&amp;OCI'!H135</f>
        <v>0</v>
      </c>
      <c r="O20" s="98"/>
      <c r="P20" s="97">
        <f>SUM(N20:O20)</f>
        <v>0</v>
      </c>
      <c r="Q20" s="20"/>
      <c r="R20" s="58">
        <f>SUM(F20:L20,P20)</f>
        <v>0</v>
      </c>
    </row>
    <row r="21" spans="1:19" s="5" customFormat="1" ht="18.75" customHeight="1" x14ac:dyDescent="0.2">
      <c r="A21" s="5" t="s">
        <v>181</v>
      </c>
      <c r="F21" s="99">
        <f>SUM(F19:F20)</f>
        <v>0</v>
      </c>
      <c r="G21" s="20"/>
      <c r="H21" s="99">
        <f>SUM(H19:H20)</f>
        <v>0</v>
      </c>
      <c r="I21" s="20"/>
      <c r="J21" s="99">
        <f>SUM(J19:J20)</f>
        <v>0</v>
      </c>
      <c r="K21" s="20"/>
      <c r="L21" s="99">
        <f>SUM(L19:L20)</f>
        <v>-34340</v>
      </c>
      <c r="M21" s="20"/>
      <c r="N21" s="99">
        <f>SUM(N19:N20)</f>
        <v>0</v>
      </c>
      <c r="O21" s="98"/>
      <c r="P21" s="99">
        <f>SUM(P19:P20)</f>
        <v>0</v>
      </c>
      <c r="Q21" s="20"/>
      <c r="R21" s="99">
        <f>SUM(R19:R20)</f>
        <v>-34340</v>
      </c>
    </row>
    <row r="22" spans="1:19" ht="18.75" customHeight="1" thickBot="1" x14ac:dyDescent="0.25">
      <c r="A22" s="90" t="s">
        <v>174</v>
      </c>
      <c r="F22" s="100">
        <f>SUM(F18,F21)</f>
        <v>1666827</v>
      </c>
      <c r="G22" s="20"/>
      <c r="H22" s="100">
        <f>SUM(H18,H21)</f>
        <v>2062461</v>
      </c>
      <c r="I22" s="20"/>
      <c r="J22" s="100">
        <f>SUM(J18,J21)</f>
        <v>211675</v>
      </c>
      <c r="K22" s="20"/>
      <c r="L22" s="100">
        <f>SUM(L18,L21)</f>
        <v>263012</v>
      </c>
      <c r="M22" s="20"/>
      <c r="N22" s="100">
        <f>SUM(N18,N21)</f>
        <v>141313</v>
      </c>
      <c r="O22" s="35"/>
      <c r="P22" s="100">
        <f>SUM(P18,P21)</f>
        <v>141313</v>
      </c>
      <c r="Q22" s="20"/>
      <c r="R22" s="100">
        <f>SUM(R18,R21)</f>
        <v>4345288</v>
      </c>
    </row>
    <row r="23" spans="1:19" ht="18.75" customHeight="1" thickTop="1" x14ac:dyDescent="0.2">
      <c r="A23" s="90"/>
      <c r="F23" s="102">
        <f>SUM(F18-'bs '!J73)</f>
        <v>0</v>
      </c>
      <c r="H23" s="102">
        <f>SUM(H18-'bs '!J74)</f>
        <v>0</v>
      </c>
      <c r="J23" s="102">
        <f>SUM(J18-'bs '!J77)</f>
        <v>0</v>
      </c>
      <c r="L23" s="102">
        <f>SUM(L18-'bs '!J78)</f>
        <v>0</v>
      </c>
      <c r="P23" s="102">
        <f>SUM(P18-'bs '!J79)</f>
        <v>0</v>
      </c>
      <c r="R23" s="102">
        <f>SUM(R18-'bs '!J80)</f>
        <v>0</v>
      </c>
    </row>
    <row r="24" spans="1:19" ht="18.75" customHeight="1" x14ac:dyDescent="0.2">
      <c r="F24" s="102">
        <f>SUM(F22-'bs '!H73)</f>
        <v>0</v>
      </c>
      <c r="G24" s="102"/>
      <c r="H24" s="102">
        <f>SUM(H22-'bs '!H74)</f>
        <v>0</v>
      </c>
      <c r="I24" s="102"/>
      <c r="J24" s="102">
        <f>SUM(J22-'bs '!H77)</f>
        <v>0</v>
      </c>
      <c r="K24" s="102"/>
      <c r="L24" s="21">
        <f>SUM(L22-'bs '!H78)</f>
        <v>0</v>
      </c>
      <c r="M24" s="102"/>
      <c r="N24" s="102"/>
      <c r="O24" s="102"/>
      <c r="P24" s="102">
        <f>SUM(P22-'bs '!H79)</f>
        <v>0</v>
      </c>
      <c r="Q24" s="102"/>
      <c r="R24" s="102">
        <f>SUM(R22-'bs '!H80)</f>
        <v>0</v>
      </c>
      <c r="S24" s="102"/>
    </row>
    <row r="25" spans="1:19" ht="18.75" customHeight="1" x14ac:dyDescent="0.2">
      <c r="A25" s="19" t="s">
        <v>37</v>
      </c>
    </row>
  </sheetData>
  <mergeCells count="3">
    <mergeCell ref="F6:R6"/>
    <mergeCell ref="N7:P7"/>
    <mergeCell ref="J9:L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0DCBA-F3A0-437F-AFF1-5BAD70497F9F}">
  <dimension ref="A1:U104"/>
  <sheetViews>
    <sheetView showGridLines="0" tabSelected="1" view="pageBreakPreview" topLeftCell="A31" zoomScale="80" zoomScaleNormal="100" zoomScaleSheetLayoutView="80" workbookViewId="0">
      <selection activeCell="H47" sqref="H47"/>
    </sheetView>
  </sheetViews>
  <sheetFormatPr defaultColWidth="9.140625" defaultRowHeight="20.100000000000001" customHeight="1" x14ac:dyDescent="0.2"/>
  <cols>
    <col min="1" max="1" width="46.28515625" style="105" customWidth="1"/>
    <col min="2" max="2" width="4.5703125" style="105" customWidth="1"/>
    <col min="3" max="3" width="1.7109375" style="105" customWidth="1"/>
    <col min="4" max="4" width="14.7109375" style="121" customWidth="1"/>
    <col min="5" max="5" width="1.7109375" style="105" customWidth="1"/>
    <col min="6" max="6" width="14.7109375" style="121" customWidth="1"/>
    <col min="7" max="7" width="1.7109375" style="105" customWidth="1"/>
    <col min="8" max="8" width="14.7109375" style="121" customWidth="1"/>
    <col min="9" max="9" width="1.7109375" style="105" customWidth="1"/>
    <col min="10" max="10" width="14.7109375" style="121" customWidth="1"/>
    <col min="11" max="16384" width="9.140625" style="105"/>
  </cols>
  <sheetData>
    <row r="1" spans="1:17" ht="20.100000000000001" customHeight="1" x14ac:dyDescent="0.2">
      <c r="J1" s="127" t="s">
        <v>80</v>
      </c>
    </row>
    <row r="2" spans="1:17" s="103" customFormat="1" ht="20.100000000000001" customHeight="1" x14ac:dyDescent="0.2">
      <c r="A2" s="103" t="s">
        <v>0</v>
      </c>
      <c r="D2" s="104"/>
      <c r="F2" s="104"/>
      <c r="H2" s="104"/>
    </row>
    <row r="3" spans="1:17" s="103" customFormat="1" ht="20.100000000000001" customHeight="1" x14ac:dyDescent="0.2">
      <c r="A3" s="103" t="s">
        <v>182</v>
      </c>
      <c r="D3" s="104"/>
      <c r="F3" s="104"/>
      <c r="H3" s="104"/>
      <c r="J3" s="104"/>
    </row>
    <row r="4" spans="1:17" s="103" customFormat="1" ht="20.100000000000001" customHeight="1" x14ac:dyDescent="0.2">
      <c r="A4" s="103" t="s">
        <v>127</v>
      </c>
      <c r="D4" s="104"/>
      <c r="F4" s="104"/>
      <c r="H4" s="104"/>
      <c r="J4" s="104"/>
    </row>
    <row r="5" spans="1:17" s="109" customFormat="1" ht="20.100000000000001" customHeight="1" x14ac:dyDescent="0.2">
      <c r="D5" s="121"/>
      <c r="E5" s="105"/>
      <c r="F5" s="121"/>
      <c r="G5" s="105"/>
      <c r="H5" s="106"/>
      <c r="I5" s="105"/>
      <c r="J5" s="106" t="s">
        <v>3</v>
      </c>
    </row>
    <row r="6" spans="1:17" s="108" customFormat="1" ht="20.100000000000001" customHeight="1" x14ac:dyDescent="0.2">
      <c r="D6" s="128"/>
      <c r="E6" s="129" t="s">
        <v>4</v>
      </c>
      <c r="F6" s="128"/>
      <c r="H6" s="128"/>
      <c r="I6" s="129" t="s">
        <v>5</v>
      </c>
      <c r="J6" s="128"/>
    </row>
    <row r="7" spans="1:17" s="109" customFormat="1" ht="20.100000000000001" customHeight="1" x14ac:dyDescent="0.2">
      <c r="B7" s="112"/>
      <c r="D7" s="130" t="s">
        <v>84</v>
      </c>
      <c r="F7" s="130" t="s">
        <v>85</v>
      </c>
      <c r="G7" s="108"/>
      <c r="H7" s="130" t="s">
        <v>84</v>
      </c>
      <c r="J7" s="130" t="s">
        <v>85</v>
      </c>
      <c r="K7" s="105"/>
      <c r="L7" s="121"/>
      <c r="M7" s="121"/>
      <c r="N7" s="121"/>
    </row>
    <row r="8" spans="1:17" ht="20.100000000000001" customHeight="1" x14ac:dyDescent="0.2">
      <c r="A8" s="103" t="s">
        <v>183</v>
      </c>
      <c r="L8" s="7"/>
      <c r="N8" s="121"/>
    </row>
    <row r="9" spans="1:17" ht="20.100000000000001" customHeight="1" x14ac:dyDescent="0.2">
      <c r="A9" s="105" t="s">
        <v>103</v>
      </c>
      <c r="D9" s="115">
        <f>'PL&amp;OCI'!D97</f>
        <v>-41296</v>
      </c>
      <c r="E9" s="138"/>
      <c r="F9" s="115">
        <f>'PL&amp;OCI'!F97</f>
        <v>-463727</v>
      </c>
      <c r="G9" s="115"/>
      <c r="H9" s="115">
        <f>'PL&amp;OCI'!H97</f>
        <v>-36102</v>
      </c>
      <c r="I9" s="138"/>
      <c r="J9" s="115">
        <f>'PL&amp;OCI'!J97</f>
        <v>-37250</v>
      </c>
      <c r="L9" s="7"/>
      <c r="N9" s="121"/>
      <c r="O9" s="115"/>
      <c r="P9" s="115"/>
      <c r="Q9" s="115"/>
    </row>
    <row r="10" spans="1:17" ht="20.100000000000001" customHeight="1" x14ac:dyDescent="0.2">
      <c r="A10" s="105" t="s">
        <v>255</v>
      </c>
      <c r="D10" s="115"/>
      <c r="E10" s="115"/>
      <c r="F10" s="115"/>
      <c r="G10" s="115"/>
      <c r="H10" s="115"/>
      <c r="I10" s="115"/>
      <c r="J10" s="115"/>
      <c r="K10" s="115"/>
      <c r="M10" s="115"/>
      <c r="N10" s="115"/>
      <c r="O10" s="115"/>
      <c r="P10" s="115"/>
      <c r="Q10" s="115"/>
    </row>
    <row r="11" spans="1:17" ht="20.100000000000001" customHeight="1" x14ac:dyDescent="0.2">
      <c r="A11" s="105" t="s">
        <v>184</v>
      </c>
      <c r="D11" s="115"/>
      <c r="E11" s="115"/>
      <c r="F11" s="115"/>
      <c r="G11" s="139"/>
      <c r="H11" s="115"/>
      <c r="I11" s="115"/>
      <c r="J11" s="115"/>
      <c r="K11" s="115"/>
      <c r="M11" s="115"/>
      <c r="N11" s="115"/>
      <c r="O11" s="115"/>
      <c r="P11" s="115"/>
      <c r="Q11" s="115"/>
    </row>
    <row r="12" spans="1:17" ht="20.100000000000001" customHeight="1" x14ac:dyDescent="0.2">
      <c r="A12" s="105" t="s">
        <v>185</v>
      </c>
      <c r="D12" s="7">
        <v>203977</v>
      </c>
      <c r="E12" s="138"/>
      <c r="F12" s="7">
        <v>232462</v>
      </c>
      <c r="G12" s="139"/>
      <c r="H12" s="7">
        <v>2623</v>
      </c>
      <c r="I12" s="138"/>
      <c r="J12" s="7">
        <v>4448</v>
      </c>
      <c r="K12" s="115"/>
      <c r="M12" s="115"/>
      <c r="N12" s="115"/>
      <c r="O12" s="115"/>
      <c r="P12" s="115"/>
      <c r="Q12" s="115"/>
    </row>
    <row r="13" spans="1:17" ht="20.100000000000001" customHeight="1" x14ac:dyDescent="0.2">
      <c r="A13" s="105" t="s">
        <v>252</v>
      </c>
      <c r="D13" s="7">
        <v>-4975</v>
      </c>
      <c r="E13" s="138"/>
      <c r="F13" s="7">
        <v>17641</v>
      </c>
      <c r="G13" s="139"/>
      <c r="H13" s="7">
        <v>17</v>
      </c>
      <c r="I13" s="138"/>
      <c r="J13" s="7">
        <v>2502</v>
      </c>
      <c r="K13" s="115"/>
      <c r="M13" s="115"/>
      <c r="N13" s="115"/>
      <c r="O13" s="115"/>
      <c r="P13" s="115"/>
      <c r="Q13" s="115"/>
    </row>
    <row r="14" spans="1:17" ht="20.100000000000001" customHeight="1" x14ac:dyDescent="0.2">
      <c r="A14" s="105" t="s">
        <v>253</v>
      </c>
      <c r="D14" s="7">
        <v>1668</v>
      </c>
      <c r="E14" s="138"/>
      <c r="F14" s="7">
        <v>322</v>
      </c>
      <c r="G14" s="139"/>
      <c r="H14" s="115">
        <v>0</v>
      </c>
      <c r="I14" s="138"/>
      <c r="J14" s="115">
        <v>0</v>
      </c>
      <c r="K14" s="115"/>
      <c r="M14" s="115"/>
      <c r="N14" s="115"/>
      <c r="O14" s="115"/>
      <c r="P14" s="115"/>
      <c r="Q14" s="115"/>
    </row>
    <row r="15" spans="1:17" ht="20.100000000000001" customHeight="1" x14ac:dyDescent="0.2">
      <c r="A15" s="105" t="s">
        <v>186</v>
      </c>
      <c r="D15" s="7"/>
      <c r="E15" s="138"/>
      <c r="F15" s="7"/>
      <c r="G15" s="139"/>
      <c r="H15" s="7"/>
      <c r="I15" s="138"/>
      <c r="J15" s="115"/>
      <c r="K15" s="115"/>
      <c r="M15" s="115"/>
      <c r="N15" s="115"/>
      <c r="O15" s="115"/>
      <c r="P15" s="115"/>
      <c r="Q15" s="115"/>
    </row>
    <row r="16" spans="1:17" ht="20.100000000000001" customHeight="1" x14ac:dyDescent="0.2">
      <c r="A16" s="105" t="s">
        <v>187</v>
      </c>
      <c r="D16" s="115">
        <v>0</v>
      </c>
      <c r="E16" s="115"/>
      <c r="F16" s="7">
        <v>-961</v>
      </c>
      <c r="G16" s="139"/>
      <c r="H16" s="115">
        <v>0</v>
      </c>
      <c r="I16" s="138"/>
      <c r="J16" s="115">
        <v>0</v>
      </c>
      <c r="K16" s="115"/>
      <c r="M16" s="115"/>
      <c r="N16" s="115"/>
      <c r="O16" s="115"/>
      <c r="P16" s="115"/>
      <c r="Q16" s="115"/>
    </row>
    <row r="17" spans="1:17" ht="20.100000000000001" customHeight="1" x14ac:dyDescent="0.2">
      <c r="A17" s="105" t="s">
        <v>188</v>
      </c>
      <c r="D17" s="7">
        <v>-21065</v>
      </c>
      <c r="E17" s="138"/>
      <c r="F17" s="7">
        <v>-19692</v>
      </c>
      <c r="G17" s="139"/>
      <c r="H17" s="115">
        <v>0</v>
      </c>
      <c r="I17" s="138"/>
      <c r="J17" s="115">
        <v>0</v>
      </c>
      <c r="K17" s="115"/>
      <c r="M17" s="115"/>
      <c r="N17" s="115"/>
      <c r="O17" s="115"/>
      <c r="P17" s="115"/>
      <c r="Q17" s="115"/>
    </row>
    <row r="18" spans="1:17" ht="20.100000000000001" customHeight="1" x14ac:dyDescent="0.2">
      <c r="A18" s="105" t="s">
        <v>256</v>
      </c>
      <c r="D18" s="115">
        <v>34</v>
      </c>
      <c r="E18" s="138"/>
      <c r="F18" s="7">
        <v>-14942</v>
      </c>
      <c r="G18" s="139"/>
      <c r="H18" s="115">
        <v>0</v>
      </c>
      <c r="I18" s="138"/>
      <c r="J18" s="115">
        <v>0</v>
      </c>
      <c r="K18" s="115"/>
      <c r="M18" s="115"/>
      <c r="N18" s="115"/>
      <c r="O18" s="115"/>
      <c r="P18" s="115"/>
      <c r="Q18" s="115"/>
    </row>
    <row r="19" spans="1:17" ht="20.100000000000001" customHeight="1" x14ac:dyDescent="0.2">
      <c r="A19" s="105" t="s">
        <v>189</v>
      </c>
      <c r="D19" s="7">
        <v>607</v>
      </c>
      <c r="E19" s="138"/>
      <c r="F19" s="115">
        <v>2</v>
      </c>
      <c r="G19" s="139"/>
      <c r="H19" s="115">
        <v>0</v>
      </c>
      <c r="I19" s="138"/>
      <c r="J19" s="115">
        <v>0</v>
      </c>
      <c r="K19" s="115"/>
      <c r="M19" s="115"/>
      <c r="N19" s="115"/>
      <c r="O19" s="115"/>
      <c r="P19" s="115"/>
      <c r="Q19" s="115"/>
    </row>
    <row r="20" spans="1:17" ht="20.100000000000001" customHeight="1" x14ac:dyDescent="0.2">
      <c r="A20" s="105" t="s">
        <v>190</v>
      </c>
      <c r="D20" s="115">
        <v>0</v>
      </c>
      <c r="E20" s="138"/>
      <c r="F20" s="115">
        <v>0</v>
      </c>
      <c r="G20" s="139"/>
      <c r="H20" s="7">
        <v>-19074</v>
      </c>
      <c r="I20" s="138"/>
      <c r="J20" s="115">
        <v>-11838</v>
      </c>
      <c r="K20" s="115"/>
      <c r="M20" s="115"/>
      <c r="N20" s="115"/>
      <c r="O20" s="115"/>
      <c r="P20" s="115"/>
      <c r="Q20" s="115"/>
    </row>
    <row r="21" spans="1:17" ht="20.100000000000001" customHeight="1" x14ac:dyDescent="0.2">
      <c r="A21" s="105" t="s">
        <v>191</v>
      </c>
      <c r="D21" s="7">
        <v>13452</v>
      </c>
      <c r="E21" s="138"/>
      <c r="F21" s="115">
        <v>1867</v>
      </c>
      <c r="G21" s="139"/>
      <c r="H21" s="115">
        <v>0</v>
      </c>
      <c r="I21" s="138"/>
      <c r="J21" s="115">
        <v>625</v>
      </c>
      <c r="K21" s="115"/>
      <c r="M21" s="115"/>
      <c r="N21" s="115"/>
      <c r="O21" s="115"/>
      <c r="P21" s="115"/>
      <c r="Q21" s="115"/>
    </row>
    <row r="22" spans="1:17" ht="20.100000000000001" customHeight="1" x14ac:dyDescent="0.2">
      <c r="A22" s="105" t="s">
        <v>192</v>
      </c>
      <c r="D22" s="7">
        <v>4567</v>
      </c>
      <c r="E22" s="138"/>
      <c r="F22" s="7">
        <v>18574</v>
      </c>
      <c r="G22" s="139"/>
      <c r="H22" s="7">
        <v>427</v>
      </c>
      <c r="I22" s="118"/>
      <c r="J22" s="7">
        <v>1900</v>
      </c>
      <c r="K22" s="115"/>
      <c r="M22" s="115"/>
      <c r="N22" s="115"/>
      <c r="O22" s="115"/>
      <c r="P22" s="115"/>
      <c r="Q22" s="115"/>
    </row>
    <row r="23" spans="1:17" ht="20.100000000000001" customHeight="1" x14ac:dyDescent="0.2">
      <c r="A23" s="105" t="s">
        <v>257</v>
      </c>
      <c r="D23" s="115">
        <v>0</v>
      </c>
      <c r="E23" s="138"/>
      <c r="F23" s="7">
        <v>-355</v>
      </c>
      <c r="G23" s="7"/>
      <c r="H23" s="115">
        <v>0</v>
      </c>
      <c r="I23" s="7"/>
      <c r="J23" s="115">
        <v>0</v>
      </c>
      <c r="K23" s="115"/>
      <c r="M23" s="115"/>
      <c r="N23" s="115"/>
      <c r="O23" s="115"/>
      <c r="P23" s="115"/>
      <c r="Q23" s="115"/>
    </row>
    <row r="24" spans="1:17" ht="20.100000000000001" customHeight="1" x14ac:dyDescent="0.2">
      <c r="A24" s="105" t="s">
        <v>193</v>
      </c>
      <c r="D24" s="7">
        <v>-20819</v>
      </c>
      <c r="E24" s="115"/>
      <c r="F24" s="7">
        <v>-24833</v>
      </c>
      <c r="G24" s="115"/>
      <c r="H24" s="7">
        <v>-22044</v>
      </c>
      <c r="I24" s="115"/>
      <c r="J24" s="7">
        <v>-28346</v>
      </c>
      <c r="K24" s="115"/>
      <c r="M24" s="115"/>
      <c r="N24" s="115"/>
      <c r="O24" s="115"/>
      <c r="P24" s="115"/>
      <c r="Q24" s="115"/>
    </row>
    <row r="25" spans="1:17" ht="20.100000000000001" customHeight="1" x14ac:dyDescent="0.2">
      <c r="A25" s="105" t="s">
        <v>194</v>
      </c>
      <c r="D25" s="131">
        <v>96417</v>
      </c>
      <c r="E25" s="138"/>
      <c r="F25" s="131">
        <v>127053</v>
      </c>
      <c r="G25" s="139"/>
      <c r="H25" s="131">
        <v>35205</v>
      </c>
      <c r="I25" s="138"/>
      <c r="J25" s="131">
        <v>38140</v>
      </c>
      <c r="K25" s="115"/>
      <c r="M25" s="115"/>
      <c r="N25" s="115"/>
      <c r="O25" s="115"/>
      <c r="P25" s="115"/>
      <c r="Q25" s="115"/>
    </row>
    <row r="26" spans="1:17" ht="20.100000000000001" customHeight="1" x14ac:dyDescent="0.2">
      <c r="A26" s="105" t="s">
        <v>195</v>
      </c>
      <c r="D26" s="115"/>
      <c r="E26" s="138"/>
      <c r="F26" s="115"/>
      <c r="G26" s="139"/>
      <c r="H26" s="115"/>
      <c r="I26" s="138"/>
      <c r="J26" s="115"/>
      <c r="K26" s="115"/>
      <c r="M26" s="115"/>
      <c r="N26" s="115"/>
      <c r="O26" s="115"/>
      <c r="P26" s="115"/>
      <c r="Q26" s="115"/>
    </row>
    <row r="27" spans="1:17" ht="20.100000000000001" customHeight="1" x14ac:dyDescent="0.2">
      <c r="A27" s="105" t="s">
        <v>196</v>
      </c>
      <c r="D27" s="6">
        <f>SUM(D9:D25)</f>
        <v>232567</v>
      </c>
      <c r="E27" s="138"/>
      <c r="F27" s="6">
        <f>SUM(F9:F25)</f>
        <v>-126589</v>
      </c>
      <c r="G27" s="115"/>
      <c r="H27" s="6">
        <f>SUM(H9:H25)</f>
        <v>-38948</v>
      </c>
      <c r="I27" s="138"/>
      <c r="J27" s="6">
        <f>SUM(J9:J25)</f>
        <v>-29819</v>
      </c>
      <c r="K27" s="115"/>
      <c r="M27" s="115"/>
      <c r="N27" s="115"/>
      <c r="O27" s="115"/>
      <c r="P27" s="115"/>
      <c r="Q27" s="115"/>
    </row>
    <row r="28" spans="1:17" s="103" customFormat="1" ht="20.100000000000001" customHeight="1" x14ac:dyDescent="0.2">
      <c r="A28" s="105" t="s">
        <v>197</v>
      </c>
      <c r="B28" s="105"/>
      <c r="C28" s="105"/>
      <c r="D28" s="115"/>
      <c r="E28" s="138"/>
      <c r="F28" s="115"/>
      <c r="G28" s="139"/>
      <c r="H28" s="115"/>
      <c r="I28" s="138"/>
      <c r="J28" s="115"/>
      <c r="K28" s="115"/>
      <c r="L28" s="105"/>
      <c r="M28" s="115"/>
      <c r="N28" s="115"/>
      <c r="O28" s="115"/>
      <c r="P28" s="115"/>
      <c r="Q28" s="115"/>
    </row>
    <row r="29" spans="1:17" ht="20.100000000000001" customHeight="1" x14ac:dyDescent="0.2">
      <c r="A29" s="105" t="s">
        <v>198</v>
      </c>
      <c r="D29" s="7">
        <v>-85755</v>
      </c>
      <c r="E29" s="138"/>
      <c r="F29" s="7">
        <v>46767</v>
      </c>
      <c r="G29" s="139"/>
      <c r="H29" s="7">
        <v>-28780</v>
      </c>
      <c r="I29" s="138"/>
      <c r="J29" s="7">
        <v>-16249</v>
      </c>
      <c r="K29" s="115"/>
      <c r="M29" s="115"/>
      <c r="N29" s="115"/>
      <c r="O29" s="115"/>
      <c r="P29" s="115"/>
      <c r="Q29" s="115"/>
    </row>
    <row r="30" spans="1:17" ht="20.100000000000001" customHeight="1" x14ac:dyDescent="0.2">
      <c r="A30" s="105" t="s">
        <v>199</v>
      </c>
      <c r="D30" s="7">
        <v>-2598</v>
      </c>
      <c r="E30" s="138"/>
      <c r="F30" s="7">
        <v>11096</v>
      </c>
      <c r="G30" s="139"/>
      <c r="H30" s="115">
        <v>0</v>
      </c>
      <c r="I30" s="138"/>
      <c r="J30" s="115">
        <v>0</v>
      </c>
      <c r="K30" s="115"/>
      <c r="M30" s="115"/>
      <c r="N30" s="115"/>
      <c r="O30" s="115"/>
      <c r="P30" s="115"/>
      <c r="Q30" s="115"/>
    </row>
    <row r="31" spans="1:17" ht="20.100000000000001" customHeight="1" x14ac:dyDescent="0.2">
      <c r="A31" s="105" t="s">
        <v>200</v>
      </c>
      <c r="D31" s="7">
        <v>97601</v>
      </c>
      <c r="E31" s="138"/>
      <c r="F31" s="7">
        <v>34832</v>
      </c>
      <c r="G31" s="138"/>
      <c r="H31" s="115">
        <v>0</v>
      </c>
      <c r="I31" s="138"/>
      <c r="J31" s="115">
        <v>0</v>
      </c>
      <c r="K31" s="115"/>
      <c r="M31" s="115"/>
      <c r="N31" s="115"/>
      <c r="O31" s="115"/>
      <c r="P31" s="115"/>
      <c r="Q31" s="115"/>
    </row>
    <row r="32" spans="1:17" ht="20.100000000000001" customHeight="1" x14ac:dyDescent="0.2">
      <c r="A32" s="105" t="s">
        <v>201</v>
      </c>
      <c r="D32" s="115">
        <v>-33535</v>
      </c>
      <c r="E32" s="115"/>
      <c r="F32" s="115">
        <v>-638</v>
      </c>
      <c r="G32" s="139"/>
      <c r="H32" s="115">
        <v>0</v>
      </c>
      <c r="I32" s="115"/>
      <c r="J32" s="115">
        <v>0</v>
      </c>
      <c r="K32" s="115"/>
      <c r="M32" s="115"/>
      <c r="N32" s="115"/>
      <c r="O32" s="115"/>
      <c r="P32" s="115"/>
      <c r="Q32" s="115"/>
    </row>
    <row r="33" spans="1:17" ht="20.100000000000001" customHeight="1" x14ac:dyDescent="0.2">
      <c r="A33" s="105" t="s">
        <v>202</v>
      </c>
      <c r="D33" s="7">
        <v>-62510</v>
      </c>
      <c r="E33" s="138"/>
      <c r="F33" s="7">
        <v>45333</v>
      </c>
      <c r="G33" s="139"/>
      <c r="H33" s="7">
        <v>-839</v>
      </c>
      <c r="I33" s="138"/>
      <c r="J33" s="7">
        <v>9659</v>
      </c>
      <c r="K33" s="115"/>
      <c r="M33" s="115"/>
      <c r="N33" s="115"/>
      <c r="O33" s="115"/>
      <c r="P33" s="115"/>
      <c r="Q33" s="115"/>
    </row>
    <row r="34" spans="1:17" ht="20.100000000000001" customHeight="1" x14ac:dyDescent="0.2">
      <c r="A34" s="105" t="s">
        <v>203</v>
      </c>
      <c r="D34" s="115">
        <v>99115</v>
      </c>
      <c r="E34" s="138"/>
      <c r="F34" s="115">
        <v>153567</v>
      </c>
      <c r="G34" s="139"/>
      <c r="H34" s="115">
        <v>0</v>
      </c>
      <c r="I34" s="138"/>
      <c r="J34" s="115">
        <v>0</v>
      </c>
      <c r="K34" s="115"/>
      <c r="M34" s="115"/>
      <c r="N34" s="115"/>
      <c r="O34" s="115"/>
      <c r="P34" s="115"/>
      <c r="Q34" s="115"/>
    </row>
    <row r="35" spans="1:17" ht="20.100000000000001" customHeight="1" x14ac:dyDescent="0.2">
      <c r="A35" s="105" t="s">
        <v>204</v>
      </c>
      <c r="D35" s="115">
        <v>-5582</v>
      </c>
      <c r="E35" s="138"/>
      <c r="F35" s="115">
        <v>-41750</v>
      </c>
      <c r="G35" s="139"/>
      <c r="H35" s="115">
        <v>-1341</v>
      </c>
      <c r="I35" s="138"/>
      <c r="J35" s="115">
        <v>-8095</v>
      </c>
      <c r="K35" s="115"/>
      <c r="M35" s="115"/>
      <c r="N35" s="115"/>
      <c r="O35" s="115"/>
      <c r="P35" s="115"/>
      <c r="Q35" s="115"/>
    </row>
    <row r="36" spans="1:17" ht="20.100000000000001" customHeight="1" x14ac:dyDescent="0.2">
      <c r="A36" s="105" t="s">
        <v>205</v>
      </c>
      <c r="D36" s="115"/>
      <c r="E36" s="138"/>
      <c r="F36" s="115"/>
      <c r="G36" s="139"/>
      <c r="H36" s="115"/>
      <c r="I36" s="138"/>
      <c r="J36" s="115"/>
      <c r="K36" s="115"/>
      <c r="M36" s="115"/>
      <c r="N36" s="115"/>
      <c r="O36" s="115"/>
      <c r="P36" s="115"/>
      <c r="Q36" s="115"/>
    </row>
    <row r="37" spans="1:17" ht="20.100000000000001" customHeight="1" x14ac:dyDescent="0.2">
      <c r="A37" s="105" t="s">
        <v>206</v>
      </c>
      <c r="D37" s="7">
        <v>122135</v>
      </c>
      <c r="E37" s="138"/>
      <c r="F37" s="7">
        <v>-186569</v>
      </c>
      <c r="G37" s="115"/>
      <c r="H37" s="7">
        <v>12541</v>
      </c>
      <c r="I37" s="138"/>
      <c r="J37" s="7">
        <v>12277</v>
      </c>
      <c r="K37" s="115"/>
      <c r="M37" s="115"/>
      <c r="N37" s="115"/>
      <c r="O37" s="115"/>
      <c r="P37" s="115"/>
      <c r="Q37" s="115"/>
    </row>
    <row r="38" spans="1:17" ht="20.100000000000001" customHeight="1" x14ac:dyDescent="0.2">
      <c r="A38" s="105" t="s">
        <v>207</v>
      </c>
      <c r="D38" s="115">
        <v>354353</v>
      </c>
      <c r="E38" s="138"/>
      <c r="F38" s="115">
        <v>-40963</v>
      </c>
      <c r="G38" s="139"/>
      <c r="H38" s="115">
        <v>0</v>
      </c>
      <c r="I38" s="138"/>
      <c r="J38" s="115">
        <v>0</v>
      </c>
      <c r="K38" s="115"/>
      <c r="M38" s="115"/>
      <c r="N38" s="115"/>
      <c r="O38" s="115"/>
      <c r="P38" s="115"/>
      <c r="Q38" s="115"/>
    </row>
    <row r="39" spans="1:17" ht="20.100000000000001" customHeight="1" x14ac:dyDescent="0.2">
      <c r="A39" s="105" t="s">
        <v>208</v>
      </c>
      <c r="D39" s="7">
        <v>34617</v>
      </c>
      <c r="E39" s="138"/>
      <c r="F39" s="7">
        <v>18853</v>
      </c>
      <c r="G39" s="139"/>
      <c r="H39" s="7">
        <v>4733</v>
      </c>
      <c r="I39" s="138"/>
      <c r="J39" s="7">
        <v>2979</v>
      </c>
      <c r="K39" s="115"/>
      <c r="M39" s="115"/>
      <c r="N39" s="115"/>
      <c r="O39" s="115"/>
      <c r="P39" s="115"/>
      <c r="Q39" s="115"/>
    </row>
    <row r="40" spans="1:17" ht="20.100000000000001" customHeight="1" x14ac:dyDescent="0.2">
      <c r="A40" s="105" t="s">
        <v>209</v>
      </c>
      <c r="D40" s="7">
        <v>-1908</v>
      </c>
      <c r="E40" s="138"/>
      <c r="F40" s="7">
        <v>-5364</v>
      </c>
      <c r="G40" s="139"/>
      <c r="H40" s="7">
        <v>-612</v>
      </c>
      <c r="I40" s="138"/>
      <c r="J40" s="115">
        <v>-3216</v>
      </c>
      <c r="K40" s="115"/>
      <c r="M40" s="115"/>
      <c r="N40" s="115"/>
      <c r="O40" s="115"/>
      <c r="P40" s="115"/>
      <c r="Q40" s="115"/>
    </row>
    <row r="41" spans="1:17" ht="20.100000000000001" customHeight="1" x14ac:dyDescent="0.2">
      <c r="A41" s="105" t="s">
        <v>210</v>
      </c>
      <c r="D41" s="115">
        <v>0</v>
      </c>
      <c r="E41" s="138"/>
      <c r="F41" s="7">
        <v>-1419</v>
      </c>
      <c r="G41" s="139"/>
      <c r="H41" s="115">
        <v>0</v>
      </c>
      <c r="I41" s="138"/>
      <c r="J41" s="115">
        <v>0</v>
      </c>
      <c r="K41" s="115"/>
      <c r="M41" s="115"/>
      <c r="N41" s="115"/>
      <c r="O41" s="115"/>
      <c r="P41" s="115"/>
      <c r="Q41" s="115"/>
    </row>
    <row r="42" spans="1:17" ht="20.100000000000001" customHeight="1" x14ac:dyDescent="0.2">
      <c r="A42" s="105" t="s">
        <v>211</v>
      </c>
      <c r="D42" s="131">
        <v>8972</v>
      </c>
      <c r="E42" s="138"/>
      <c r="F42" s="131">
        <v>-3142</v>
      </c>
      <c r="G42" s="139"/>
      <c r="H42" s="131">
        <v>820</v>
      </c>
      <c r="I42" s="138"/>
      <c r="J42" s="131">
        <v>0</v>
      </c>
      <c r="K42" s="115"/>
      <c r="M42" s="115"/>
      <c r="N42" s="115"/>
      <c r="O42" s="115"/>
      <c r="P42" s="115"/>
      <c r="Q42" s="115"/>
    </row>
    <row r="43" spans="1:17" ht="20.100000000000001" customHeight="1" x14ac:dyDescent="0.2">
      <c r="A43" s="105" t="s">
        <v>212</v>
      </c>
      <c r="D43" s="115">
        <f>SUM(D27:D42)</f>
        <v>757472</v>
      </c>
      <c r="E43" s="138"/>
      <c r="F43" s="115">
        <f>SUM(F27:F42)</f>
        <v>-95986</v>
      </c>
      <c r="G43" s="139"/>
      <c r="H43" s="115">
        <f>SUM(H27:H42)</f>
        <v>-52426</v>
      </c>
      <c r="I43" s="138"/>
      <c r="J43" s="115">
        <f>SUM(J27:J42)</f>
        <v>-32464</v>
      </c>
      <c r="K43" s="115"/>
      <c r="M43" s="115"/>
      <c r="N43" s="115"/>
      <c r="O43" s="115"/>
      <c r="P43" s="115"/>
      <c r="Q43" s="115"/>
    </row>
    <row r="44" spans="1:17" ht="20.100000000000001" customHeight="1" x14ac:dyDescent="0.2">
      <c r="A44" s="105" t="s">
        <v>213</v>
      </c>
      <c r="D44" s="7">
        <v>20819</v>
      </c>
      <c r="E44" s="138"/>
      <c r="F44" s="7">
        <v>24832</v>
      </c>
      <c r="G44" s="139"/>
      <c r="H44" s="7">
        <v>20234</v>
      </c>
      <c r="I44" s="138"/>
      <c r="J44" s="115">
        <v>1504</v>
      </c>
      <c r="K44" s="115"/>
      <c r="M44" s="115"/>
      <c r="N44" s="115"/>
      <c r="O44" s="115"/>
      <c r="P44" s="115"/>
      <c r="Q44" s="115"/>
    </row>
    <row r="45" spans="1:17" ht="20.100000000000001" customHeight="1" x14ac:dyDescent="0.2">
      <c r="A45" s="105" t="s">
        <v>214</v>
      </c>
      <c r="D45" s="7">
        <v>3738</v>
      </c>
      <c r="E45" s="138"/>
      <c r="F45" s="115">
        <v>0</v>
      </c>
      <c r="G45" s="115"/>
      <c r="H45" s="115">
        <v>0</v>
      </c>
      <c r="I45" s="115"/>
      <c r="J45" s="115">
        <v>0</v>
      </c>
      <c r="K45" s="115"/>
      <c r="M45" s="115"/>
      <c r="N45" s="115"/>
      <c r="O45" s="115"/>
      <c r="P45" s="115"/>
      <c r="Q45" s="115"/>
    </row>
    <row r="46" spans="1:17" ht="20.100000000000001" customHeight="1" x14ac:dyDescent="0.2">
      <c r="A46" s="105" t="s">
        <v>215</v>
      </c>
      <c r="D46" s="115">
        <v>-38018</v>
      </c>
      <c r="E46" s="138"/>
      <c r="F46" s="115">
        <v>-40521</v>
      </c>
      <c r="G46" s="139"/>
      <c r="H46" s="115">
        <v>-9158</v>
      </c>
      <c r="I46" s="138"/>
      <c r="J46" s="115">
        <v>-9102</v>
      </c>
      <c r="K46" s="115"/>
      <c r="M46" s="115"/>
      <c r="N46" s="115"/>
      <c r="O46" s="115"/>
      <c r="P46" s="115"/>
      <c r="Q46" s="115"/>
    </row>
    <row r="47" spans="1:17" ht="20.100000000000001" customHeight="1" x14ac:dyDescent="0.2">
      <c r="A47" s="105" t="s">
        <v>216</v>
      </c>
      <c r="D47" s="132">
        <v>-26176</v>
      </c>
      <c r="E47" s="138"/>
      <c r="F47" s="132">
        <v>-12993</v>
      </c>
      <c r="G47" s="139"/>
      <c r="H47" s="132">
        <v>-1144</v>
      </c>
      <c r="I47" s="138"/>
      <c r="J47" s="132">
        <v>-135</v>
      </c>
      <c r="K47" s="115"/>
      <c r="M47" s="115"/>
      <c r="N47" s="115"/>
      <c r="O47" s="115"/>
      <c r="P47" s="115"/>
      <c r="Q47" s="115"/>
    </row>
    <row r="48" spans="1:17" ht="20.100000000000001" customHeight="1" x14ac:dyDescent="0.2">
      <c r="A48" s="103" t="s">
        <v>217</v>
      </c>
      <c r="D48" s="131">
        <f>SUM(D43:D47)</f>
        <v>717835</v>
      </c>
      <c r="E48" s="138"/>
      <c r="F48" s="131">
        <f>SUM(F43:F47)</f>
        <v>-124668</v>
      </c>
      <c r="G48" s="139"/>
      <c r="H48" s="131">
        <f>SUM(H43:H47)</f>
        <v>-42494</v>
      </c>
      <c r="I48" s="138"/>
      <c r="J48" s="131">
        <f>SUM(J43:J47)</f>
        <v>-40197</v>
      </c>
      <c r="K48" s="115"/>
      <c r="M48" s="115"/>
      <c r="N48" s="115"/>
      <c r="O48" s="115"/>
      <c r="P48" s="115"/>
      <c r="Q48" s="115"/>
    </row>
    <row r="49" spans="1:17" s="103" customFormat="1" ht="20.100000000000001" customHeight="1" x14ac:dyDescent="0.2">
      <c r="A49" s="105"/>
      <c r="D49" s="121"/>
      <c r="E49" s="138"/>
      <c r="F49" s="121"/>
      <c r="G49" s="121"/>
      <c r="H49" s="121"/>
      <c r="I49" s="138"/>
      <c r="J49" s="121"/>
      <c r="K49" s="115"/>
      <c r="L49" s="105"/>
      <c r="M49" s="115"/>
      <c r="N49" s="115"/>
      <c r="O49" s="115"/>
      <c r="P49" s="115"/>
      <c r="Q49" s="115"/>
    </row>
    <row r="50" spans="1:17" s="103" customFormat="1" ht="20.100000000000001" customHeight="1" x14ac:dyDescent="0.2">
      <c r="A50" s="105" t="s">
        <v>37</v>
      </c>
      <c r="D50" s="104"/>
      <c r="E50" s="138"/>
      <c r="F50" s="104"/>
      <c r="G50" s="121"/>
      <c r="H50" s="104"/>
      <c r="I50" s="138"/>
      <c r="J50" s="127"/>
      <c r="K50" s="115"/>
      <c r="L50" s="105"/>
      <c r="M50" s="115"/>
      <c r="N50" s="115"/>
      <c r="O50" s="115"/>
      <c r="P50" s="115"/>
      <c r="Q50" s="115"/>
    </row>
    <row r="51" spans="1:17" s="103" customFormat="1" ht="20.100000000000001" customHeight="1" x14ac:dyDescent="0.2">
      <c r="A51" s="105"/>
      <c r="D51" s="104"/>
      <c r="E51" s="138"/>
      <c r="F51" s="104"/>
      <c r="G51" s="121"/>
      <c r="H51" s="104"/>
      <c r="I51" s="138"/>
      <c r="J51" s="127" t="s">
        <v>80</v>
      </c>
      <c r="K51" s="115"/>
      <c r="L51" s="105"/>
      <c r="M51" s="115"/>
      <c r="N51" s="115"/>
      <c r="O51" s="115"/>
      <c r="P51" s="115"/>
      <c r="Q51" s="115"/>
    </row>
    <row r="52" spans="1:17" s="103" customFormat="1" ht="20.100000000000001" customHeight="1" x14ac:dyDescent="0.2">
      <c r="A52" s="103" t="s">
        <v>0</v>
      </c>
      <c r="D52" s="104"/>
      <c r="F52" s="104"/>
      <c r="H52" s="104"/>
      <c r="J52" s="104"/>
      <c r="K52" s="115"/>
    </row>
    <row r="53" spans="1:17" s="103" customFormat="1" ht="20.100000000000001" customHeight="1" x14ac:dyDescent="0.2">
      <c r="A53" s="103" t="s">
        <v>218</v>
      </c>
      <c r="D53" s="104"/>
      <c r="F53" s="104"/>
      <c r="H53" s="104"/>
      <c r="J53" s="104"/>
      <c r="K53" s="115"/>
    </row>
    <row r="54" spans="1:17" s="103" customFormat="1" ht="20.100000000000001" customHeight="1" x14ac:dyDescent="0.2">
      <c r="A54" s="103" t="str">
        <f>A4</f>
        <v>For the six-month period ended 30 June 2022</v>
      </c>
      <c r="D54" s="104"/>
      <c r="F54" s="104"/>
      <c r="H54" s="104"/>
      <c r="J54" s="104"/>
      <c r="K54" s="115"/>
    </row>
    <row r="55" spans="1:17" s="109" customFormat="1" ht="20.100000000000001" customHeight="1" x14ac:dyDescent="0.2">
      <c r="D55" s="121"/>
      <c r="E55" s="105"/>
      <c r="F55" s="121"/>
      <c r="G55" s="105"/>
      <c r="H55" s="106"/>
      <c r="I55" s="105"/>
      <c r="J55" s="106" t="str">
        <f>J5</f>
        <v>(Unit: Thousand Baht)</v>
      </c>
      <c r="K55" s="115"/>
    </row>
    <row r="56" spans="1:17" s="108" customFormat="1" ht="20.100000000000001" customHeight="1" x14ac:dyDescent="0.2">
      <c r="D56" s="128"/>
      <c r="E56" s="129" t="s">
        <v>4</v>
      </c>
      <c r="F56" s="128"/>
      <c r="H56" s="128"/>
      <c r="I56" s="129" t="s">
        <v>5</v>
      </c>
      <c r="J56" s="128"/>
      <c r="K56" s="115"/>
    </row>
    <row r="57" spans="1:17" ht="20.100000000000001" customHeight="1" x14ac:dyDescent="0.2">
      <c r="A57" s="109"/>
      <c r="D57" s="130" t="s">
        <v>84</v>
      </c>
      <c r="E57" s="138"/>
      <c r="F57" s="130" t="s">
        <v>85</v>
      </c>
      <c r="G57" s="122"/>
      <c r="H57" s="130" t="s">
        <v>84</v>
      </c>
      <c r="I57" s="138"/>
      <c r="J57" s="130">
        <v>2021</v>
      </c>
      <c r="K57" s="115"/>
      <c r="M57" s="115"/>
      <c r="N57" s="115"/>
      <c r="O57" s="115"/>
      <c r="P57" s="115"/>
      <c r="Q57" s="115"/>
    </row>
    <row r="58" spans="1:17" ht="20.100000000000001" customHeight="1" x14ac:dyDescent="0.2">
      <c r="A58" s="103" t="s">
        <v>219</v>
      </c>
      <c r="D58" s="115"/>
      <c r="E58" s="138"/>
      <c r="F58" s="115"/>
      <c r="G58" s="110"/>
      <c r="H58" s="115"/>
      <c r="I58" s="138"/>
      <c r="J58" s="115"/>
      <c r="K58" s="115"/>
      <c r="M58" s="115"/>
      <c r="N58" s="115"/>
      <c r="O58" s="115"/>
      <c r="P58" s="115"/>
      <c r="Q58" s="115"/>
    </row>
    <row r="59" spans="1:17" ht="20.100000000000001" customHeight="1" x14ac:dyDescent="0.2">
      <c r="A59" s="105" t="s">
        <v>220</v>
      </c>
      <c r="D59" s="115">
        <v>-23</v>
      </c>
      <c r="E59" s="138"/>
      <c r="F59" s="115">
        <v>-45</v>
      </c>
      <c r="G59" s="115"/>
      <c r="H59" s="115">
        <v>0</v>
      </c>
      <c r="I59" s="115"/>
      <c r="J59" s="115">
        <v>0</v>
      </c>
      <c r="K59" s="115"/>
      <c r="M59" s="115"/>
      <c r="N59" s="115"/>
      <c r="O59" s="115"/>
      <c r="P59" s="115"/>
      <c r="Q59" s="115"/>
    </row>
    <row r="60" spans="1:17" ht="20.100000000000001" customHeight="1" x14ac:dyDescent="0.2">
      <c r="A60" s="105" t="s">
        <v>221</v>
      </c>
      <c r="D60" s="115">
        <v>0</v>
      </c>
      <c r="E60" s="138"/>
      <c r="F60" s="115">
        <v>0</v>
      </c>
      <c r="G60" s="115"/>
      <c r="H60" s="115">
        <v>123000</v>
      </c>
      <c r="I60" s="115"/>
      <c r="J60" s="115">
        <v>247000</v>
      </c>
      <c r="K60" s="115"/>
      <c r="M60" s="115"/>
      <c r="N60" s="115"/>
      <c r="O60" s="115"/>
      <c r="P60" s="115"/>
      <c r="Q60" s="115"/>
    </row>
    <row r="61" spans="1:17" ht="20.100000000000001" customHeight="1" x14ac:dyDescent="0.2">
      <c r="A61" s="105" t="s">
        <v>222</v>
      </c>
      <c r="D61" s="115">
        <v>0</v>
      </c>
      <c r="E61" s="138"/>
      <c r="F61" s="115">
        <v>0</v>
      </c>
      <c r="G61" s="115"/>
      <c r="H61" s="115">
        <v>-95000</v>
      </c>
      <c r="I61" s="115"/>
      <c r="J61" s="115">
        <v>-163000</v>
      </c>
      <c r="K61" s="115"/>
      <c r="M61" s="115"/>
      <c r="N61" s="115"/>
      <c r="O61" s="115"/>
      <c r="P61" s="115"/>
      <c r="Q61" s="115"/>
    </row>
    <row r="62" spans="1:17" ht="20.100000000000001" customHeight="1" x14ac:dyDescent="0.2">
      <c r="A62" s="105" t="s">
        <v>223</v>
      </c>
      <c r="D62" s="115">
        <v>19074</v>
      </c>
      <c r="E62" s="138"/>
      <c r="F62" s="115">
        <v>11838</v>
      </c>
      <c r="G62" s="115"/>
      <c r="H62" s="115">
        <v>19074</v>
      </c>
      <c r="I62" s="115"/>
      <c r="J62" s="115">
        <v>11838</v>
      </c>
      <c r="K62" s="115"/>
      <c r="M62" s="115"/>
      <c r="N62" s="115"/>
      <c r="O62" s="115"/>
      <c r="P62" s="115"/>
      <c r="Q62" s="115"/>
    </row>
    <row r="63" spans="1:17" ht="20.100000000000001" customHeight="1" x14ac:dyDescent="0.2">
      <c r="A63" s="105" t="s">
        <v>224</v>
      </c>
      <c r="D63" s="7">
        <v>258</v>
      </c>
      <c r="E63" s="138"/>
      <c r="F63" s="127">
        <v>22511</v>
      </c>
      <c r="G63" s="117"/>
      <c r="H63" s="127">
        <v>0</v>
      </c>
      <c r="I63" s="115"/>
      <c r="J63" s="127">
        <v>0</v>
      </c>
      <c r="K63" s="115"/>
      <c r="M63" s="115"/>
      <c r="N63" s="115"/>
      <c r="O63" s="115"/>
      <c r="P63" s="115"/>
      <c r="Q63" s="115"/>
    </row>
    <row r="64" spans="1:17" ht="20.100000000000001" customHeight="1" x14ac:dyDescent="0.2">
      <c r="A64" s="105" t="s">
        <v>225</v>
      </c>
      <c r="D64" s="7">
        <v>-39198</v>
      </c>
      <c r="E64" s="138"/>
      <c r="F64" s="118">
        <v>-29637</v>
      </c>
      <c r="G64" s="117"/>
      <c r="H64" s="7">
        <v>-788</v>
      </c>
      <c r="I64" s="115"/>
      <c r="J64" s="118">
        <v>-333</v>
      </c>
      <c r="K64" s="115"/>
      <c r="M64" s="115"/>
      <c r="N64" s="115"/>
      <c r="O64" s="115"/>
      <c r="P64" s="115"/>
      <c r="Q64" s="115"/>
    </row>
    <row r="65" spans="1:17" ht="20.100000000000001" customHeight="1" x14ac:dyDescent="0.2">
      <c r="A65" s="103" t="s">
        <v>226</v>
      </c>
      <c r="D65" s="133">
        <f>SUM(D59:D64)</f>
        <v>-19889</v>
      </c>
      <c r="E65" s="138"/>
      <c r="F65" s="133">
        <f>SUM(F59:F64)</f>
        <v>4667</v>
      </c>
      <c r="G65" s="115"/>
      <c r="H65" s="133">
        <f>SUM(H59:H64)</f>
        <v>46286</v>
      </c>
      <c r="I65" s="138"/>
      <c r="J65" s="133">
        <f>SUM(J59:J64)</f>
        <v>95505</v>
      </c>
      <c r="K65" s="115"/>
      <c r="M65" s="115"/>
      <c r="N65" s="115"/>
      <c r="O65" s="115"/>
      <c r="P65" s="115"/>
      <c r="Q65" s="115"/>
    </row>
    <row r="66" spans="1:17" ht="20.100000000000001" customHeight="1" x14ac:dyDescent="0.2">
      <c r="A66" s="103" t="s">
        <v>227</v>
      </c>
      <c r="D66" s="115"/>
      <c r="E66" s="138"/>
      <c r="F66" s="115"/>
      <c r="G66" s="139"/>
      <c r="H66" s="115"/>
      <c r="I66" s="138"/>
      <c r="J66" s="115"/>
      <c r="K66" s="115"/>
      <c r="M66" s="115"/>
      <c r="N66" s="115"/>
      <c r="O66" s="115"/>
      <c r="P66" s="115"/>
      <c r="Q66" s="115"/>
    </row>
    <row r="67" spans="1:17" ht="20.100000000000001" customHeight="1" x14ac:dyDescent="0.2">
      <c r="A67" s="105" t="s">
        <v>228</v>
      </c>
      <c r="D67" s="115"/>
      <c r="E67" s="138"/>
      <c r="F67" s="115"/>
      <c r="G67" s="139"/>
      <c r="H67" s="115"/>
      <c r="I67" s="138"/>
      <c r="J67" s="115"/>
      <c r="K67" s="115"/>
      <c r="M67" s="115"/>
      <c r="N67" s="115"/>
      <c r="O67" s="115"/>
      <c r="P67" s="115"/>
      <c r="Q67" s="115"/>
    </row>
    <row r="68" spans="1:17" ht="20.100000000000001" customHeight="1" x14ac:dyDescent="0.2">
      <c r="A68" s="105" t="s">
        <v>229</v>
      </c>
      <c r="D68" s="115">
        <v>-24389</v>
      </c>
      <c r="E68" s="138"/>
      <c r="F68" s="115">
        <v>-3309</v>
      </c>
      <c r="G68" s="115"/>
      <c r="H68" s="115">
        <v>0</v>
      </c>
      <c r="I68" s="115"/>
      <c r="J68" s="115">
        <v>0</v>
      </c>
      <c r="K68" s="115"/>
      <c r="M68" s="115"/>
      <c r="N68" s="115"/>
      <c r="O68" s="115"/>
      <c r="P68" s="115"/>
      <c r="Q68" s="115"/>
    </row>
    <row r="69" spans="1:17" ht="20.100000000000001" customHeight="1" x14ac:dyDescent="0.2">
      <c r="A69" s="105" t="s">
        <v>230</v>
      </c>
      <c r="D69" s="127">
        <v>0</v>
      </c>
      <c r="E69" s="138"/>
      <c r="F69" s="127">
        <v>0</v>
      </c>
      <c r="G69" s="115"/>
      <c r="H69" s="127">
        <v>312000</v>
      </c>
      <c r="I69" s="115"/>
      <c r="J69" s="127">
        <v>90000</v>
      </c>
      <c r="K69" s="115"/>
      <c r="M69" s="115"/>
      <c r="N69" s="115"/>
      <c r="O69" s="115"/>
      <c r="P69" s="115"/>
      <c r="Q69" s="115"/>
    </row>
    <row r="70" spans="1:17" ht="20.100000000000001" customHeight="1" x14ac:dyDescent="0.2">
      <c r="A70" s="105" t="s">
        <v>231</v>
      </c>
      <c r="D70" s="127">
        <v>0</v>
      </c>
      <c r="E70" s="138"/>
      <c r="F70" s="127">
        <v>0</v>
      </c>
      <c r="G70" s="115"/>
      <c r="H70" s="127">
        <v>-316000</v>
      </c>
      <c r="I70" s="115"/>
      <c r="J70" s="127">
        <v>-127000</v>
      </c>
      <c r="K70" s="115"/>
      <c r="M70" s="115"/>
      <c r="N70" s="115"/>
      <c r="O70" s="115"/>
      <c r="P70" s="115"/>
      <c r="Q70" s="115"/>
    </row>
    <row r="71" spans="1:17" ht="20.100000000000001" customHeight="1" x14ac:dyDescent="0.2">
      <c r="A71" s="105" t="s">
        <v>232</v>
      </c>
      <c r="D71" s="118">
        <v>37324</v>
      </c>
      <c r="E71" s="138"/>
      <c r="F71" s="118">
        <v>149475</v>
      </c>
      <c r="G71" s="115"/>
      <c r="H71" s="118">
        <v>0</v>
      </c>
      <c r="I71" s="115"/>
      <c r="J71" s="118">
        <v>0</v>
      </c>
      <c r="K71" s="115"/>
      <c r="M71" s="115"/>
      <c r="N71" s="115"/>
      <c r="O71" s="115"/>
      <c r="P71" s="115"/>
      <c r="Q71" s="115"/>
    </row>
    <row r="72" spans="1:17" ht="20.100000000000001" customHeight="1" x14ac:dyDescent="0.2">
      <c r="A72" s="105" t="s">
        <v>233</v>
      </c>
      <c r="D72" s="118">
        <v>-94479</v>
      </c>
      <c r="E72" s="138"/>
      <c r="F72" s="118">
        <v>-99460</v>
      </c>
      <c r="G72" s="115"/>
      <c r="H72" s="118">
        <v>0</v>
      </c>
      <c r="I72" s="115"/>
      <c r="J72" s="118">
        <v>0</v>
      </c>
      <c r="K72" s="115"/>
      <c r="M72" s="115"/>
      <c r="N72" s="115"/>
      <c r="O72" s="115"/>
      <c r="P72" s="115"/>
      <c r="Q72" s="115"/>
    </row>
    <row r="73" spans="1:17" ht="20.100000000000001" customHeight="1" x14ac:dyDescent="0.2">
      <c r="A73" s="105" t="s">
        <v>234</v>
      </c>
      <c r="D73" s="118">
        <v>-13950</v>
      </c>
      <c r="E73" s="138"/>
      <c r="F73" s="127">
        <v>0</v>
      </c>
      <c r="G73" s="115"/>
      <c r="H73" s="118">
        <v>0</v>
      </c>
      <c r="I73" s="115"/>
      <c r="J73" s="127">
        <v>0</v>
      </c>
      <c r="K73" s="115"/>
      <c r="M73" s="115"/>
      <c r="N73" s="115"/>
      <c r="O73" s="115"/>
      <c r="P73" s="115"/>
      <c r="Q73" s="115"/>
    </row>
    <row r="74" spans="1:17" ht="20.100000000000001" customHeight="1" x14ac:dyDescent="0.2">
      <c r="A74" s="105" t="s">
        <v>235</v>
      </c>
      <c r="D74" s="134">
        <v>-8034</v>
      </c>
      <c r="E74" s="138"/>
      <c r="F74" s="132">
        <v>-4618</v>
      </c>
      <c r="G74" s="115"/>
      <c r="H74" s="134">
        <v>-295</v>
      </c>
      <c r="I74" s="115"/>
      <c r="J74" s="132">
        <v>-318</v>
      </c>
      <c r="K74" s="115"/>
      <c r="M74" s="115"/>
      <c r="N74" s="115"/>
      <c r="O74" s="115"/>
      <c r="P74" s="115"/>
      <c r="Q74" s="115"/>
    </row>
    <row r="75" spans="1:17" ht="20.100000000000001" customHeight="1" x14ac:dyDescent="0.2">
      <c r="A75" s="103" t="s">
        <v>236</v>
      </c>
      <c r="D75" s="131">
        <f>SUM(D68:D74)</f>
        <v>-103528</v>
      </c>
      <c r="E75" s="138"/>
      <c r="F75" s="131">
        <f>SUM(F68:F74)</f>
        <v>42088</v>
      </c>
      <c r="G75" s="139"/>
      <c r="H75" s="131">
        <f>SUM(H68:H74)</f>
        <v>-4295</v>
      </c>
      <c r="I75" s="138"/>
      <c r="J75" s="131">
        <f>SUM(J68:J74)</f>
        <v>-37318</v>
      </c>
      <c r="K75" s="115"/>
      <c r="M75" s="115"/>
      <c r="N75" s="115"/>
      <c r="O75" s="115"/>
      <c r="P75" s="115"/>
      <c r="Q75" s="115"/>
    </row>
    <row r="76" spans="1:17" ht="20.100000000000001" customHeight="1" x14ac:dyDescent="0.2">
      <c r="A76" s="105" t="s">
        <v>237</v>
      </c>
      <c r="B76" s="114"/>
      <c r="D76" s="115"/>
      <c r="E76" s="138"/>
      <c r="F76" s="115"/>
      <c r="G76" s="115"/>
      <c r="H76" s="115"/>
      <c r="I76" s="138"/>
      <c r="J76" s="115"/>
      <c r="K76" s="115"/>
      <c r="M76" s="115"/>
      <c r="N76" s="115"/>
      <c r="O76" s="115"/>
      <c r="P76" s="115"/>
      <c r="Q76" s="115"/>
    </row>
    <row r="77" spans="1:17" ht="20.100000000000001" customHeight="1" x14ac:dyDescent="0.2">
      <c r="A77" s="105" t="s">
        <v>238</v>
      </c>
      <c r="D77" s="131">
        <v>4822</v>
      </c>
      <c r="E77" s="138"/>
      <c r="F77" s="131">
        <v>-2871</v>
      </c>
      <c r="G77" s="115"/>
      <c r="H77" s="131">
        <v>0</v>
      </c>
      <c r="I77" s="115"/>
      <c r="J77" s="131">
        <v>0</v>
      </c>
      <c r="K77" s="115"/>
      <c r="M77" s="115"/>
      <c r="N77" s="115"/>
      <c r="O77" s="115"/>
      <c r="P77" s="115"/>
      <c r="Q77" s="115"/>
    </row>
    <row r="78" spans="1:17" ht="20.100000000000001" customHeight="1" x14ac:dyDescent="0.2">
      <c r="A78" s="103" t="s">
        <v>239</v>
      </c>
      <c r="D78" s="115">
        <f>SUM(D48,D65,D75,D77)</f>
        <v>599240</v>
      </c>
      <c r="E78" s="138"/>
      <c r="F78" s="115">
        <f>SUM(F48,F65,F75,F77)</f>
        <v>-80784</v>
      </c>
      <c r="G78" s="139"/>
      <c r="H78" s="115">
        <f>SUM(H48,H65,H75,H77)</f>
        <v>-503</v>
      </c>
      <c r="I78" s="138"/>
      <c r="J78" s="115">
        <f>SUM(J48,J65,J75,J77)</f>
        <v>17990</v>
      </c>
      <c r="K78" s="115"/>
      <c r="M78" s="115"/>
      <c r="N78" s="115"/>
      <c r="O78" s="115"/>
      <c r="P78" s="115"/>
      <c r="Q78" s="115"/>
    </row>
    <row r="79" spans="1:17" ht="20.100000000000001" customHeight="1" x14ac:dyDescent="0.2">
      <c r="A79" s="105" t="s">
        <v>240</v>
      </c>
      <c r="D79" s="131">
        <v>731929</v>
      </c>
      <c r="E79" s="138"/>
      <c r="F79" s="131">
        <v>568735</v>
      </c>
      <c r="G79" s="115"/>
      <c r="H79" s="131">
        <v>148701</v>
      </c>
      <c r="I79" s="115"/>
      <c r="J79" s="131">
        <v>146681</v>
      </c>
      <c r="K79" s="115"/>
      <c r="M79" s="115"/>
      <c r="N79" s="115"/>
      <c r="O79" s="115"/>
      <c r="P79" s="115"/>
      <c r="Q79" s="115"/>
    </row>
    <row r="80" spans="1:17" ht="20.100000000000001" customHeight="1" thickBot="1" x14ac:dyDescent="0.25">
      <c r="A80" s="103" t="s">
        <v>241</v>
      </c>
      <c r="D80" s="135">
        <f>SUM(D78:D79)</f>
        <v>1331169</v>
      </c>
      <c r="E80" s="138"/>
      <c r="F80" s="135">
        <f>SUM(F78:F79)</f>
        <v>487951</v>
      </c>
      <c r="G80" s="139"/>
      <c r="H80" s="135">
        <f>SUM(H78:H79)</f>
        <v>148198</v>
      </c>
      <c r="I80" s="138"/>
      <c r="J80" s="135">
        <f>SUM(J78:J79)</f>
        <v>164671</v>
      </c>
      <c r="K80" s="115"/>
      <c r="M80" s="115"/>
      <c r="N80" s="115"/>
      <c r="O80" s="115"/>
      <c r="P80" s="115"/>
      <c r="Q80" s="115"/>
    </row>
    <row r="81" spans="1:21" ht="20.100000000000001" customHeight="1" thickTop="1" x14ac:dyDescent="0.2">
      <c r="D81" s="115">
        <f>D80-'bs '!D11</f>
        <v>0</v>
      </c>
      <c r="E81" s="138"/>
      <c r="F81" s="118"/>
      <c r="G81" s="139"/>
      <c r="H81" s="115">
        <f>H80-'bs '!H11</f>
        <v>0</v>
      </c>
      <c r="I81" s="138"/>
      <c r="J81" s="115"/>
      <c r="K81" s="115"/>
      <c r="M81" s="115"/>
      <c r="N81" s="115"/>
      <c r="O81" s="115"/>
      <c r="P81" s="115"/>
      <c r="Q81" s="115"/>
    </row>
    <row r="82" spans="1:21" ht="20.100000000000001" customHeight="1" x14ac:dyDescent="0.2">
      <c r="A82" s="103" t="s">
        <v>242</v>
      </c>
      <c r="D82" s="115"/>
      <c r="E82" s="115"/>
      <c r="F82" s="115"/>
      <c r="G82" s="117"/>
      <c r="H82" s="115"/>
      <c r="I82" s="117"/>
      <c r="J82" s="115"/>
      <c r="K82" s="115"/>
      <c r="M82" s="115"/>
      <c r="N82" s="115"/>
      <c r="O82" s="115"/>
      <c r="P82" s="115"/>
      <c r="Q82" s="115"/>
    </row>
    <row r="83" spans="1:21" ht="20.100000000000001" customHeight="1" x14ac:dyDescent="0.2">
      <c r="A83" s="105" t="s">
        <v>243</v>
      </c>
      <c r="D83" s="115"/>
      <c r="E83" s="115"/>
      <c r="F83" s="115"/>
      <c r="G83" s="117"/>
      <c r="H83" s="115"/>
      <c r="I83" s="117"/>
      <c r="J83" s="115"/>
      <c r="K83" s="115"/>
      <c r="M83" s="115"/>
      <c r="N83" s="115"/>
      <c r="O83" s="115"/>
      <c r="P83" s="115"/>
      <c r="Q83" s="115"/>
    </row>
    <row r="84" spans="1:21" ht="20.100000000000001" customHeight="1" x14ac:dyDescent="0.2">
      <c r="A84" s="105" t="s">
        <v>244</v>
      </c>
      <c r="D84" s="115">
        <v>1215</v>
      </c>
      <c r="E84" s="115"/>
      <c r="F84" s="115">
        <v>5564</v>
      </c>
      <c r="G84" s="117"/>
      <c r="H84" s="115">
        <v>0</v>
      </c>
      <c r="I84" s="117"/>
      <c r="J84" s="115">
        <v>0</v>
      </c>
      <c r="K84" s="115"/>
      <c r="M84" s="115"/>
      <c r="N84" s="115"/>
      <c r="O84" s="115"/>
      <c r="P84" s="115"/>
      <c r="Q84" s="115"/>
    </row>
    <row r="85" spans="1:21" ht="20.100000000000001" customHeight="1" x14ac:dyDescent="0.2">
      <c r="A85" s="105" t="s">
        <v>245</v>
      </c>
      <c r="D85" s="115">
        <v>28988</v>
      </c>
      <c r="E85" s="115"/>
      <c r="F85" s="115">
        <v>15015</v>
      </c>
      <c r="G85" s="117"/>
      <c r="H85" s="115">
        <v>0</v>
      </c>
      <c r="I85" s="117"/>
      <c r="J85" s="115">
        <v>0</v>
      </c>
      <c r="K85" s="115"/>
      <c r="M85" s="115"/>
      <c r="N85" s="115"/>
      <c r="O85" s="115"/>
      <c r="P85" s="115"/>
      <c r="Q85" s="115"/>
    </row>
    <row r="86" spans="1:21" ht="20.100000000000001" customHeight="1" x14ac:dyDescent="0.2">
      <c r="A86" s="105" t="s">
        <v>246</v>
      </c>
      <c r="D86" s="115">
        <v>4213</v>
      </c>
      <c r="E86" s="115"/>
      <c r="F86" s="115">
        <v>3201</v>
      </c>
      <c r="G86" s="117"/>
      <c r="H86" s="115">
        <v>0</v>
      </c>
      <c r="I86" s="117"/>
      <c r="J86" s="115">
        <v>0</v>
      </c>
      <c r="K86" s="115"/>
      <c r="M86" s="115"/>
      <c r="N86" s="115"/>
      <c r="O86" s="115"/>
      <c r="P86" s="115"/>
      <c r="Q86" s="115"/>
    </row>
    <row r="87" spans="1:21" ht="20.100000000000001" customHeight="1" x14ac:dyDescent="0.2">
      <c r="A87" s="105" t="s">
        <v>247</v>
      </c>
      <c r="D87" s="115">
        <v>30251</v>
      </c>
      <c r="E87" s="115"/>
      <c r="F87" s="115">
        <v>2787</v>
      </c>
      <c r="G87" s="117"/>
      <c r="H87" s="115">
        <v>0</v>
      </c>
      <c r="I87" s="117"/>
      <c r="J87" s="115">
        <v>1789</v>
      </c>
      <c r="K87" s="115"/>
      <c r="M87" s="115"/>
      <c r="N87" s="115"/>
      <c r="O87" s="115"/>
      <c r="P87" s="115"/>
      <c r="Q87" s="115"/>
    </row>
    <row r="88" spans="1:21" ht="20.100000000000001" customHeight="1" x14ac:dyDescent="0.2">
      <c r="A88" s="105" t="s">
        <v>248</v>
      </c>
      <c r="D88" s="115"/>
      <c r="E88" s="115"/>
      <c r="F88" s="115"/>
      <c r="G88" s="117"/>
      <c r="H88" s="115"/>
      <c r="I88" s="117"/>
      <c r="J88" s="115"/>
      <c r="K88" s="115"/>
      <c r="M88" s="115"/>
      <c r="N88" s="115"/>
      <c r="O88" s="115"/>
      <c r="P88" s="115"/>
      <c r="Q88" s="115"/>
    </row>
    <row r="89" spans="1:21" ht="20.100000000000001" customHeight="1" x14ac:dyDescent="0.2">
      <c r="A89" s="105" t="s">
        <v>249</v>
      </c>
      <c r="D89" s="115">
        <v>0</v>
      </c>
      <c r="E89" s="115"/>
      <c r="F89" s="115">
        <v>28354</v>
      </c>
      <c r="G89" s="117"/>
      <c r="H89" s="115">
        <v>0</v>
      </c>
      <c r="I89" s="117"/>
      <c r="J89" s="115">
        <v>0</v>
      </c>
      <c r="K89" s="115"/>
      <c r="M89" s="115"/>
      <c r="N89" s="115"/>
      <c r="O89" s="115"/>
      <c r="P89" s="115"/>
      <c r="Q89" s="115"/>
    </row>
    <row r="90" spans="1:21" ht="20.100000000000001" customHeight="1" x14ac:dyDescent="0.2">
      <c r="A90" s="136" t="s">
        <v>250</v>
      </c>
      <c r="B90" s="136"/>
      <c r="C90" s="136"/>
      <c r="D90" s="137"/>
      <c r="E90" s="136"/>
      <c r="F90" s="137"/>
      <c r="G90" s="136"/>
      <c r="H90" s="137"/>
      <c r="I90" s="136"/>
      <c r="J90" s="137"/>
      <c r="K90" s="115"/>
    </row>
    <row r="91" spans="1:21" ht="20.100000000000001" customHeight="1" x14ac:dyDescent="0.2">
      <c r="A91" s="136" t="s">
        <v>251</v>
      </c>
      <c r="B91" s="136"/>
      <c r="C91" s="136"/>
      <c r="D91" s="137">
        <v>60894</v>
      </c>
      <c r="E91" s="136"/>
      <c r="F91" s="115">
        <v>0</v>
      </c>
      <c r="G91" s="136"/>
      <c r="H91" s="115">
        <v>0</v>
      </c>
      <c r="I91" s="136"/>
      <c r="J91" s="115">
        <v>0</v>
      </c>
      <c r="K91" s="115"/>
    </row>
    <row r="92" spans="1:21" ht="20.100000000000001" customHeight="1" x14ac:dyDescent="0.2">
      <c r="A92" s="136"/>
      <c r="B92" s="136"/>
      <c r="C92" s="136"/>
      <c r="D92" s="137"/>
      <c r="E92" s="137"/>
      <c r="F92" s="137"/>
      <c r="G92" s="137"/>
      <c r="H92" s="137"/>
      <c r="I92" s="137"/>
      <c r="J92" s="137"/>
      <c r="K92" s="115"/>
    </row>
    <row r="93" spans="1:21" ht="20.100000000000001" customHeight="1" x14ac:dyDescent="0.2">
      <c r="A93" s="105" t="s">
        <v>37</v>
      </c>
      <c r="B93" s="136"/>
      <c r="C93" s="136"/>
      <c r="D93" s="137"/>
      <c r="E93" s="137"/>
      <c r="F93" s="137"/>
      <c r="G93" s="137"/>
      <c r="H93" s="137"/>
      <c r="I93" s="137"/>
      <c r="J93" s="137"/>
    </row>
    <row r="94" spans="1:21" ht="20.100000000000001" customHeight="1" x14ac:dyDescent="0.2">
      <c r="E94" s="121"/>
      <c r="G94" s="121"/>
      <c r="I94" s="121"/>
    </row>
    <row r="95" spans="1:21" ht="20.100000000000001" customHeight="1" x14ac:dyDescent="0.2">
      <c r="E95" s="121"/>
      <c r="G95" s="121"/>
      <c r="I95" s="121"/>
    </row>
    <row r="96" spans="1:21" s="121" customFormat="1" ht="20.100000000000001" customHeight="1" x14ac:dyDescent="0.2">
      <c r="A96" s="103"/>
      <c r="B96" s="105"/>
      <c r="C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</row>
    <row r="97" spans="1:21" s="121" customFormat="1" ht="20.100000000000001" customHeight="1" x14ac:dyDescent="0.2">
      <c r="A97" s="105"/>
      <c r="B97" s="105"/>
      <c r="C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</row>
    <row r="98" spans="1:21" s="121" customFormat="1" ht="20.100000000000001" customHeight="1" x14ac:dyDescent="0.2">
      <c r="A98" s="105"/>
      <c r="B98" s="105"/>
      <c r="C98" s="105"/>
      <c r="K98" s="105"/>
      <c r="L98" s="105"/>
      <c r="M98" s="105"/>
      <c r="N98" s="105"/>
      <c r="O98" s="105"/>
      <c r="P98" s="105"/>
      <c r="Q98" s="105"/>
      <c r="R98" s="105"/>
      <c r="S98" s="105"/>
      <c r="T98" s="105"/>
      <c r="U98" s="105"/>
    </row>
    <row r="99" spans="1:21" s="121" customFormat="1" ht="20.100000000000001" customHeight="1" x14ac:dyDescent="0.2">
      <c r="A99" s="105"/>
      <c r="B99" s="105"/>
      <c r="C99" s="105"/>
      <c r="E99" s="105"/>
      <c r="G99" s="105"/>
      <c r="I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</row>
    <row r="103" spans="1:21" s="121" customFormat="1" ht="20.100000000000001" customHeight="1" x14ac:dyDescent="0.2">
      <c r="A103" s="105"/>
      <c r="B103" s="105"/>
      <c r="C103" s="105"/>
      <c r="E103" s="105"/>
      <c r="G103" s="105"/>
      <c r="I103" s="105"/>
      <c r="K103" s="105"/>
      <c r="L103" s="105"/>
      <c r="M103" s="105"/>
      <c r="N103" s="105"/>
      <c r="O103" s="105"/>
      <c r="P103" s="105"/>
      <c r="Q103" s="105"/>
      <c r="R103" s="105"/>
      <c r="S103" s="105"/>
      <c r="T103" s="105"/>
      <c r="U103" s="105"/>
    </row>
    <row r="104" spans="1:21" s="121" customFormat="1" ht="20.100000000000001" customHeight="1" x14ac:dyDescent="0.2">
      <c r="A104" s="105"/>
      <c r="B104" s="123"/>
      <c r="C104" s="105"/>
      <c r="E104" s="105"/>
      <c r="G104" s="105"/>
      <c r="I104" s="105"/>
      <c r="K104" s="105"/>
      <c r="L104" s="105"/>
      <c r="M104" s="105"/>
      <c r="N104" s="105"/>
      <c r="O104" s="105"/>
      <c r="P104" s="105"/>
      <c r="Q104" s="105"/>
      <c r="R104" s="105"/>
      <c r="S104" s="105"/>
      <c r="T104" s="105"/>
      <c r="U104" s="105"/>
    </row>
  </sheetData>
  <pageMargins left="0.78740157480314965" right="0.39370078740157483" top="0.78740157480314965" bottom="0.39370078740157483" header="0.19685039370078741" footer="0.19685039370078741"/>
  <pageSetup paperSize="9" scale="77" fitToWidth="0" fitToHeight="0" orientation="portrait" r:id="rId1"/>
  <rowBreaks count="1" manualBreakCount="1">
    <brk id="50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6" ma:contentTypeDescription="สร้างเอกสารใหม่" ma:contentTypeScope="" ma:versionID="475060d8c0177ec87eacd3972347738b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51a4675019f813d02faeabc91ed4491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E6BE6BC-9AD0-4163-AC02-6F73CB968D4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CAD6D17-C2A6-44E3-8C71-C73924E51701}">
  <ds:schemaRefs>
    <ds:schemaRef ds:uri="http://schemas.microsoft.com/office/2006/metadata/properties"/>
    <ds:schemaRef ds:uri="http://schemas.microsoft.com/office/infopath/2007/PartnerControls"/>
    <ds:schemaRef ds:uri="0025b2a6-f8d9-4a47-85ad-10799d383e76"/>
    <ds:schemaRef ds:uri="50c908b1-f277-4340-90a9-4611d0b0f078"/>
  </ds:schemaRefs>
</ds:datastoreItem>
</file>

<file path=customXml/itemProps3.xml><?xml version="1.0" encoding="utf-8"?>
<ds:datastoreItem xmlns:ds="http://schemas.openxmlformats.org/officeDocument/2006/customXml" ds:itemID="{24F06A2E-8078-45CB-9190-4FC727754A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115713</vt:lpwstr>
  </property>
  <property fmtid="{D5CDD505-2E9C-101B-9397-08002B2CF9AE}" pid="4" name="OptimizationTime">
    <vt:lpwstr>20220808_1250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Krittapong Srisaman</dc:creator>
  <cp:lastModifiedBy>Darika Tongprapai</cp:lastModifiedBy>
  <cp:lastPrinted>2022-08-01T09:02:10Z</cp:lastPrinted>
  <dcterms:created xsi:type="dcterms:W3CDTF">2022-07-25T13:26:09Z</dcterms:created>
  <dcterms:modified xsi:type="dcterms:W3CDTF">2022-08-01T09:02:17Z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