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Corporate\SET-Submissions to SET\LRH to SET - SINCE - 2009\LRH-2022\LRH-BOD 2-2022\FS\"/>
    </mc:Choice>
  </mc:AlternateContent>
  <bookViews>
    <workbookView xWindow="-105" yWindow="-105" windowWidth="23250" windowHeight="12570" tabRatio="692"/>
  </bookViews>
  <sheets>
    <sheet name="bs " sheetId="15" r:id="rId1"/>
    <sheet name="PL&amp;OCI" sheetId="1" r:id="rId2"/>
    <sheet name="ce-conso" sheetId="7" r:id="rId3"/>
    <sheet name="ce-company" sheetId="8" r:id="rId4"/>
    <sheet name="Cash Flow" sheetId="1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'!$A$1:$K$92</definedName>
    <definedName name="_xlnm.Print_Area" localSheetId="4">'Cash Flow'!$A$1:$J$87</definedName>
    <definedName name="_xlnm.Print_Area" localSheetId="3">'ce-company'!$A$1:$R$25</definedName>
    <definedName name="_xlnm.Print_Area" localSheetId="2">'ce-conso'!$A$1:$AB$31</definedName>
    <definedName name="_xlnm.Print_Area" localSheetId="1">'PL&amp;OCI'!$A$1:$J$72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D19" i="1"/>
  <c r="J9" i="16"/>
  <c r="H9" i="16"/>
  <c r="H26" i="16" s="1"/>
  <c r="H41" i="16" s="1"/>
  <c r="H46" i="16" s="1"/>
  <c r="H76" i="16" s="1"/>
  <c r="H78" i="16" s="1"/>
  <c r="H79" i="16" s="1"/>
  <c r="F9" i="16"/>
  <c r="F26" i="16" s="1"/>
  <c r="F41" i="16" s="1"/>
  <c r="F46" i="16" s="1"/>
  <c r="F76" i="16" s="1"/>
  <c r="F78" i="16" s="1"/>
  <c r="J73" i="16"/>
  <c r="H73" i="16"/>
  <c r="F73" i="16"/>
  <c r="D73" i="16"/>
  <c r="J63" i="16"/>
  <c r="H63" i="16"/>
  <c r="F63" i="16"/>
  <c r="D63" i="16"/>
  <c r="J54" i="16"/>
  <c r="A53" i="16"/>
  <c r="J26" i="16"/>
  <c r="J41" i="16" s="1"/>
  <c r="J46" i="16" s="1"/>
  <c r="J76" i="16" s="1"/>
  <c r="J78" i="16" s="1"/>
  <c r="H62" i="1"/>
  <c r="H55" i="1"/>
  <c r="H63" i="1" s="1"/>
  <c r="AB27" i="7" l="1"/>
  <c r="H20" i="1"/>
  <c r="H13" i="1"/>
  <c r="V23" i="7"/>
  <c r="J62" i="1" l="1"/>
  <c r="J55" i="1"/>
  <c r="J63" i="1" s="1"/>
  <c r="F62" i="1"/>
  <c r="F52" i="1"/>
  <c r="F55" i="1" s="1"/>
  <c r="J20" i="1"/>
  <c r="J13" i="1"/>
  <c r="J21" i="1" s="1"/>
  <c r="J25" i="1" s="1"/>
  <c r="J27" i="1" s="1"/>
  <c r="J30" i="1" s="1"/>
  <c r="J46" i="1" s="1"/>
  <c r="J65" i="1" s="1"/>
  <c r="J68" i="1" s="1"/>
  <c r="F20" i="1"/>
  <c r="F13" i="1"/>
  <c r="F21" i="1" s="1"/>
  <c r="F25" i="1" s="1"/>
  <c r="Z17" i="7"/>
  <c r="H80" i="15"/>
  <c r="H83" i="15" s="1"/>
  <c r="F80" i="15"/>
  <c r="F83" i="15" s="1"/>
  <c r="J80" i="15"/>
  <c r="J83" i="15" s="1"/>
  <c r="J66" i="15"/>
  <c r="H66" i="15"/>
  <c r="F66" i="15"/>
  <c r="J56" i="15"/>
  <c r="H56" i="15"/>
  <c r="F56" i="15"/>
  <c r="F67" i="15" s="1"/>
  <c r="J32" i="15"/>
  <c r="H32" i="15"/>
  <c r="F32" i="15"/>
  <c r="J18" i="15"/>
  <c r="H18" i="15"/>
  <c r="F18" i="15"/>
  <c r="F27" i="1" l="1"/>
  <c r="F30" i="1" s="1"/>
  <c r="F35" i="1" s="1"/>
  <c r="F63" i="1"/>
  <c r="H67" i="15"/>
  <c r="H84" i="15" s="1"/>
  <c r="H85" i="15" s="1"/>
  <c r="H33" i="15"/>
  <c r="J67" i="15"/>
  <c r="J84" i="15" s="1"/>
  <c r="J35" i="1"/>
  <c r="L13" i="8"/>
  <c r="L17" i="7"/>
  <c r="J33" i="15"/>
  <c r="F84" i="15"/>
  <c r="F33" i="15"/>
  <c r="F32" i="1" l="1"/>
  <c r="F46" i="1" s="1"/>
  <c r="F65" i="1" s="1"/>
  <c r="F68" i="1" s="1"/>
  <c r="F70" i="1"/>
  <c r="J85" i="15"/>
  <c r="F85" i="15"/>
  <c r="R25" i="7" l="1"/>
  <c r="D62" i="1" l="1"/>
  <c r="V27" i="7" l="1"/>
  <c r="V25" i="7"/>
  <c r="X25" i="7" s="1"/>
  <c r="P12" i="8"/>
  <c r="Z24" i="7" l="1"/>
  <c r="Z29" i="7"/>
  <c r="L29" i="7"/>
  <c r="J29" i="7"/>
  <c r="H29" i="7"/>
  <c r="F29" i="7"/>
  <c r="D29" i="7"/>
  <c r="X23" i="7"/>
  <c r="V29" i="7" l="1"/>
  <c r="AB23" i="7"/>
  <c r="V16" i="7"/>
  <c r="L23" i="8"/>
  <c r="J23" i="8"/>
  <c r="H23" i="8"/>
  <c r="F23" i="8"/>
  <c r="P19" i="8"/>
  <c r="X16" i="7" l="1"/>
  <c r="AB16" i="7" s="1"/>
  <c r="P18" i="8"/>
  <c r="R18" i="8" l="1"/>
  <c r="R23" i="8" s="1"/>
  <c r="P23" i="8"/>
  <c r="R12" i="8"/>
  <c r="V17" i="7" l="1"/>
  <c r="X17" i="7" s="1"/>
  <c r="AB17" i="7" s="1"/>
  <c r="V18" i="7"/>
  <c r="X18" i="7" s="1"/>
  <c r="D19" i="7"/>
  <c r="D21" i="7" s="1"/>
  <c r="F19" i="7"/>
  <c r="F21" i="7" s="1"/>
  <c r="H19" i="7"/>
  <c r="H21" i="7" s="1"/>
  <c r="J19" i="7"/>
  <c r="J21" i="7" s="1"/>
  <c r="L19" i="7"/>
  <c r="L21" i="7" s="1"/>
  <c r="N19" i="7"/>
  <c r="N21" i="7" s="1"/>
  <c r="P19" i="7"/>
  <c r="P21" i="7" s="1"/>
  <c r="R19" i="7"/>
  <c r="R21" i="7" s="1"/>
  <c r="T19" i="7"/>
  <c r="T21" i="7" s="1"/>
  <c r="Z19" i="7"/>
  <c r="Z21" i="7" l="1"/>
  <c r="V19" i="7"/>
  <c r="X19" i="7"/>
  <c r="X21" i="7" s="1"/>
  <c r="AB18" i="7"/>
  <c r="AB19" i="7" s="1"/>
  <c r="AB21" i="7" l="1"/>
  <c r="D55" i="1"/>
  <c r="N20" i="8" l="1"/>
  <c r="D63" i="1"/>
  <c r="V24" i="7"/>
  <c r="V20" i="7" l="1"/>
  <c r="V21" i="7" s="1"/>
  <c r="R26" i="7" l="1"/>
  <c r="R28" i="7" s="1"/>
  <c r="H21" i="1" l="1"/>
  <c r="H25" i="1" l="1"/>
  <c r="AB29" i="7"/>
  <c r="X29" i="7"/>
  <c r="H27" i="1" l="1"/>
  <c r="H30" i="1" l="1"/>
  <c r="H35" i="1" l="1"/>
  <c r="L19" i="8"/>
  <c r="R19" i="8" s="1"/>
  <c r="T26" i="7" l="1"/>
  <c r="T28" i="7" s="1"/>
  <c r="N21" i="8" l="1"/>
  <c r="N22" i="8" s="1"/>
  <c r="L21" i="8"/>
  <c r="J21" i="8"/>
  <c r="J22" i="8" s="1"/>
  <c r="H21" i="8"/>
  <c r="H22" i="8" s="1"/>
  <c r="F21" i="8"/>
  <c r="F22" i="8" s="1"/>
  <c r="P20" i="8"/>
  <c r="R20" i="8" s="1"/>
  <c r="N15" i="8"/>
  <c r="N16" i="8" s="1"/>
  <c r="L15" i="8"/>
  <c r="L16" i="8" s="1"/>
  <c r="J15" i="8"/>
  <c r="J16" i="8" s="1"/>
  <c r="H15" i="8"/>
  <c r="H16" i="8" s="1"/>
  <c r="F15" i="8"/>
  <c r="F16" i="8" s="1"/>
  <c r="P14" i="8"/>
  <c r="R14" i="8" s="1"/>
  <c r="Z26" i="7"/>
  <c r="Z31" i="7" s="1"/>
  <c r="P26" i="7"/>
  <c r="P28" i="7" s="1"/>
  <c r="N26" i="7"/>
  <c r="N28" i="7" s="1"/>
  <c r="J26" i="7"/>
  <c r="J28" i="7" s="1"/>
  <c r="H26" i="7"/>
  <c r="H28" i="7" s="1"/>
  <c r="F26" i="7"/>
  <c r="F28" i="7" s="1"/>
  <c r="D26" i="7"/>
  <c r="D28" i="7" s="1"/>
  <c r="AB25" i="7"/>
  <c r="Z28" i="7" l="1"/>
  <c r="L22" i="8"/>
  <c r="P21" i="8" l="1"/>
  <c r="P15" i="8"/>
  <c r="P16" i="8" s="1"/>
  <c r="V26" i="7"/>
  <c r="V28" i="7" s="1"/>
  <c r="D20" i="1"/>
  <c r="P22" i="8" l="1"/>
  <c r="R21" i="8"/>
  <c r="R22" i="8" s="1"/>
  <c r="R13" i="8"/>
  <c r="R15" i="8" s="1"/>
  <c r="R16" i="8" s="1"/>
  <c r="D13" i="1"/>
  <c r="D21" i="1" l="1"/>
  <c r="H46" i="1"/>
  <c r="D25" i="1" l="1"/>
  <c r="D9" i="16" s="1"/>
  <c r="D26" i="16" s="1"/>
  <c r="D41" i="16" s="1"/>
  <c r="D46" i="16" s="1"/>
  <c r="D76" i="16" s="1"/>
  <c r="D78" i="16" s="1"/>
  <c r="D79" i="16" s="1"/>
  <c r="D27" i="1" l="1"/>
  <c r="H65" i="1"/>
  <c r="H68" i="1" s="1"/>
  <c r="D30" i="1" l="1"/>
  <c r="D35" i="1" l="1"/>
  <c r="D32" i="1"/>
  <c r="L24" i="7"/>
  <c r="D46" i="1" l="1"/>
  <c r="L26" i="7"/>
  <c r="L28" i="7" s="1"/>
  <c r="X24" i="7"/>
  <c r="H24" i="8"/>
  <c r="P24" i="8"/>
  <c r="D65" i="1" l="1"/>
  <c r="AB24" i="7"/>
  <c r="AB26" i="7" s="1"/>
  <c r="X26" i="7"/>
  <c r="X28" i="7" s="1"/>
  <c r="J24" i="8"/>
  <c r="Z30" i="7"/>
  <c r="D68" i="1" l="1"/>
  <c r="D70" i="1"/>
  <c r="AB28" i="7"/>
  <c r="AC26" i="7"/>
  <c r="J30" i="7"/>
  <c r="H30" i="7"/>
  <c r="F30" i="7"/>
  <c r="V30" i="7"/>
  <c r="X31" i="7" l="1"/>
  <c r="AB31" i="7"/>
  <c r="D66" i="15"/>
  <c r="D32" i="15"/>
  <c r="F24" i="8" l="1"/>
  <c r="D56" i="15"/>
  <c r="D67" i="15" l="1"/>
  <c r="D30" i="7"/>
  <c r="D18" i="15"/>
  <c r="D33" i="15" l="1"/>
  <c r="L24" i="8"/>
  <c r="R24" i="8" l="1"/>
  <c r="L30" i="7" l="1"/>
  <c r="D80" i="15"/>
  <c r="X30" i="7" l="1"/>
  <c r="D83" i="15"/>
  <c r="AB30" i="7" l="1"/>
  <c r="D84" i="15"/>
  <c r="D85" i="15" l="1"/>
</calcChain>
</file>

<file path=xl/sharedStrings.xml><?xml version="1.0" encoding="utf-8"?>
<sst xmlns="http://schemas.openxmlformats.org/spreadsheetml/2006/main" count="365" uniqueCount="249">
  <si>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</si>
  <si>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</si>
  <si>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</si>
  <si>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</si>
  <si>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</si>
  <si>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</si>
  <si>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</si>
  <si>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</si>
  <si>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</si>
  <si>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</si>
  <si>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</si>
  <si>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</si>
  <si>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</si>
  <si>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</si>
  <si>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</si>
  <si>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</si>
  <si>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</si>
  <si>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</si>
  <si>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</si>
  <si>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</si>
  <si>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</si>
  <si>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</si>
  <si>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</si>
  <si>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</si>
  <si>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</si>
  <si>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</si>
  <si>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</si>
  <si>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</si>
  <si>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</si>
  <si>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</si>
  <si>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</si>
  <si>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</si>
  <si>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</si>
  <si>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</si>
  <si>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</si>
  <si>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</si>
  <si>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</si>
  <si>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</si>
  <si>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</si>
  <si>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</si>
  <si>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</si>
  <si>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</si>
  <si>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</si>
  <si>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</si>
  <si>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</si>
  <si>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</si>
  <si>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</si>
  <si>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</si>
  <si>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</si>
  <si>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</si>
  <si>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</si>
  <si>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</si>
  <si>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</si>
  <si>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</si>
  <si>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</si>
  <si>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</si>
  <si>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</si>
  <si>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</si>
  <si>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</si>
  <si>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</si>
  <si>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</si>
  <si>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</si>
  <si>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</si>
  <si>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</si>
  <si>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</si>
  <si>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</si>
  <si>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</si>
  <si>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</si>
  <si>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</si>
  <si>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</si>
  <si>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</si>
  <si>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</si>
  <si>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</si>
  <si>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</si>
  <si>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</si>
  <si>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</si>
  <si>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</si>
  <si>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</si>
  <si>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</si>
  <si>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</si>
  <si>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</si>
  <si>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</si>
  <si>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</si>
  <si>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</si>
  <si>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Exchange differences on translation of </t>
  </si>
  <si>
    <t>Revenue from hotel operations</t>
  </si>
  <si>
    <t>Revenue from property development operations</t>
  </si>
  <si>
    <t>Revenue from office rental operations</t>
  </si>
  <si>
    <t>(Unit: Thousand Baht)</t>
  </si>
  <si>
    <t>(Unaudited but reviewed)</t>
  </si>
  <si>
    <t>Advance received from customers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</si>
  <si>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</si>
  <si>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</si>
  <si>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</si>
  <si>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</si>
  <si>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</si>
  <si>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</si>
  <si>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</si>
  <si>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Statement of comprehensive income</t>
  </si>
  <si>
    <t>Statement of changes in shareholders' equity</t>
  </si>
  <si>
    <t>Statement of changes in shareholders' equity (continued)</t>
  </si>
  <si>
    <t>Deferred tax assets</t>
  </si>
  <si>
    <t>Deferred tax liabilities</t>
  </si>
  <si>
    <t xml:space="preserve">   financial statements in foreign currency</t>
  </si>
  <si>
    <t>Equity attributable</t>
  </si>
  <si>
    <t>to non-controlling</t>
  </si>
  <si>
    <t>Revaluation</t>
  </si>
  <si>
    <t>Other comprehensive income (loss):</t>
  </si>
  <si>
    <t>Other comprehensive income (loss) for the period</t>
  </si>
  <si>
    <t>Total comprehensive income (loss) for the period</t>
  </si>
  <si>
    <t>(Unit: Thousand Baht, except earnings per share expressed in Baht)</t>
  </si>
  <si>
    <t>(Unaudited</t>
  </si>
  <si>
    <t>but reviewed)</t>
  </si>
  <si>
    <t>(Audited)</t>
  </si>
  <si>
    <t>Other comprehensive income (loss) to be reclassified</t>
  </si>
  <si>
    <t>Property development cost</t>
  </si>
  <si>
    <t xml:space="preserve">Long-term trade accounts receivable </t>
  </si>
  <si>
    <t>Investments in subsidiaries</t>
  </si>
  <si>
    <t>Long-term loans to subsidiaries</t>
  </si>
  <si>
    <t>Goodwill</t>
  </si>
  <si>
    <t>Current portion of long-term loans from financial</t>
  </si>
  <si>
    <t>Long-term loans from subsidiaries</t>
  </si>
  <si>
    <t>Share of other</t>
  </si>
  <si>
    <t>comprehensive</t>
  </si>
  <si>
    <t>associates</t>
  </si>
  <si>
    <t>surplus on assets</t>
  </si>
  <si>
    <t>Cost to obtain contracts with customers</t>
  </si>
  <si>
    <t>Share of profit from investments in associates</t>
  </si>
  <si>
    <t>Reversal of revaluation surplus on disposal of assets</t>
  </si>
  <si>
    <t>Long-term loan from related company</t>
  </si>
  <si>
    <t>Right-of-use assets</t>
  </si>
  <si>
    <t>Other non-current financial assets</t>
  </si>
  <si>
    <t>Current portion of lease liabilities</t>
  </si>
  <si>
    <t>Lease liabilities, net of current portion</t>
  </si>
  <si>
    <t>Revenues</t>
  </si>
  <si>
    <t xml:space="preserve">Other comprehensive income (loss) not to be reclassified </t>
  </si>
  <si>
    <t xml:space="preserve">   to profit or loss in subsequent periods</t>
  </si>
  <si>
    <t>investments in equity</t>
  </si>
  <si>
    <t>designated at fair</t>
  </si>
  <si>
    <t>comprehensive income</t>
  </si>
  <si>
    <t>The accompanying notes to interim consolidated financial statements are an integral part of the financial statements.</t>
  </si>
  <si>
    <t>Equity attributable to owners of the Company</t>
  </si>
  <si>
    <t>owners of</t>
  </si>
  <si>
    <t xml:space="preserve">   to profit or loss in subsequent periods, net of income tax</t>
  </si>
  <si>
    <t>2021</t>
  </si>
  <si>
    <t>Balance as at 1 January 2021</t>
  </si>
  <si>
    <t>Balance as at 31 March 2021</t>
  </si>
  <si>
    <t xml:space="preserve">Other comprehensive </t>
  </si>
  <si>
    <t>income</t>
  </si>
  <si>
    <t>Other current financial asset</t>
  </si>
  <si>
    <t>Long-term restricted deposit at financial institution</t>
  </si>
  <si>
    <t xml:space="preserve">   financial institutions</t>
  </si>
  <si>
    <t>Finance income</t>
  </si>
  <si>
    <t>Profit (loss) before income tax expenses</t>
  </si>
  <si>
    <t>Profit (loss) for the period</t>
  </si>
  <si>
    <t>Operating profit (loss)</t>
  </si>
  <si>
    <t>Total revenues</t>
  </si>
  <si>
    <t>Profit (loss) attributable to:</t>
  </si>
  <si>
    <t>Profit (loss) attributable to equity holders of the Company</t>
  </si>
  <si>
    <t xml:space="preserve">   at fair value through other comprehensive income</t>
  </si>
  <si>
    <t>Loss for the period</t>
  </si>
  <si>
    <t>value through other</t>
  </si>
  <si>
    <t xml:space="preserve">Total comprehensive income (loss) for the period </t>
  </si>
  <si>
    <t>Cash flow statement</t>
  </si>
  <si>
    <t>Cash flows from operating activities</t>
  </si>
  <si>
    <t>Adjustments to reconcile profit (loss) before income tax expenses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</si>
  <si>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</si>
  <si>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</si>
  <si>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</si>
  <si>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Gain on sales of property, plant and equipment</t>
  </si>
  <si>
    <t xml:space="preserve">   Write off property, plant and equipment</t>
  </si>
  <si>
    <t xml:space="preserve">   Provision for long-term employee benefits 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</si>
  <si>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</si>
  <si>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</si>
  <si>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</si>
  <si>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</si>
  <si>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</si>
  <si>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</si>
  <si>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</si>
  <si>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</si>
  <si>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</si>
  <si>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</si>
  <si>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</si>
  <si>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</si>
  <si>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</si>
  <si>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</si>
  <si>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</si>
  <si>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</si>
  <si>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</si>
  <si>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</si>
  <si>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paid for interest expenses</t>
  </si>
  <si>
    <t xml:space="preserve">   Cash paid for income tax</t>
  </si>
  <si>
    <t>Cash flow statement (continued)</t>
  </si>
  <si>
    <t>Cash flows from investing activities</t>
  </si>
  <si>
    <t>Increase in long-term restricted deposits at financial institutions</t>
  </si>
  <si>
    <t>Cash received from long-term loans to subsidiaries</t>
  </si>
  <si>
    <t>Cash paid for long-term loans to subsidiaries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</si>
  <si>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</si>
  <si>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</si>
  <si>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</si>
  <si>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</si>
  <si>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</si>
  <si>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</si>
  <si>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</si>
  <si>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</si>
  <si>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</si>
  <si>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Cash and cash equivalents at beginning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</si>
  <si>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</si>
  <si>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</si>
  <si>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</si>
  <si>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</si>
  <si>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Cost to obtain contracts with customers</t>
  </si>
  <si>
    <t>Net cash flows from (used in) investing activities</t>
  </si>
  <si>
    <t>Total comprehensive income (loss) attributable to:</t>
  </si>
  <si>
    <t xml:space="preserve">   Provision for legal case</t>
  </si>
  <si>
    <t xml:space="preserve">   Addition of right-of-use assets and lease liabilities</t>
  </si>
  <si>
    <t xml:space="preserve">Bank overdrafts and short-term loans from </t>
  </si>
  <si>
    <t>Share of other comprehensive income (loss) from associates</t>
  </si>
  <si>
    <t>income (loss) from</t>
  </si>
  <si>
    <t xml:space="preserve">   Reversal of reduction of propecty development cost </t>
  </si>
  <si>
    <t xml:space="preserve">   from financial institutions</t>
  </si>
  <si>
    <t xml:space="preserve">Increase (decrease) in bank overdrafts and short-term loans </t>
  </si>
  <si>
    <t>Draw down of long-term loans from financial institutions</t>
  </si>
  <si>
    <t>Repayment of long-term loans from financial institutions</t>
  </si>
  <si>
    <t xml:space="preserve">      to net realisable value</t>
  </si>
  <si>
    <t>Income tax revenue (expenses)</t>
  </si>
  <si>
    <t>Earnings per share</t>
  </si>
  <si>
    <t>As at 31 March 2022</t>
  </si>
  <si>
    <t>31 March 2022</t>
  </si>
  <si>
    <t>31 December 2021</t>
  </si>
  <si>
    <t>For the three-month period ended 31 March 2022</t>
  </si>
  <si>
    <t>Balance as at 1 January 2022</t>
  </si>
  <si>
    <t>Balance as at 31 March 2022</t>
  </si>
  <si>
    <t>2022</t>
  </si>
  <si>
    <t>Cash and cash equivalents at end of period</t>
  </si>
  <si>
    <t>Long-term loans from financial institutions,</t>
  </si>
  <si>
    <t xml:space="preserve">   net of current portion</t>
  </si>
  <si>
    <t>Other comprehensive income to be reclassified</t>
  </si>
  <si>
    <t xml:space="preserve">Gain (loss) on changes in investments in equity designated  </t>
  </si>
  <si>
    <t xml:space="preserve">   Allowance for expected credit losses</t>
  </si>
  <si>
    <t xml:space="preserve">   Reduction of inventory to net realisable value</t>
  </si>
  <si>
    <t xml:space="preserve">   Deferred gain on right-of-use assets</t>
  </si>
  <si>
    <t xml:space="preserve">   Cash received from income tax refund</t>
  </si>
  <si>
    <t>Net cash flows from (used in) operating activities</t>
  </si>
  <si>
    <t>Repayment of long-term loans from related company</t>
  </si>
  <si>
    <t>Net increase (decrease) in cash and cash equivalents</t>
  </si>
  <si>
    <t xml:space="preserve">   Share of other comprehensive income (loss) from associates</t>
  </si>
  <si>
    <t>Gain (loss) on</t>
  </si>
  <si>
    <t xml:space="preserve">   Cash received from interest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</si>
</sst>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-* #,##0_-;\-* #,##0_-;_-* &quot;-&quot;??_-;_-@_-"/>
  </numFmts>
  <fonts count="26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sz val="11"/>
      <name val="Arial"/>
      <family val="2"/>
    </font>
    <font>
      <sz val="13.5"/>
      <name val="Angsana New"/>
      <family val="1"/>
    </font>
    <font>
      <sz val="9"/>
      <color rgb="FFFF6699"/>
      <name val="Arial"/>
      <family val="2"/>
    </font>
    <font>
      <sz val="9"/>
      <color rgb="FFFFC000"/>
      <name val="Arial"/>
      <family val="2"/>
    </font>
    <font>
      <sz val="9"/>
      <color rgb="FFC59EE2"/>
      <name val="Arial"/>
      <family val="2"/>
    </font>
    <font>
      <sz val="9"/>
      <color rgb="FFFF0000"/>
      <name val="Arial"/>
      <family val="2"/>
    </font>
    <font>
      <u/>
      <sz val="9"/>
      <color rgb="FFC59EE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</cellStyleXfs>
  <cellXfs count="186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9" fillId="0" borderId="0" xfId="6" applyFont="1" applyFill="1" applyAlignment="1">
      <alignment horizontal="center"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0" fontId="8" fillId="0" borderId="0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vertical="center"/>
    </xf>
    <xf numFmtId="0" fontId="8" fillId="0" borderId="4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quotePrefix="1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/>
    </xf>
    <xf numFmtId="41" fontId="3" fillId="0" borderId="4" xfId="0" applyNumberFormat="1" applyFont="1" applyFill="1" applyBorder="1" applyAlignment="1">
      <alignment horizontal="lef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8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37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37" fontId="3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41" fontId="3" fillId="3" borderId="0" xfId="0" applyNumberFormat="1" applyFont="1" applyFill="1" applyAlignment="1">
      <alignment vertical="center"/>
    </xf>
    <xf numFmtId="41" fontId="3" fillId="3" borderId="0" xfId="0" applyNumberFormat="1" applyFont="1" applyFill="1" applyAlignment="1">
      <alignment horizontal="center" vertical="center"/>
    </xf>
    <xf numFmtId="41" fontId="3" fillId="3" borderId="0" xfId="0" quotePrefix="1" applyNumberFormat="1" applyFont="1" applyFill="1" applyAlignment="1">
      <alignment horizontal="right" vertical="center"/>
    </xf>
    <xf numFmtId="41" fontId="3" fillId="3" borderId="0" xfId="1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41" fontId="3" fillId="3" borderId="0" xfId="10" applyNumberFormat="1" applyFont="1" applyFill="1" applyAlignment="1">
      <alignment vertical="center"/>
    </xf>
    <xf numFmtId="37" fontId="3" fillId="3" borderId="0" xfId="0" applyNumberFormat="1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164" fontId="3" fillId="3" borderId="0" xfId="1" applyNumberFormat="1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20" fillId="3" borderId="6" xfId="0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0" xfId="0" applyFont="1" applyFill="1" applyBorder="1" applyAlignment="1">
      <alignment vertical="center"/>
    </xf>
    <xf numFmtId="167" fontId="8" fillId="0" borderId="0" xfId="6" applyNumberFormat="1" applyFont="1" applyFill="1" applyAlignment="1">
      <alignment vertical="center"/>
    </xf>
    <xf numFmtId="167" fontId="8" fillId="0" borderId="0" xfId="6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8" fillId="0" borderId="1" xfId="6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3" fillId="0" borderId="0" xfId="1" quotePrefix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right" vertical="center"/>
    </xf>
    <xf numFmtId="0" fontId="8" fillId="3" borderId="0" xfId="0" applyFont="1" applyFill="1" applyAlignment="1">
      <alignment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1" quotePrefix="1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>
      <alignment horizontal="center" vertical="center"/>
    </xf>
    <xf numFmtId="43" fontId="2" fillId="3" borderId="0" xfId="1" applyFont="1" applyFill="1" applyAlignment="1">
      <alignment vertical="center"/>
    </xf>
    <xf numFmtId="43" fontId="2" fillId="0" borderId="0" xfId="1" applyFont="1" applyFill="1" applyAlignment="1">
      <alignment vertical="center"/>
    </xf>
    <xf numFmtId="43" fontId="3" fillId="0" borderId="0" xfId="1" applyFont="1" applyFill="1" applyAlignment="1">
      <alignment vertical="center"/>
    </xf>
    <xf numFmtId="43" fontId="3" fillId="0" borderId="0" xfId="1" applyFont="1" applyFill="1" applyAlignment="1">
      <alignment horizontal="center" vertical="center"/>
    </xf>
    <xf numFmtId="43" fontId="3" fillId="3" borderId="0" xfId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41" fontId="2" fillId="0" borderId="0" xfId="1" applyNumberFormat="1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2" xfId="1" quotePrefix="1" applyNumberFormat="1" applyFont="1" applyFill="1" applyBorder="1" applyAlignment="1">
      <alignment horizontal="center" vertical="center"/>
    </xf>
    <xf numFmtId="41" fontId="3" fillId="0" borderId="0" xfId="1" quotePrefix="1" applyNumberFormat="1" applyFont="1" applyFill="1" applyAlignment="1">
      <alignment horizontal="center" vertical="center"/>
    </xf>
    <xf numFmtId="37" fontId="3" fillId="0" borderId="1" xfId="0" quotePrefix="1" applyNumberFormat="1" applyFont="1" applyFill="1" applyBorder="1" applyAlignment="1">
      <alignment horizontal="center" vertical="center"/>
    </xf>
    <xf numFmtId="37" fontId="3" fillId="0" borderId="1" xfId="0" applyNumberFormat="1" applyFont="1" applyFill="1" applyBorder="1" applyAlignment="1">
      <alignment horizontal="right" vertical="center"/>
    </xf>
    <xf numFmtId="37" fontId="3" fillId="0" borderId="1" xfId="0" applyNumberFormat="1" applyFont="1" applyFill="1" applyBorder="1" applyAlignment="1">
      <alignment vertical="center"/>
    </xf>
    <xf numFmtId="37" fontId="3" fillId="0" borderId="2" xfId="0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2" xfId="1" applyNumberFormat="1" applyFont="1" applyFill="1" applyBorder="1" applyAlignment="1">
      <alignment vertical="center"/>
    </xf>
    <xf numFmtId="41" fontId="3" fillId="0" borderId="0" xfId="1" quotePrefix="1" applyNumberFormat="1" applyFont="1" applyFill="1" applyAlignment="1">
      <alignment horizontal="right" vertical="center"/>
    </xf>
    <xf numFmtId="41" fontId="3" fillId="0" borderId="3" xfId="1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right" vertical="center"/>
    </xf>
    <xf numFmtId="0" fontId="20" fillId="0" borderId="0" xfId="0" applyFont="1" applyFill="1" applyAlignment="1">
      <alignment vertical="center"/>
    </xf>
    <xf numFmtId="164" fontId="20" fillId="0" borderId="0" xfId="1" applyNumberFormat="1" applyFont="1" applyFill="1" applyAlignment="1">
      <alignment vertical="center"/>
    </xf>
    <xf numFmtId="41" fontId="20" fillId="0" borderId="0" xfId="1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37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7" fontId="21" fillId="0" borderId="0" xfId="0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41" fontId="22" fillId="3" borderId="0" xfId="12" applyNumberFormat="1" applyFont="1" applyFill="1" applyAlignment="1">
      <alignment horizontal="center" vertical="center"/>
    </xf>
    <xf numFmtId="41" fontId="23" fillId="0" borderId="0" xfId="0" applyNumberFormat="1" applyFont="1" applyAlignment="1">
      <alignment vertical="center"/>
    </xf>
    <xf numFmtId="41" fontId="3" fillId="0" borderId="0" xfId="0" applyNumberFormat="1" applyFont="1" applyAlignment="1">
      <alignment vertical="center"/>
    </xf>
    <xf numFmtId="41" fontId="24" fillId="3" borderId="0" xfId="0" applyNumberFormat="1" applyFont="1" applyFill="1" applyAlignment="1">
      <alignment vertical="center"/>
    </xf>
    <xf numFmtId="41" fontId="22" fillId="3" borderId="0" xfId="0" applyNumberFormat="1" applyFont="1" applyFill="1" applyAlignment="1">
      <alignment vertical="center"/>
    </xf>
    <xf numFmtId="0" fontId="23" fillId="0" borderId="0" xfId="0" applyFont="1" applyAlignment="1">
      <alignment horizontal="left"/>
    </xf>
    <xf numFmtId="41" fontId="22" fillId="0" borderId="0" xfId="12" applyNumberFormat="1" applyFont="1" applyAlignment="1">
      <alignment horizontal="center" vertical="center"/>
    </xf>
    <xf numFmtId="41" fontId="22" fillId="3" borderId="0" xfId="0" quotePrefix="1" applyNumberFormat="1" applyFont="1" applyFill="1" applyAlignment="1">
      <alignment horizontal="right" vertical="center"/>
    </xf>
    <xf numFmtId="41" fontId="22" fillId="0" borderId="0" xfId="0" applyNumberFormat="1" applyFont="1" applyAlignment="1">
      <alignment vertical="center"/>
    </xf>
    <xf numFmtId="41" fontId="3" fillId="0" borderId="1" xfId="0" applyNumberFormat="1" applyFont="1" applyBorder="1" applyAlignment="1">
      <alignment vertical="center"/>
    </xf>
    <xf numFmtId="41" fontId="3" fillId="0" borderId="0" xfId="1" applyNumberFormat="1" applyFont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37" fontId="2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37" fontId="23" fillId="0" borderId="0" xfId="0" applyNumberFormat="1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41" fontId="3" fillId="0" borderId="2" xfId="0" applyNumberFormat="1" applyFont="1" applyBorder="1" applyAlignment="1">
      <alignment vertical="center"/>
    </xf>
    <xf numFmtId="41" fontId="3" fillId="0" borderId="0" xfId="0" quotePrefix="1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41" fontId="3" fillId="0" borderId="3" xfId="0" applyNumberFormat="1" applyFont="1" applyBorder="1" applyAlignment="1">
      <alignment vertical="center"/>
    </xf>
    <xf numFmtId="41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43" fontId="3" fillId="0" borderId="3" xfId="1" applyNumberFormat="1" applyFont="1" applyFill="1" applyBorder="1" applyAlignment="1">
      <alignment vertical="center"/>
    </xf>
    <xf numFmtId="41" fontId="13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</cellXfs>
  <cellStyles count="13">
    <cellStyle name="Comma" xfId="1" builtinId="3"/>
    <cellStyle name="Comma 2" xfId="2"/>
    <cellStyle name="Comma 2 2" xfId="11"/>
    <cellStyle name="Custom" xfId="3"/>
    <cellStyle name="Euro" xfId="4"/>
    <cellStyle name="no dec" xfId="5"/>
    <cellStyle name="Normal" xfId="0" builtinId="0"/>
    <cellStyle name="Normal 2" xfId="6"/>
    <cellStyle name="Normal 3" xfId="12"/>
    <cellStyle name="Percent 2" xfId="10"/>
    <cellStyle name="pwstyle" xfId="7"/>
    <cellStyle name="เชื่อมโยงหลายมิติ" xfId="8"/>
    <cellStyle name="ตามการเชื่อมโยงหลายมิติ" xfId="9"/>
  </cellStyles>
  <dxfs count="0"/>
  <tableStyles count="0" defaultTableStyle="TableStyleMedium9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  <sheetName val="DG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f&amp;b (2)"/>
      <sheetName val="TaxPaid"/>
      <sheetName val="Onsite Traing"/>
      <sheetName val="Overview Revenue +OPEX"/>
      <sheetName val="เงินกู้ธนชาติ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92"/>
  <sheetViews>
    <sheetView showGridLines="0" tabSelected="1" view="pageBreakPreview" zoomScaleNormal="115" zoomScaleSheetLayoutView="100" workbookViewId="0">
      <selection activeCell="O13" sqref="O13"/>
    </sheetView>
  </sheetViews>
  <sheetFormatPr defaultColWidth="9.140625" defaultRowHeight="21" customHeight="1"/>
  <cols>
    <col min="1" max="1" width="38.140625" style="86" customWidth="1"/>
    <col min="2" max="2" width="6.140625" style="86" customWidth="1"/>
    <col min="3" max="3" width="1.28515625" style="86" customWidth="1"/>
    <col min="4" max="4" width="15.7109375" style="125" customWidth="1"/>
    <col min="5" max="5" width="1.28515625" style="3" customWidth="1"/>
    <col min="6" max="6" width="15.7109375" style="109" customWidth="1"/>
    <col min="7" max="7" width="1.28515625" style="3" customWidth="1"/>
    <col min="8" max="8" width="15.7109375" style="125" customWidth="1"/>
    <col min="9" max="9" width="1.28515625" style="3" customWidth="1"/>
    <col min="10" max="10" width="15.7109375" style="109" customWidth="1"/>
    <col min="11" max="11" width="0.42578125" style="86" customWidth="1"/>
    <col min="12" max="12" width="12.42578125" style="86" customWidth="1"/>
    <col min="13" max="16" width="9.140625" style="86"/>
    <col min="17" max="17" width="12.42578125" style="86" bestFit="1" customWidth="1"/>
    <col min="18" max="18" width="9.140625" style="86"/>
    <col min="19" max="19" width="12.42578125" style="86" bestFit="1" customWidth="1"/>
    <col min="20" max="20" width="12" style="86" customWidth="1"/>
    <col min="21" max="16384" width="9.140625" style="86"/>
  </cols>
  <sheetData>
    <row r="1" spans="1:20" s="85" customFormat="1" ht="21" customHeight="1">
      <c r="A1" s="85" t="s">
        <v>0</v>
      </c>
      <c r="D1" s="124"/>
      <c r="E1" s="1"/>
      <c r="F1" s="108"/>
      <c r="G1" s="1"/>
      <c r="H1" s="124"/>
      <c r="I1" s="1"/>
      <c r="J1" s="108"/>
    </row>
    <row r="2" spans="1:20" s="85" customFormat="1" ht="21" customHeight="1">
      <c r="A2" s="85" t="s">
        <v>95</v>
      </c>
      <c r="D2" s="124"/>
      <c r="E2" s="1"/>
      <c r="F2" s="108"/>
      <c r="G2" s="1"/>
      <c r="H2" s="124"/>
      <c r="I2" s="1"/>
      <c r="J2" s="108"/>
    </row>
    <row r="3" spans="1:20" s="1" customFormat="1" ht="21" customHeight="1">
      <c r="A3" s="1" t="s">
        <v>227</v>
      </c>
      <c r="D3" s="124"/>
      <c r="F3" s="108"/>
      <c r="H3" s="124"/>
      <c r="J3" s="108"/>
      <c r="K3" s="2"/>
    </row>
    <row r="4" spans="1:20" s="3" customFormat="1" ht="21" customHeight="1">
      <c r="D4" s="125"/>
      <c r="F4" s="109"/>
      <c r="H4" s="125"/>
      <c r="J4" s="111" t="s">
        <v>88</v>
      </c>
      <c r="K4" s="5"/>
    </row>
    <row r="5" spans="1:20" s="6" customFormat="1" ht="21" customHeight="1">
      <c r="A5" s="78"/>
      <c r="D5" s="180" t="s">
        <v>1</v>
      </c>
      <c r="E5" s="180"/>
      <c r="F5" s="180"/>
      <c r="G5" s="8"/>
      <c r="H5" s="180" t="s">
        <v>2</v>
      </c>
      <c r="I5" s="180"/>
      <c r="J5" s="180"/>
      <c r="K5" s="48"/>
    </row>
    <row r="6" spans="1:20" s="8" customFormat="1" ht="21" customHeight="1">
      <c r="B6" s="114" t="s">
        <v>3</v>
      </c>
      <c r="D6" s="126" t="s">
        <v>228</v>
      </c>
      <c r="F6" s="115" t="s">
        <v>229</v>
      </c>
      <c r="H6" s="126" t="s">
        <v>228</v>
      </c>
      <c r="J6" s="115" t="s">
        <v>229</v>
      </c>
      <c r="K6" s="48"/>
    </row>
    <row r="7" spans="1:20" s="8" customFormat="1" ht="16.899999999999999" customHeight="1">
      <c r="B7" s="9"/>
      <c r="D7" s="127" t="s">
        <v>111</v>
      </c>
      <c r="F7" s="110" t="s">
        <v>113</v>
      </c>
      <c r="H7" s="127" t="s">
        <v>111</v>
      </c>
      <c r="J7" s="110" t="s">
        <v>113</v>
      </c>
      <c r="K7" s="77"/>
    </row>
    <row r="8" spans="1:20" s="8" customFormat="1" ht="16.899999999999999" customHeight="1">
      <c r="B8" s="9"/>
      <c r="D8" s="127" t="s">
        <v>112</v>
      </c>
      <c r="F8" s="110"/>
      <c r="H8" s="127" t="s">
        <v>112</v>
      </c>
      <c r="J8" s="110"/>
      <c r="K8" s="77"/>
    </row>
    <row r="9" spans="1:20" s="88" customFormat="1" ht="21" customHeight="1">
      <c r="A9" s="85" t="s">
        <v>4</v>
      </c>
      <c r="D9" s="132"/>
      <c r="E9" s="8"/>
      <c r="F9" s="133"/>
      <c r="G9" s="8"/>
      <c r="H9" s="132"/>
      <c r="I9" s="8"/>
      <c r="J9" s="133"/>
    </row>
    <row r="10" spans="1:20" ht="21" customHeight="1">
      <c r="A10" s="85" t="s">
        <v>5</v>
      </c>
    </row>
    <row r="11" spans="1:20" ht="21" customHeight="1">
      <c r="A11" s="86" t="s">
        <v>6</v>
      </c>
      <c r="B11" s="90"/>
      <c r="D11" s="125">
        <v>1005336</v>
      </c>
      <c r="E11" s="12"/>
      <c r="F11" s="125">
        <v>731929</v>
      </c>
      <c r="G11" s="179"/>
      <c r="H11" s="125">
        <v>135803</v>
      </c>
      <c r="I11" s="179"/>
      <c r="J11" s="125">
        <v>148701</v>
      </c>
      <c r="K11" s="91"/>
      <c r="M11" s="121"/>
      <c r="N11" s="121"/>
      <c r="O11" s="121"/>
      <c r="P11" s="121"/>
      <c r="Q11" s="121"/>
      <c r="R11" s="121"/>
      <c r="S11" s="121"/>
      <c r="T11" s="91"/>
    </row>
    <row r="12" spans="1:20" ht="21" customHeight="1">
      <c r="A12" s="86" t="s">
        <v>56</v>
      </c>
      <c r="B12" s="90">
        <v>2</v>
      </c>
      <c r="D12" s="125">
        <v>777417</v>
      </c>
      <c r="E12" s="12"/>
      <c r="F12" s="125">
        <v>679491</v>
      </c>
      <c r="G12" s="179"/>
      <c r="H12" s="125">
        <v>311132</v>
      </c>
      <c r="I12" s="179"/>
      <c r="J12" s="125">
        <v>274005</v>
      </c>
      <c r="K12" s="91"/>
      <c r="M12" s="121"/>
      <c r="N12" s="121"/>
      <c r="O12" s="121"/>
      <c r="P12" s="121"/>
      <c r="Q12" s="121"/>
      <c r="R12" s="121"/>
      <c r="S12" s="121"/>
      <c r="T12" s="91"/>
    </row>
    <row r="13" spans="1:20" ht="21" customHeight="1">
      <c r="A13" s="86" t="s">
        <v>57</v>
      </c>
      <c r="B13" s="90"/>
      <c r="D13" s="125">
        <v>59261</v>
      </c>
      <c r="E13" s="12"/>
      <c r="F13" s="125">
        <v>60150</v>
      </c>
      <c r="G13" s="179"/>
      <c r="H13" s="125">
        <v>0</v>
      </c>
      <c r="I13" s="179"/>
      <c r="J13" s="125">
        <v>0</v>
      </c>
      <c r="K13" s="91"/>
      <c r="M13" s="121"/>
      <c r="N13" s="121"/>
      <c r="O13" s="121"/>
      <c r="P13" s="121"/>
      <c r="Q13" s="121"/>
      <c r="R13" s="121"/>
      <c r="S13" s="121"/>
      <c r="T13" s="91"/>
    </row>
    <row r="14" spans="1:20" ht="21" customHeight="1">
      <c r="A14" s="86" t="s">
        <v>115</v>
      </c>
      <c r="B14" s="90">
        <v>4</v>
      </c>
      <c r="D14" s="125">
        <v>4112730</v>
      </c>
      <c r="E14" s="12"/>
      <c r="F14" s="125">
        <v>4172649</v>
      </c>
      <c r="G14" s="179"/>
      <c r="H14" s="125">
        <v>111429</v>
      </c>
      <c r="I14" s="179"/>
      <c r="J14" s="125">
        <v>111429</v>
      </c>
      <c r="K14" s="92"/>
      <c r="M14" s="121"/>
      <c r="N14" s="121"/>
      <c r="O14" s="121"/>
      <c r="P14" s="121"/>
      <c r="Q14" s="121"/>
      <c r="R14" s="121"/>
      <c r="S14" s="121"/>
      <c r="T14" s="91"/>
    </row>
    <row r="15" spans="1:20" ht="21" customHeight="1">
      <c r="A15" s="86" t="s">
        <v>126</v>
      </c>
      <c r="B15" s="90"/>
      <c r="D15" s="125">
        <v>151669</v>
      </c>
      <c r="E15" s="12"/>
      <c r="F15" s="125">
        <v>151626</v>
      </c>
      <c r="G15" s="179"/>
      <c r="H15" s="125">
        <v>0</v>
      </c>
      <c r="I15" s="179"/>
      <c r="J15" s="125">
        <v>0</v>
      </c>
      <c r="K15" s="92"/>
      <c r="M15" s="121"/>
      <c r="N15" s="121"/>
      <c r="O15" s="121"/>
      <c r="P15" s="121"/>
      <c r="Q15" s="121"/>
      <c r="R15" s="121"/>
      <c r="S15" s="121"/>
      <c r="T15" s="91"/>
    </row>
    <row r="16" spans="1:20" ht="21" customHeight="1">
      <c r="A16" s="86" t="s">
        <v>149</v>
      </c>
      <c r="B16" s="90"/>
      <c r="D16" s="125">
        <v>2367</v>
      </c>
      <c r="E16" s="12"/>
      <c r="F16" s="125">
        <v>2367</v>
      </c>
      <c r="G16" s="179"/>
      <c r="H16" s="125">
        <v>2367</v>
      </c>
      <c r="I16" s="179"/>
      <c r="J16" s="125">
        <v>2367</v>
      </c>
      <c r="K16" s="92"/>
      <c r="M16" s="121"/>
      <c r="N16" s="121"/>
      <c r="O16" s="121"/>
      <c r="P16" s="121"/>
      <c r="Q16" s="121"/>
      <c r="R16" s="121"/>
      <c r="S16" s="121"/>
      <c r="T16" s="91"/>
    </row>
    <row r="17" spans="1:20" ht="21" customHeight="1">
      <c r="A17" s="86" t="s">
        <v>7</v>
      </c>
      <c r="B17" s="90"/>
      <c r="D17" s="125">
        <v>171928</v>
      </c>
      <c r="E17" s="12"/>
      <c r="F17" s="125">
        <v>109395</v>
      </c>
      <c r="G17" s="179"/>
      <c r="H17" s="125">
        <v>6833</v>
      </c>
      <c r="I17" s="179"/>
      <c r="J17" s="125">
        <v>5426</v>
      </c>
      <c r="K17" s="91"/>
      <c r="M17" s="121"/>
      <c r="N17" s="121"/>
      <c r="O17" s="121"/>
      <c r="P17" s="121"/>
      <c r="Q17" s="121"/>
      <c r="R17" s="121"/>
      <c r="S17" s="121"/>
      <c r="T17" s="91"/>
    </row>
    <row r="18" spans="1:20" ht="21" customHeight="1">
      <c r="A18" s="85" t="s">
        <v>8</v>
      </c>
      <c r="B18" s="90"/>
      <c r="D18" s="135">
        <f>SUM(D11:D17)</f>
        <v>6280708</v>
      </c>
      <c r="E18" s="12"/>
      <c r="F18" s="135">
        <f>SUM(F11:F17)</f>
        <v>5907607</v>
      </c>
      <c r="G18" s="179"/>
      <c r="H18" s="135">
        <f>SUM(H11:H17)</f>
        <v>567564</v>
      </c>
      <c r="I18" s="179"/>
      <c r="J18" s="135">
        <f>SUM(J11:J17)</f>
        <v>541928</v>
      </c>
      <c r="K18" s="91"/>
      <c r="M18" s="121"/>
      <c r="N18" s="121"/>
      <c r="O18" s="121"/>
      <c r="P18" s="121"/>
      <c r="Q18" s="121"/>
      <c r="R18" s="121"/>
      <c r="S18" s="121"/>
      <c r="T18" s="91"/>
    </row>
    <row r="19" spans="1:20" ht="21" customHeight="1">
      <c r="A19" s="85" t="s">
        <v>9</v>
      </c>
      <c r="B19" s="90"/>
      <c r="E19" s="12"/>
      <c r="F19" s="125"/>
      <c r="G19" s="179"/>
      <c r="I19" s="179"/>
      <c r="J19" s="125"/>
      <c r="M19" s="121"/>
      <c r="N19" s="121"/>
      <c r="O19" s="121"/>
      <c r="P19" s="121"/>
      <c r="Q19" s="121"/>
      <c r="R19" s="121"/>
      <c r="S19" s="121"/>
      <c r="T19" s="91"/>
    </row>
    <row r="20" spans="1:20" ht="21" customHeight="1">
      <c r="A20" s="86" t="s">
        <v>150</v>
      </c>
      <c r="B20" s="90"/>
      <c r="D20" s="125">
        <v>38101</v>
      </c>
      <c r="E20" s="12"/>
      <c r="F20" s="125">
        <v>38101</v>
      </c>
      <c r="G20" s="179"/>
      <c r="H20" s="125">
        <v>0</v>
      </c>
      <c r="I20" s="179"/>
      <c r="J20" s="125">
        <v>0</v>
      </c>
      <c r="M20" s="121"/>
      <c r="N20" s="121"/>
      <c r="O20" s="121"/>
      <c r="P20" s="121"/>
      <c r="Q20" s="121"/>
      <c r="R20" s="121"/>
      <c r="S20" s="121"/>
      <c r="T20" s="91"/>
    </row>
    <row r="21" spans="1:20" ht="21" customHeight="1">
      <c r="A21" s="86" t="s">
        <v>131</v>
      </c>
      <c r="B21" s="90"/>
      <c r="D21" s="125">
        <v>811054</v>
      </c>
      <c r="E21" s="12"/>
      <c r="F21" s="125">
        <v>846272</v>
      </c>
      <c r="G21" s="179"/>
      <c r="H21" s="125">
        <v>0</v>
      </c>
      <c r="I21" s="179"/>
      <c r="J21" s="125">
        <v>0</v>
      </c>
      <c r="M21" s="121"/>
      <c r="N21" s="121"/>
      <c r="O21" s="121"/>
      <c r="P21" s="121"/>
      <c r="Q21" s="121"/>
      <c r="R21" s="121"/>
      <c r="S21" s="121"/>
      <c r="T21" s="91"/>
    </row>
    <row r="22" spans="1:20" ht="21" customHeight="1">
      <c r="A22" s="86" t="s">
        <v>116</v>
      </c>
      <c r="B22" s="90">
        <v>5</v>
      </c>
      <c r="D22" s="125">
        <v>396986</v>
      </c>
      <c r="E22" s="12"/>
      <c r="F22" s="125">
        <v>471147</v>
      </c>
      <c r="G22" s="179"/>
      <c r="H22" s="125">
        <v>0</v>
      </c>
      <c r="I22" s="179"/>
      <c r="J22" s="125">
        <v>0</v>
      </c>
      <c r="K22" s="88"/>
      <c r="M22" s="121"/>
      <c r="N22" s="121"/>
      <c r="O22" s="121"/>
      <c r="P22" s="121"/>
      <c r="Q22" s="121"/>
      <c r="R22" s="121"/>
      <c r="S22" s="121"/>
      <c r="T22" s="91"/>
    </row>
    <row r="23" spans="1:20" ht="21" customHeight="1">
      <c r="A23" s="86" t="s">
        <v>117</v>
      </c>
      <c r="B23" s="90"/>
      <c r="D23" s="125">
        <v>0</v>
      </c>
      <c r="E23" s="12"/>
      <c r="F23" s="125">
        <v>0</v>
      </c>
      <c r="G23" s="179"/>
      <c r="H23" s="125">
        <v>4242655</v>
      </c>
      <c r="I23" s="179"/>
      <c r="J23" s="125">
        <v>4242655</v>
      </c>
      <c r="K23" s="88"/>
      <c r="M23" s="121"/>
      <c r="N23" s="121"/>
      <c r="O23" s="121"/>
      <c r="P23" s="121"/>
      <c r="Q23" s="121"/>
      <c r="R23" s="121"/>
      <c r="S23" s="121"/>
      <c r="T23" s="91"/>
    </row>
    <row r="24" spans="1:20" ht="21" customHeight="1">
      <c r="A24" s="86" t="s">
        <v>58</v>
      </c>
      <c r="B24" s="90">
        <v>6</v>
      </c>
      <c r="D24" s="125">
        <v>1001160</v>
      </c>
      <c r="E24" s="12"/>
      <c r="F24" s="125">
        <v>985618</v>
      </c>
      <c r="G24" s="179"/>
      <c r="H24" s="125">
        <v>777454</v>
      </c>
      <c r="I24" s="179"/>
      <c r="J24" s="125">
        <v>777454</v>
      </c>
      <c r="K24" s="88"/>
      <c r="M24" s="121"/>
      <c r="N24" s="121"/>
      <c r="O24" s="121"/>
      <c r="P24" s="121"/>
      <c r="Q24" s="121"/>
      <c r="R24" s="121"/>
      <c r="S24" s="121"/>
      <c r="T24" s="91"/>
    </row>
    <row r="25" spans="1:20" ht="21" customHeight="1">
      <c r="A25" s="86" t="s">
        <v>118</v>
      </c>
      <c r="B25" s="90">
        <v>3</v>
      </c>
      <c r="D25" s="125">
        <v>0</v>
      </c>
      <c r="E25" s="12"/>
      <c r="F25" s="125">
        <v>0</v>
      </c>
      <c r="G25" s="179"/>
      <c r="H25" s="125">
        <v>1312550</v>
      </c>
      <c r="I25" s="179"/>
      <c r="J25" s="125">
        <v>1286550</v>
      </c>
      <c r="M25" s="121"/>
      <c r="N25" s="121"/>
      <c r="O25" s="121"/>
      <c r="P25" s="121"/>
      <c r="Q25" s="121"/>
      <c r="R25" s="121"/>
      <c r="S25" s="121"/>
      <c r="T25" s="91"/>
    </row>
    <row r="26" spans="1:20" ht="21" customHeight="1">
      <c r="A26" s="86" t="s">
        <v>60</v>
      </c>
      <c r="B26" s="90">
        <v>7</v>
      </c>
      <c r="D26" s="125">
        <v>1382223</v>
      </c>
      <c r="E26" s="12"/>
      <c r="F26" s="125">
        <v>1382223</v>
      </c>
      <c r="G26" s="179"/>
      <c r="H26" s="125">
        <v>181602</v>
      </c>
      <c r="I26" s="179"/>
      <c r="J26" s="125">
        <v>181602</v>
      </c>
      <c r="K26" s="93"/>
      <c r="M26" s="121"/>
      <c r="N26" s="121"/>
      <c r="O26" s="121"/>
      <c r="P26" s="121"/>
      <c r="Q26" s="121"/>
      <c r="R26" s="121"/>
      <c r="S26" s="121"/>
      <c r="T26" s="91"/>
    </row>
    <row r="27" spans="1:20" ht="21" customHeight="1">
      <c r="A27" s="86" t="s">
        <v>59</v>
      </c>
      <c r="B27" s="90">
        <v>8</v>
      </c>
      <c r="D27" s="125">
        <v>12251255</v>
      </c>
      <c r="E27" s="12"/>
      <c r="F27" s="125">
        <v>12329261</v>
      </c>
      <c r="G27" s="179"/>
      <c r="H27" s="125">
        <v>35445</v>
      </c>
      <c r="I27" s="179"/>
      <c r="J27" s="125">
        <v>36376</v>
      </c>
      <c r="M27" s="121"/>
      <c r="N27" s="121"/>
      <c r="O27" s="121"/>
      <c r="P27" s="121"/>
      <c r="Q27" s="121"/>
      <c r="R27" s="121"/>
      <c r="S27" s="121"/>
      <c r="T27" s="91"/>
    </row>
    <row r="28" spans="1:20" ht="21" customHeight="1">
      <c r="A28" s="86" t="s">
        <v>130</v>
      </c>
      <c r="B28" s="90"/>
      <c r="D28" s="125">
        <v>33759</v>
      </c>
      <c r="E28" s="12"/>
      <c r="F28" s="125">
        <v>38468</v>
      </c>
      <c r="G28" s="179"/>
      <c r="H28" s="125">
        <v>1044</v>
      </c>
      <c r="I28" s="179"/>
      <c r="J28" s="125">
        <v>1292</v>
      </c>
      <c r="M28" s="121"/>
      <c r="N28" s="121"/>
      <c r="O28" s="121"/>
      <c r="P28" s="121"/>
      <c r="Q28" s="121"/>
      <c r="R28" s="121"/>
      <c r="S28" s="121"/>
      <c r="T28" s="91"/>
    </row>
    <row r="29" spans="1:20" ht="21" customHeight="1">
      <c r="A29" s="86" t="s">
        <v>101</v>
      </c>
      <c r="B29" s="90"/>
      <c r="D29" s="125">
        <v>34176</v>
      </c>
      <c r="E29" s="12"/>
      <c r="F29" s="125">
        <v>35447</v>
      </c>
      <c r="G29" s="179"/>
      <c r="H29" s="125">
        <v>0</v>
      </c>
      <c r="I29" s="179"/>
      <c r="J29" s="125">
        <v>0</v>
      </c>
      <c r="M29" s="121"/>
      <c r="N29" s="121"/>
      <c r="O29" s="121"/>
      <c r="P29" s="121"/>
      <c r="Q29" s="121"/>
      <c r="R29" s="121"/>
      <c r="S29" s="121"/>
      <c r="T29" s="91"/>
    </row>
    <row r="30" spans="1:20" ht="21" customHeight="1">
      <c r="A30" s="86" t="s">
        <v>119</v>
      </c>
      <c r="B30" s="90"/>
      <c r="D30" s="125">
        <v>407904</v>
      </c>
      <c r="E30" s="12"/>
      <c r="F30" s="125">
        <v>407904</v>
      </c>
      <c r="G30" s="179"/>
      <c r="H30" s="125">
        <v>0</v>
      </c>
      <c r="I30" s="179"/>
      <c r="J30" s="125">
        <v>0</v>
      </c>
      <c r="K30" s="94"/>
      <c r="M30" s="121"/>
      <c r="N30" s="121"/>
      <c r="O30" s="121"/>
      <c r="P30" s="121"/>
      <c r="Q30" s="121"/>
      <c r="R30" s="121"/>
      <c r="S30" s="121"/>
      <c r="T30" s="91"/>
    </row>
    <row r="31" spans="1:20" ht="21" customHeight="1">
      <c r="A31" s="86" t="s">
        <v>10</v>
      </c>
      <c r="B31" s="90"/>
      <c r="D31" s="134">
        <v>53866</v>
      </c>
      <c r="E31" s="12"/>
      <c r="F31" s="134">
        <v>45723</v>
      </c>
      <c r="G31" s="179"/>
      <c r="H31" s="134">
        <v>10700</v>
      </c>
      <c r="I31" s="179"/>
      <c r="J31" s="134">
        <v>9439</v>
      </c>
      <c r="K31" s="95"/>
      <c r="M31" s="121"/>
      <c r="N31" s="121"/>
      <c r="O31" s="121"/>
      <c r="P31" s="121"/>
      <c r="Q31" s="121"/>
      <c r="R31" s="121"/>
      <c r="S31" s="121"/>
      <c r="T31" s="91"/>
    </row>
    <row r="32" spans="1:20" ht="21" customHeight="1">
      <c r="A32" s="85" t="s">
        <v>11</v>
      </c>
      <c r="B32" s="90"/>
      <c r="D32" s="134">
        <f>SUM(D20:D31)</f>
        <v>16410484</v>
      </c>
      <c r="E32" s="12"/>
      <c r="F32" s="134">
        <f>SUM(F20:F31)</f>
        <v>16580164</v>
      </c>
      <c r="G32" s="179"/>
      <c r="H32" s="134">
        <f>SUM(H20:H31)</f>
        <v>6561450</v>
      </c>
      <c r="I32" s="179"/>
      <c r="J32" s="134">
        <f>SUM(J20:J31)</f>
        <v>6535368</v>
      </c>
      <c r="K32" s="96"/>
      <c r="M32" s="121"/>
      <c r="N32" s="121"/>
      <c r="O32" s="121"/>
      <c r="P32" s="121"/>
      <c r="Q32" s="121"/>
      <c r="R32" s="121"/>
      <c r="S32" s="121"/>
      <c r="T32" s="91"/>
    </row>
    <row r="33" spans="1:20" ht="21" customHeight="1" thickBot="1">
      <c r="A33" s="85" t="s">
        <v>12</v>
      </c>
      <c r="B33" s="88"/>
      <c r="D33" s="137">
        <f>SUM(D18,D32)</f>
        <v>22691192</v>
      </c>
      <c r="E33" s="12"/>
      <c r="F33" s="137">
        <f>F18+F32</f>
        <v>22487771</v>
      </c>
      <c r="G33" s="179"/>
      <c r="H33" s="137">
        <f>H18+H32</f>
        <v>7129014</v>
      </c>
      <c r="I33" s="179"/>
      <c r="J33" s="137">
        <f>J18+J32</f>
        <v>7077296</v>
      </c>
      <c r="M33" s="121"/>
      <c r="N33" s="121"/>
      <c r="O33" s="121"/>
      <c r="P33" s="121"/>
      <c r="Q33" s="121"/>
      <c r="R33" s="121"/>
      <c r="S33" s="121"/>
      <c r="T33" s="91"/>
    </row>
    <row r="34" spans="1:20" ht="12.6" customHeight="1" thickTop="1">
      <c r="F34" s="125"/>
      <c r="J34" s="125"/>
      <c r="M34" s="121"/>
      <c r="N34" s="121"/>
      <c r="O34" s="121"/>
      <c r="P34" s="121"/>
      <c r="Q34" s="121"/>
      <c r="R34" s="121"/>
      <c r="S34" s="121"/>
      <c r="T34" s="91"/>
    </row>
    <row r="35" spans="1:20" ht="16.899999999999999" customHeight="1">
      <c r="M35" s="121"/>
      <c r="N35" s="121"/>
      <c r="O35" s="121"/>
      <c r="P35" s="121"/>
      <c r="Q35" s="121"/>
      <c r="R35" s="121"/>
      <c r="S35" s="121"/>
      <c r="T35" s="91"/>
    </row>
    <row r="36" spans="1:20" ht="16.899999999999999" customHeight="1">
      <c r="A36" s="86" t="s">
        <v>140</v>
      </c>
      <c r="M36" s="117"/>
      <c r="N36" s="117"/>
      <c r="O36" s="117"/>
      <c r="P36" s="117"/>
      <c r="Q36" s="117"/>
      <c r="R36" s="117"/>
      <c r="S36" s="117"/>
      <c r="T36" s="91"/>
    </row>
    <row r="37" spans="1:20" s="85" customFormat="1" ht="17.100000000000001" customHeight="1">
      <c r="A37" s="85" t="s">
        <v>0</v>
      </c>
      <c r="D37" s="124"/>
      <c r="E37" s="1"/>
      <c r="F37" s="108"/>
      <c r="G37" s="1"/>
      <c r="H37" s="124"/>
      <c r="I37" s="1"/>
      <c r="J37" s="108"/>
      <c r="M37" s="117"/>
      <c r="N37" s="117"/>
      <c r="O37" s="117"/>
      <c r="P37" s="117"/>
      <c r="Q37" s="117"/>
      <c r="R37" s="117"/>
      <c r="S37" s="117"/>
      <c r="T37" s="91"/>
    </row>
    <row r="38" spans="1:20" s="85" customFormat="1" ht="17.100000000000001" customHeight="1">
      <c r="A38" s="85" t="s">
        <v>96</v>
      </c>
      <c r="D38" s="124"/>
      <c r="E38" s="1"/>
      <c r="F38" s="108"/>
      <c r="G38" s="1"/>
      <c r="H38" s="124"/>
      <c r="I38" s="1"/>
      <c r="J38" s="108"/>
      <c r="M38" s="118"/>
      <c r="N38" s="118"/>
      <c r="O38" s="118"/>
      <c r="P38" s="118"/>
      <c r="Q38" s="118"/>
      <c r="R38" s="118"/>
      <c r="S38" s="118"/>
      <c r="T38" s="91"/>
    </row>
    <row r="39" spans="1:20" s="1" customFormat="1" ht="17.100000000000001" customHeight="1">
      <c r="A39" s="1" t="s">
        <v>227</v>
      </c>
      <c r="D39" s="124"/>
      <c r="F39" s="108"/>
      <c r="H39" s="124"/>
      <c r="J39" s="108"/>
      <c r="K39" s="2"/>
      <c r="M39" s="119"/>
      <c r="N39" s="119"/>
      <c r="O39" s="119"/>
      <c r="P39" s="119"/>
      <c r="Q39" s="119"/>
      <c r="R39" s="119"/>
      <c r="S39" s="119"/>
      <c r="T39" s="91"/>
    </row>
    <row r="40" spans="1:20" s="3" customFormat="1" ht="17.100000000000001" customHeight="1">
      <c r="D40" s="125"/>
      <c r="F40" s="109"/>
      <c r="H40" s="125"/>
      <c r="J40" s="111" t="s">
        <v>88</v>
      </c>
      <c r="K40" s="5"/>
      <c r="M40" s="123"/>
      <c r="N40" s="123"/>
      <c r="O40" s="123"/>
      <c r="P40" s="123"/>
      <c r="Q40" s="123"/>
      <c r="R40" s="123"/>
      <c r="S40" s="123"/>
      <c r="T40" s="91"/>
    </row>
    <row r="41" spans="1:20" s="6" customFormat="1" ht="17.100000000000001" customHeight="1">
      <c r="A41" s="78"/>
      <c r="D41" s="180" t="s">
        <v>1</v>
      </c>
      <c r="E41" s="180"/>
      <c r="F41" s="180"/>
      <c r="G41" s="8"/>
      <c r="H41" s="180" t="s">
        <v>2</v>
      </c>
      <c r="I41" s="180"/>
      <c r="J41" s="180"/>
      <c r="K41" s="48"/>
      <c r="M41" s="120"/>
      <c r="N41" s="120"/>
      <c r="O41" s="120"/>
      <c r="P41" s="120"/>
      <c r="Q41" s="120"/>
      <c r="R41" s="120"/>
      <c r="S41" s="120"/>
      <c r="T41" s="91"/>
    </row>
    <row r="42" spans="1:20" s="8" customFormat="1" ht="17.100000000000001" customHeight="1">
      <c r="B42" s="114" t="s">
        <v>3</v>
      </c>
      <c r="D42" s="126" t="s">
        <v>228</v>
      </c>
      <c r="F42" s="115" t="s">
        <v>229</v>
      </c>
      <c r="H42" s="126" t="s">
        <v>228</v>
      </c>
      <c r="J42" s="115" t="s">
        <v>229</v>
      </c>
      <c r="K42" s="48"/>
      <c r="M42" s="120"/>
      <c r="N42" s="120"/>
      <c r="O42" s="120"/>
      <c r="P42" s="120"/>
      <c r="Q42" s="120"/>
      <c r="R42" s="120"/>
      <c r="S42" s="120"/>
      <c r="T42" s="91"/>
    </row>
    <row r="43" spans="1:20" s="8" customFormat="1" ht="17.100000000000001" customHeight="1">
      <c r="B43" s="9"/>
      <c r="D43" s="127" t="s">
        <v>111</v>
      </c>
      <c r="F43" s="110" t="s">
        <v>113</v>
      </c>
      <c r="H43" s="127" t="s">
        <v>111</v>
      </c>
      <c r="J43" s="110" t="s">
        <v>113</v>
      </c>
      <c r="K43" s="77"/>
      <c r="M43" s="120"/>
      <c r="N43" s="120"/>
      <c r="O43" s="120"/>
      <c r="P43" s="120"/>
      <c r="Q43" s="120"/>
      <c r="R43" s="120"/>
      <c r="S43" s="120"/>
      <c r="T43" s="91"/>
    </row>
    <row r="44" spans="1:20" s="8" customFormat="1" ht="17.100000000000001" customHeight="1">
      <c r="B44" s="9"/>
      <c r="D44" s="127" t="s">
        <v>112</v>
      </c>
      <c r="F44" s="110"/>
      <c r="H44" s="127" t="s">
        <v>112</v>
      </c>
      <c r="J44" s="110"/>
      <c r="K44" s="77"/>
      <c r="M44" s="121"/>
      <c r="N44" s="121"/>
      <c r="O44" s="121"/>
      <c r="P44" s="121"/>
      <c r="Q44" s="121"/>
      <c r="R44" s="121"/>
      <c r="S44" s="121"/>
      <c r="T44" s="91"/>
    </row>
    <row r="45" spans="1:20" ht="17.100000000000001" customHeight="1">
      <c r="A45" s="85" t="s">
        <v>13</v>
      </c>
      <c r="M45" s="121"/>
      <c r="N45" s="121"/>
      <c r="O45" s="121"/>
      <c r="P45" s="121"/>
      <c r="Q45" s="121"/>
      <c r="R45" s="121"/>
      <c r="S45" s="121"/>
      <c r="T45" s="91"/>
    </row>
    <row r="46" spans="1:20" ht="17.100000000000001" customHeight="1">
      <c r="A46" s="85" t="s">
        <v>14</v>
      </c>
      <c r="M46" s="121"/>
      <c r="N46" s="121"/>
      <c r="O46" s="121"/>
      <c r="P46" s="121"/>
      <c r="Q46" s="121"/>
      <c r="R46" s="121"/>
      <c r="S46" s="121"/>
      <c r="T46" s="91"/>
    </row>
    <row r="47" spans="1:20" ht="17.100000000000001" customHeight="1">
      <c r="A47" s="86" t="s">
        <v>216</v>
      </c>
      <c r="M47" s="121"/>
      <c r="N47" s="121"/>
      <c r="O47" s="121"/>
      <c r="P47" s="121"/>
      <c r="Q47" s="121"/>
      <c r="R47" s="121"/>
      <c r="S47" s="121"/>
      <c r="T47" s="91"/>
    </row>
    <row r="48" spans="1:20" ht="17.100000000000001" customHeight="1">
      <c r="A48" s="86" t="s">
        <v>151</v>
      </c>
      <c r="B48" s="90">
        <v>9</v>
      </c>
      <c r="D48" s="125">
        <v>1156774</v>
      </c>
      <c r="E48" s="12"/>
      <c r="F48" s="125">
        <v>1181162</v>
      </c>
      <c r="G48" s="179"/>
      <c r="H48" s="125">
        <v>650000</v>
      </c>
      <c r="I48" s="179"/>
      <c r="J48" s="125">
        <v>650000</v>
      </c>
      <c r="K48" s="87"/>
      <c r="M48" s="121"/>
      <c r="N48" s="121"/>
      <c r="O48" s="121"/>
      <c r="P48" s="121"/>
      <c r="Q48" s="121"/>
      <c r="R48" s="121"/>
      <c r="S48" s="121"/>
      <c r="T48" s="91"/>
    </row>
    <row r="49" spans="1:20" ht="17.100000000000001" customHeight="1">
      <c r="A49" s="86" t="s">
        <v>61</v>
      </c>
      <c r="B49" s="90"/>
      <c r="D49" s="125">
        <v>1131791</v>
      </c>
      <c r="E49" s="12"/>
      <c r="F49" s="125">
        <v>1131977</v>
      </c>
      <c r="G49" s="179"/>
      <c r="H49" s="125">
        <v>209113</v>
      </c>
      <c r="I49" s="179"/>
      <c r="J49" s="125">
        <v>200481</v>
      </c>
      <c r="K49" s="87"/>
      <c r="M49" s="121"/>
      <c r="N49" s="121"/>
      <c r="O49" s="121"/>
      <c r="P49" s="121"/>
      <c r="Q49" s="121"/>
      <c r="R49" s="121"/>
      <c r="S49" s="121"/>
      <c r="T49" s="91"/>
    </row>
    <row r="50" spans="1:20" ht="17.100000000000001" customHeight="1">
      <c r="A50" s="86" t="s">
        <v>120</v>
      </c>
      <c r="B50" s="90"/>
      <c r="E50" s="12"/>
      <c r="F50" s="125"/>
      <c r="G50" s="179"/>
      <c r="I50" s="179"/>
      <c r="J50" s="125"/>
      <c r="K50" s="87"/>
      <c r="M50" s="121"/>
      <c r="N50" s="121"/>
      <c r="O50" s="121"/>
      <c r="P50" s="121"/>
      <c r="Q50" s="121"/>
      <c r="R50" s="121"/>
      <c r="S50" s="121"/>
      <c r="T50" s="91"/>
    </row>
    <row r="51" spans="1:20" ht="17.100000000000001" customHeight="1">
      <c r="A51" s="86" t="s">
        <v>15</v>
      </c>
      <c r="B51" s="90">
        <v>10</v>
      </c>
      <c r="D51" s="125">
        <v>612853</v>
      </c>
      <c r="E51" s="12"/>
      <c r="F51" s="125">
        <v>540075</v>
      </c>
      <c r="G51" s="179"/>
      <c r="H51" s="125">
        <v>0</v>
      </c>
      <c r="I51" s="179"/>
      <c r="J51" s="125">
        <v>0</v>
      </c>
      <c r="K51" s="87"/>
      <c r="M51" s="121"/>
      <c r="N51" s="121"/>
      <c r="O51" s="121"/>
      <c r="P51" s="121"/>
      <c r="Q51" s="121"/>
      <c r="R51" s="121"/>
      <c r="S51" s="121"/>
      <c r="T51" s="91"/>
    </row>
    <row r="52" spans="1:20" ht="17.100000000000001" customHeight="1">
      <c r="A52" s="86" t="s">
        <v>132</v>
      </c>
      <c r="B52" s="90"/>
      <c r="D52" s="125">
        <v>50669</v>
      </c>
      <c r="E52" s="12"/>
      <c r="F52" s="125">
        <v>48033</v>
      </c>
      <c r="G52" s="179"/>
      <c r="H52" s="125">
        <v>6002</v>
      </c>
      <c r="I52" s="179"/>
      <c r="J52" s="125">
        <v>5996</v>
      </c>
      <c r="K52" s="87"/>
      <c r="M52" s="121"/>
      <c r="N52" s="121"/>
      <c r="O52" s="121"/>
      <c r="P52" s="121"/>
      <c r="Q52" s="121"/>
      <c r="R52" s="121"/>
      <c r="S52" s="121"/>
      <c r="T52" s="91"/>
    </row>
    <row r="53" spans="1:20" ht="17.100000000000001" customHeight="1">
      <c r="A53" s="86" t="s">
        <v>91</v>
      </c>
      <c r="B53" s="90"/>
      <c r="D53" s="125">
        <v>24729</v>
      </c>
      <c r="E53" s="12"/>
      <c r="F53" s="125">
        <v>15724</v>
      </c>
      <c r="G53" s="179"/>
      <c r="H53" s="125">
        <v>0</v>
      </c>
      <c r="I53" s="179"/>
      <c r="J53" s="125">
        <v>0</v>
      </c>
      <c r="K53" s="87"/>
      <c r="M53" s="121"/>
      <c r="N53" s="121"/>
      <c r="O53" s="121"/>
      <c r="P53" s="121"/>
      <c r="Q53" s="121"/>
      <c r="R53" s="121"/>
      <c r="S53" s="121"/>
      <c r="T53" s="91"/>
    </row>
    <row r="54" spans="1:20" ht="17.100000000000001" customHeight="1">
      <c r="A54" s="86" t="s">
        <v>90</v>
      </c>
      <c r="B54" s="90"/>
      <c r="D54" s="125">
        <v>1265261</v>
      </c>
      <c r="E54" s="12"/>
      <c r="F54" s="125">
        <v>1218898</v>
      </c>
      <c r="G54" s="179"/>
      <c r="H54" s="125">
        <v>0</v>
      </c>
      <c r="I54" s="179"/>
      <c r="J54" s="125">
        <v>0</v>
      </c>
      <c r="K54" s="87"/>
      <c r="M54" s="121"/>
      <c r="N54" s="121"/>
      <c r="O54" s="121"/>
      <c r="P54" s="121"/>
      <c r="Q54" s="121"/>
      <c r="R54" s="121"/>
      <c r="S54" s="121"/>
      <c r="T54" s="91"/>
    </row>
    <row r="55" spans="1:20" ht="17.100000000000001" customHeight="1">
      <c r="A55" s="86" t="s">
        <v>16</v>
      </c>
      <c r="B55" s="90"/>
      <c r="D55" s="125">
        <v>343727</v>
      </c>
      <c r="E55" s="12"/>
      <c r="F55" s="125">
        <v>223188</v>
      </c>
      <c r="G55" s="179"/>
      <c r="H55" s="125">
        <v>21757</v>
      </c>
      <c r="I55" s="179"/>
      <c r="J55" s="125">
        <v>14588</v>
      </c>
      <c r="K55" s="87"/>
      <c r="M55" s="121"/>
      <c r="N55" s="121"/>
      <c r="O55" s="121"/>
      <c r="P55" s="121"/>
      <c r="Q55" s="121"/>
      <c r="R55" s="121"/>
      <c r="S55" s="121"/>
      <c r="T55" s="91"/>
    </row>
    <row r="56" spans="1:20" ht="17.100000000000001" customHeight="1">
      <c r="A56" s="85" t="s">
        <v>17</v>
      </c>
      <c r="B56" s="90"/>
      <c r="D56" s="135">
        <f>SUM(D48:D55)</f>
        <v>4585804</v>
      </c>
      <c r="E56" s="12"/>
      <c r="F56" s="135">
        <f>SUM(F48:F55)</f>
        <v>4359057</v>
      </c>
      <c r="G56" s="179"/>
      <c r="H56" s="135">
        <f>SUM(H48:H55)</f>
        <v>886872</v>
      </c>
      <c r="I56" s="179"/>
      <c r="J56" s="135">
        <f>SUM(J48:J55)</f>
        <v>871065</v>
      </c>
      <c r="K56" s="87"/>
      <c r="M56" s="121"/>
      <c r="N56" s="121"/>
      <c r="O56" s="121"/>
      <c r="P56" s="121"/>
      <c r="Q56" s="121"/>
      <c r="R56" s="121"/>
      <c r="S56" s="121"/>
      <c r="T56" s="91"/>
    </row>
    <row r="57" spans="1:20" ht="17.100000000000001" customHeight="1">
      <c r="A57" s="85" t="s">
        <v>18</v>
      </c>
      <c r="B57" s="90"/>
      <c r="E57" s="12"/>
      <c r="F57" s="125"/>
      <c r="G57" s="179"/>
      <c r="I57" s="179"/>
      <c r="J57" s="125"/>
      <c r="K57" s="87"/>
      <c r="M57" s="121"/>
      <c r="N57" s="121"/>
      <c r="O57" s="121"/>
      <c r="P57" s="121"/>
      <c r="Q57" s="121"/>
      <c r="R57" s="121"/>
      <c r="S57" s="121"/>
      <c r="T57" s="91"/>
    </row>
    <row r="58" spans="1:20" ht="17.100000000000001" customHeight="1">
      <c r="A58" s="86" t="s">
        <v>121</v>
      </c>
      <c r="B58" s="90">
        <v>3</v>
      </c>
      <c r="D58" s="138">
        <v>0</v>
      </c>
      <c r="E58" s="12"/>
      <c r="F58" s="138">
        <v>0</v>
      </c>
      <c r="G58" s="179"/>
      <c r="H58" s="138">
        <v>277500</v>
      </c>
      <c r="I58" s="179"/>
      <c r="J58" s="138">
        <v>228500</v>
      </c>
      <c r="K58" s="87"/>
      <c r="M58" s="121"/>
      <c r="N58" s="121"/>
      <c r="O58" s="121"/>
      <c r="P58" s="121"/>
      <c r="Q58" s="121"/>
      <c r="R58" s="121"/>
      <c r="S58" s="121"/>
      <c r="T58" s="91"/>
    </row>
    <row r="59" spans="1:20" ht="17.100000000000001" customHeight="1">
      <c r="A59" s="86" t="s">
        <v>129</v>
      </c>
      <c r="B59" s="90">
        <v>3</v>
      </c>
      <c r="D59" s="125">
        <v>15950</v>
      </c>
      <c r="E59" s="12"/>
      <c r="F59" s="125">
        <v>22950</v>
      </c>
      <c r="G59" s="179"/>
      <c r="H59" s="125">
        <v>0</v>
      </c>
      <c r="I59" s="179"/>
      <c r="J59" s="125">
        <v>0</v>
      </c>
      <c r="K59" s="87"/>
      <c r="M59" s="121"/>
      <c r="N59" s="121"/>
      <c r="O59" s="121"/>
      <c r="P59" s="121"/>
      <c r="Q59" s="121"/>
      <c r="R59" s="121"/>
      <c r="S59" s="121"/>
      <c r="T59" s="91"/>
    </row>
    <row r="60" spans="1:20" ht="17.100000000000001" customHeight="1">
      <c r="A60" s="86" t="s">
        <v>235</v>
      </c>
      <c r="B60" s="90"/>
      <c r="D60" s="136"/>
      <c r="E60" s="12"/>
      <c r="F60" s="136"/>
      <c r="G60" s="179"/>
      <c r="H60" s="136"/>
      <c r="I60" s="179"/>
      <c r="J60" s="136"/>
      <c r="K60" s="89"/>
      <c r="M60" s="121"/>
      <c r="N60" s="121"/>
      <c r="O60" s="121"/>
      <c r="P60" s="121"/>
      <c r="Q60" s="121"/>
      <c r="R60" s="121"/>
      <c r="S60" s="121"/>
      <c r="T60" s="91"/>
    </row>
    <row r="61" spans="1:20" ht="17.100000000000001" customHeight="1">
      <c r="A61" s="86" t="s">
        <v>236</v>
      </c>
      <c r="B61" s="90">
        <v>10</v>
      </c>
      <c r="D61" s="125">
        <v>4715727</v>
      </c>
      <c r="E61" s="12"/>
      <c r="F61" s="125">
        <v>4815629</v>
      </c>
      <c r="G61" s="179"/>
      <c r="H61" s="125">
        <v>1375007</v>
      </c>
      <c r="I61" s="179"/>
      <c r="J61" s="125">
        <v>1374900</v>
      </c>
      <c r="K61" s="87"/>
      <c r="M61" s="121"/>
      <c r="N61" s="121"/>
      <c r="O61" s="121"/>
      <c r="P61" s="121"/>
      <c r="Q61" s="121"/>
      <c r="R61" s="121"/>
      <c r="S61" s="121"/>
      <c r="T61" s="91"/>
    </row>
    <row r="62" spans="1:20" ht="17.100000000000001" customHeight="1">
      <c r="A62" s="86" t="s">
        <v>62</v>
      </c>
      <c r="B62" s="90"/>
      <c r="D62" s="125">
        <v>109093</v>
      </c>
      <c r="E62" s="12"/>
      <c r="F62" s="125">
        <v>106802</v>
      </c>
      <c r="G62" s="179"/>
      <c r="H62" s="125">
        <v>14554</v>
      </c>
      <c r="I62" s="179"/>
      <c r="J62" s="125">
        <v>14341</v>
      </c>
      <c r="K62" s="87"/>
      <c r="M62" s="121"/>
      <c r="N62" s="121"/>
      <c r="O62" s="121"/>
      <c r="P62" s="121"/>
      <c r="Q62" s="121"/>
      <c r="R62" s="121"/>
      <c r="S62" s="121"/>
      <c r="T62" s="91"/>
    </row>
    <row r="63" spans="1:20" ht="17.100000000000001" customHeight="1">
      <c r="A63" s="86" t="s">
        <v>102</v>
      </c>
      <c r="D63" s="125">
        <v>2899364</v>
      </c>
      <c r="E63" s="12"/>
      <c r="F63" s="125">
        <v>2868320</v>
      </c>
      <c r="G63" s="179"/>
      <c r="H63" s="125">
        <v>115375</v>
      </c>
      <c r="I63" s="179"/>
      <c r="J63" s="125">
        <v>116273</v>
      </c>
      <c r="K63" s="87"/>
      <c r="M63" s="121"/>
      <c r="N63" s="121"/>
      <c r="O63" s="121"/>
      <c r="P63" s="121"/>
      <c r="Q63" s="121"/>
      <c r="R63" s="121"/>
      <c r="S63" s="121"/>
      <c r="T63" s="91"/>
    </row>
    <row r="64" spans="1:20" ht="17.100000000000001" customHeight="1">
      <c r="A64" s="86" t="s">
        <v>133</v>
      </c>
      <c r="B64" s="90"/>
      <c r="D64" s="125">
        <v>26597</v>
      </c>
      <c r="E64" s="12"/>
      <c r="F64" s="125">
        <v>30172</v>
      </c>
      <c r="G64" s="179"/>
      <c r="H64" s="125">
        <v>468</v>
      </c>
      <c r="I64" s="179"/>
      <c r="J64" s="125">
        <v>620</v>
      </c>
      <c r="K64" s="87"/>
      <c r="M64" s="121"/>
      <c r="N64" s="121"/>
      <c r="O64" s="121"/>
      <c r="P64" s="121"/>
      <c r="Q64" s="121"/>
      <c r="R64" s="121"/>
      <c r="S64" s="121"/>
      <c r="T64" s="91"/>
    </row>
    <row r="65" spans="1:20" ht="17.100000000000001" customHeight="1">
      <c r="A65" s="86" t="s">
        <v>19</v>
      </c>
      <c r="B65" s="90"/>
      <c r="D65" s="134">
        <v>502510</v>
      </c>
      <c r="E65" s="12"/>
      <c r="F65" s="134">
        <v>463058</v>
      </c>
      <c r="G65" s="179"/>
      <c r="H65" s="134">
        <v>99171</v>
      </c>
      <c r="I65" s="179"/>
      <c r="J65" s="134">
        <v>91969</v>
      </c>
      <c r="K65" s="87"/>
      <c r="M65" s="121"/>
      <c r="N65" s="121"/>
      <c r="O65" s="121"/>
      <c r="P65" s="121"/>
      <c r="Q65" s="121"/>
      <c r="R65" s="121"/>
      <c r="S65" s="121"/>
      <c r="T65" s="91"/>
    </row>
    <row r="66" spans="1:20" ht="17.100000000000001" customHeight="1">
      <c r="A66" s="85" t="s">
        <v>20</v>
      </c>
      <c r="B66" s="90"/>
      <c r="D66" s="134">
        <f>SUM(D58:D65)</f>
        <v>8269241</v>
      </c>
      <c r="E66" s="12"/>
      <c r="F66" s="134">
        <f>SUM(F58:F65)</f>
        <v>8306931</v>
      </c>
      <c r="G66" s="179"/>
      <c r="H66" s="134">
        <f>SUM(H58:H65)</f>
        <v>1882075</v>
      </c>
      <c r="I66" s="179"/>
      <c r="J66" s="134">
        <f>SUM(J58:J65)</f>
        <v>1826603</v>
      </c>
      <c r="K66" s="87"/>
      <c r="M66" s="121"/>
      <c r="N66" s="121"/>
      <c r="O66" s="121"/>
      <c r="P66" s="121"/>
      <c r="Q66" s="121"/>
      <c r="R66" s="121"/>
      <c r="S66" s="121"/>
      <c r="T66" s="91"/>
    </row>
    <row r="67" spans="1:20" ht="17.100000000000001" customHeight="1">
      <c r="A67" s="85" t="s">
        <v>21</v>
      </c>
      <c r="B67" s="90"/>
      <c r="D67" s="134">
        <f>SUM(D56:D65)</f>
        <v>12855045</v>
      </c>
      <c r="E67" s="12"/>
      <c r="F67" s="134">
        <f>F56+F66</f>
        <v>12665988</v>
      </c>
      <c r="G67" s="179"/>
      <c r="H67" s="134">
        <f>H56+H66</f>
        <v>2768947</v>
      </c>
      <c r="I67" s="179"/>
      <c r="J67" s="134">
        <f>J56+J66</f>
        <v>2697668</v>
      </c>
      <c r="K67" s="87"/>
      <c r="M67" s="121"/>
      <c r="N67" s="121"/>
      <c r="O67" s="121"/>
      <c r="P67" s="121"/>
      <c r="Q67" s="121"/>
      <c r="R67" s="121"/>
      <c r="S67" s="121"/>
      <c r="T67" s="91"/>
    </row>
    <row r="68" spans="1:20" ht="17.100000000000001" customHeight="1">
      <c r="A68" s="85" t="s">
        <v>22</v>
      </c>
      <c r="B68" s="90"/>
      <c r="E68" s="12"/>
      <c r="F68" s="125"/>
      <c r="G68" s="12"/>
      <c r="I68" s="12"/>
      <c r="J68" s="125"/>
      <c r="K68" s="87"/>
      <c r="M68" s="121"/>
      <c r="N68" s="121"/>
      <c r="O68" s="121"/>
      <c r="P68" s="121"/>
      <c r="Q68" s="121"/>
      <c r="R68" s="121"/>
      <c r="S68" s="121"/>
      <c r="T68" s="91"/>
    </row>
    <row r="69" spans="1:20" ht="17.100000000000001" customHeight="1">
      <c r="A69" s="86" t="s">
        <v>23</v>
      </c>
      <c r="B69" s="90"/>
      <c r="E69" s="12"/>
      <c r="F69" s="125"/>
      <c r="G69" s="12"/>
      <c r="I69" s="12"/>
      <c r="J69" s="125"/>
      <c r="K69" s="87"/>
      <c r="M69" s="121"/>
      <c r="N69" s="121"/>
      <c r="O69" s="121"/>
      <c r="P69" s="121"/>
      <c r="Q69" s="121"/>
      <c r="R69" s="121"/>
      <c r="S69" s="121"/>
      <c r="T69" s="91"/>
    </row>
    <row r="70" spans="1:20" ht="17.100000000000001" customHeight="1">
      <c r="A70" s="86" t="s">
        <v>24</v>
      </c>
      <c r="B70" s="90"/>
      <c r="E70" s="12"/>
      <c r="F70" s="125"/>
      <c r="G70" s="12"/>
      <c r="I70" s="12"/>
      <c r="J70" s="125"/>
      <c r="K70" s="87"/>
      <c r="M70" s="121"/>
      <c r="N70" s="121"/>
      <c r="O70" s="121"/>
      <c r="P70" s="121"/>
      <c r="Q70" s="121"/>
      <c r="R70" s="121"/>
      <c r="S70" s="121"/>
      <c r="T70" s="91"/>
    </row>
    <row r="71" spans="1:20" ht="17.100000000000001" customHeight="1" thickBot="1">
      <c r="A71" s="86" t="s">
        <v>25</v>
      </c>
      <c r="B71" s="90"/>
      <c r="D71" s="137">
        <v>2116754</v>
      </c>
      <c r="E71" s="12"/>
      <c r="F71" s="137">
        <v>2116754</v>
      </c>
      <c r="G71" s="179"/>
      <c r="H71" s="137">
        <v>2116754</v>
      </c>
      <c r="I71" s="179"/>
      <c r="J71" s="137">
        <v>2116754</v>
      </c>
      <c r="K71" s="87"/>
      <c r="M71" s="121"/>
      <c r="N71" s="121"/>
      <c r="O71" s="121"/>
      <c r="P71" s="121"/>
      <c r="Q71" s="121"/>
      <c r="R71" s="121"/>
      <c r="S71" s="121"/>
      <c r="T71" s="91"/>
    </row>
    <row r="72" spans="1:20" ht="17.100000000000001" customHeight="1" thickTop="1">
      <c r="A72" s="86" t="s">
        <v>26</v>
      </c>
      <c r="B72" s="90"/>
      <c r="E72" s="12"/>
      <c r="F72" s="125"/>
      <c r="G72" s="179"/>
      <c r="I72" s="179"/>
      <c r="J72" s="125"/>
      <c r="M72" s="121"/>
      <c r="N72" s="121"/>
      <c r="O72" s="121"/>
      <c r="P72" s="121"/>
      <c r="Q72" s="121"/>
      <c r="R72" s="121"/>
      <c r="S72" s="121"/>
      <c r="T72" s="91"/>
    </row>
    <row r="73" spans="1:20" ht="17.100000000000001" customHeight="1">
      <c r="A73" s="86" t="s">
        <v>27</v>
      </c>
      <c r="B73" s="90"/>
      <c r="D73" s="76">
        <v>1666827</v>
      </c>
      <c r="E73" s="12"/>
      <c r="F73" s="76">
        <v>1666827</v>
      </c>
      <c r="G73" s="179"/>
      <c r="H73" s="76">
        <v>1666827</v>
      </c>
      <c r="I73" s="179"/>
      <c r="J73" s="76">
        <v>1666827</v>
      </c>
      <c r="K73" s="87"/>
      <c r="M73" s="121"/>
      <c r="N73" s="121"/>
      <c r="O73" s="121"/>
      <c r="P73" s="121"/>
      <c r="Q73" s="121"/>
      <c r="R73" s="121"/>
      <c r="S73" s="121"/>
      <c r="T73" s="91"/>
    </row>
    <row r="74" spans="1:20" ht="17.100000000000001" customHeight="1">
      <c r="A74" s="86" t="s">
        <v>28</v>
      </c>
      <c r="B74" s="90"/>
      <c r="D74" s="76">
        <v>2062461</v>
      </c>
      <c r="E74" s="12"/>
      <c r="F74" s="76">
        <v>2062461</v>
      </c>
      <c r="G74" s="179"/>
      <c r="H74" s="76">
        <v>2062461</v>
      </c>
      <c r="I74" s="179"/>
      <c r="J74" s="76">
        <v>2062461</v>
      </c>
      <c r="K74" s="87"/>
      <c r="M74" s="121"/>
      <c r="N74" s="121"/>
      <c r="O74" s="121"/>
      <c r="P74" s="121"/>
      <c r="Q74" s="121"/>
      <c r="R74" s="121"/>
      <c r="S74" s="121"/>
      <c r="T74" s="91"/>
    </row>
    <row r="75" spans="1:20" ht="17.100000000000001" customHeight="1">
      <c r="A75" s="86" t="s">
        <v>29</v>
      </c>
      <c r="B75" s="90"/>
      <c r="D75" s="76">
        <v>568131</v>
      </c>
      <c r="E75" s="12"/>
      <c r="F75" s="76">
        <v>568131</v>
      </c>
      <c r="G75" s="179"/>
      <c r="H75" s="76">
        <v>0</v>
      </c>
      <c r="I75" s="179"/>
      <c r="J75" s="76">
        <v>0</v>
      </c>
      <c r="K75" s="87"/>
      <c r="M75" s="121"/>
      <c r="N75" s="121"/>
      <c r="O75" s="121"/>
      <c r="P75" s="121"/>
      <c r="Q75" s="121"/>
      <c r="R75" s="121"/>
      <c r="S75" s="121"/>
      <c r="T75" s="91"/>
    </row>
    <row r="76" spans="1:20" ht="17.100000000000001" customHeight="1">
      <c r="A76" s="86" t="s">
        <v>30</v>
      </c>
      <c r="B76" s="90"/>
      <c r="E76" s="12"/>
      <c r="F76" s="125"/>
      <c r="G76" s="179"/>
      <c r="I76" s="179"/>
      <c r="J76" s="125"/>
      <c r="K76" s="87"/>
      <c r="M76" s="121"/>
      <c r="N76" s="121"/>
      <c r="O76" s="121"/>
      <c r="P76" s="121"/>
      <c r="Q76" s="121"/>
      <c r="R76" s="121"/>
      <c r="S76" s="121"/>
      <c r="T76" s="91"/>
    </row>
    <row r="77" spans="1:20" ht="17.100000000000001" customHeight="1">
      <c r="A77" s="86" t="s">
        <v>31</v>
      </c>
      <c r="B77" s="90"/>
      <c r="C77" s="95"/>
      <c r="D77" s="76">
        <v>211675</v>
      </c>
      <c r="E77" s="17"/>
      <c r="F77" s="76">
        <v>211675</v>
      </c>
      <c r="G77" s="179"/>
      <c r="H77" s="76">
        <v>211675</v>
      </c>
      <c r="I77" s="179"/>
      <c r="J77" s="76">
        <v>211675</v>
      </c>
      <c r="K77" s="97"/>
      <c r="M77" s="121"/>
      <c r="N77" s="121"/>
      <c r="O77" s="121"/>
      <c r="P77" s="121"/>
      <c r="Q77" s="121"/>
      <c r="R77" s="121"/>
      <c r="S77" s="121"/>
      <c r="T77" s="91"/>
    </row>
    <row r="78" spans="1:20" ht="17.100000000000001" customHeight="1">
      <c r="A78" s="86" t="s">
        <v>32</v>
      </c>
      <c r="B78" s="90"/>
      <c r="C78" s="95"/>
      <c r="D78" s="76">
        <v>-495474</v>
      </c>
      <c r="E78" s="17"/>
      <c r="F78" s="76">
        <v>-556051</v>
      </c>
      <c r="G78" s="179"/>
      <c r="H78" s="76">
        <v>277791</v>
      </c>
      <c r="I78" s="179"/>
      <c r="J78" s="76">
        <v>297352</v>
      </c>
      <c r="K78" s="97"/>
      <c r="M78" s="121"/>
      <c r="N78" s="121"/>
      <c r="O78" s="121"/>
      <c r="P78" s="121"/>
      <c r="Q78" s="121"/>
      <c r="R78" s="121"/>
      <c r="S78" s="121"/>
      <c r="T78" s="91"/>
    </row>
    <row r="79" spans="1:20" ht="17.100000000000001" customHeight="1">
      <c r="A79" s="86" t="s">
        <v>66</v>
      </c>
      <c r="B79" s="90"/>
      <c r="C79" s="95"/>
      <c r="D79" s="134">
        <v>5703961</v>
      </c>
      <c r="E79" s="17"/>
      <c r="F79" s="134">
        <v>5750603</v>
      </c>
      <c r="G79" s="179"/>
      <c r="H79" s="134">
        <v>141313</v>
      </c>
      <c r="I79" s="179"/>
      <c r="J79" s="134">
        <v>141313</v>
      </c>
      <c r="K79" s="97"/>
      <c r="M79" s="121"/>
      <c r="N79" s="121"/>
      <c r="O79" s="121"/>
      <c r="P79" s="121"/>
      <c r="Q79" s="121"/>
      <c r="R79" s="121"/>
      <c r="S79" s="121"/>
      <c r="T79" s="91"/>
    </row>
    <row r="80" spans="1:20" ht="17.100000000000001" customHeight="1">
      <c r="A80" s="86" t="s">
        <v>141</v>
      </c>
      <c r="B80" s="90"/>
      <c r="D80" s="125">
        <f>SUM(D73:D79)</f>
        <v>9717581</v>
      </c>
      <c r="E80" s="12"/>
      <c r="F80" s="125">
        <f>SUM(F73:F79)</f>
        <v>9703646</v>
      </c>
      <c r="G80" s="179"/>
      <c r="H80" s="125">
        <f>SUM(H73:H79)</f>
        <v>4360067</v>
      </c>
      <c r="I80" s="179"/>
      <c r="J80" s="125">
        <f>SUM(J73:J79)</f>
        <v>4379628</v>
      </c>
      <c r="K80" s="87"/>
      <c r="M80" s="121"/>
      <c r="N80" s="121"/>
      <c r="O80" s="121"/>
      <c r="P80" s="121"/>
      <c r="Q80" s="121"/>
      <c r="R80" s="121"/>
      <c r="S80" s="121"/>
      <c r="T80" s="91"/>
    </row>
    <row r="81" spans="1:20" ht="17.100000000000001" customHeight="1">
      <c r="A81" s="86" t="s">
        <v>92</v>
      </c>
      <c r="B81" s="90"/>
      <c r="E81" s="12"/>
      <c r="F81" s="125"/>
      <c r="G81" s="179"/>
      <c r="I81" s="179"/>
      <c r="J81" s="125"/>
      <c r="K81" s="87"/>
      <c r="M81" s="121"/>
      <c r="N81" s="121"/>
      <c r="O81" s="121"/>
      <c r="P81" s="121"/>
      <c r="Q81" s="121"/>
      <c r="R81" s="121"/>
      <c r="S81" s="121"/>
      <c r="T81" s="91"/>
    </row>
    <row r="82" spans="1:20" ht="17.100000000000001" customHeight="1">
      <c r="A82" s="86" t="s">
        <v>93</v>
      </c>
      <c r="B82" s="90"/>
      <c r="D82" s="134">
        <v>118566</v>
      </c>
      <c r="E82" s="12"/>
      <c r="F82" s="134">
        <v>118137</v>
      </c>
      <c r="G82" s="179"/>
      <c r="H82" s="134">
        <v>0</v>
      </c>
      <c r="I82" s="179"/>
      <c r="J82" s="134">
        <v>0</v>
      </c>
      <c r="K82" s="93"/>
      <c r="M82" s="121"/>
      <c r="N82" s="121"/>
      <c r="O82" s="121"/>
      <c r="P82" s="121"/>
      <c r="Q82" s="121"/>
      <c r="R82" s="121"/>
      <c r="S82" s="121"/>
      <c r="T82" s="91"/>
    </row>
    <row r="83" spans="1:20" ht="17.100000000000001" customHeight="1">
      <c r="A83" s="85" t="s">
        <v>33</v>
      </c>
      <c r="B83" s="90"/>
      <c r="D83" s="134">
        <f>SUM(D80:D82)</f>
        <v>9836147</v>
      </c>
      <c r="E83" s="12"/>
      <c r="F83" s="134">
        <f>SUM(F80:F82)</f>
        <v>9821783</v>
      </c>
      <c r="G83" s="179"/>
      <c r="H83" s="134">
        <f>SUM(H80:H82)</f>
        <v>4360067</v>
      </c>
      <c r="I83" s="179"/>
      <c r="J83" s="134">
        <f>SUM(J80:J82)</f>
        <v>4379628</v>
      </c>
      <c r="K83" s="87"/>
      <c r="M83" s="121"/>
      <c r="N83" s="121"/>
      <c r="O83" s="121"/>
      <c r="P83" s="121"/>
      <c r="Q83" s="121"/>
      <c r="R83" s="121"/>
      <c r="S83" s="121"/>
      <c r="T83" s="91"/>
    </row>
    <row r="84" spans="1:20" ht="17.100000000000001" customHeight="1" thickBot="1">
      <c r="A84" s="85" t="s">
        <v>34</v>
      </c>
      <c r="B84" s="90"/>
      <c r="D84" s="137">
        <f>SUM(D67,D83)</f>
        <v>22691192</v>
      </c>
      <c r="E84" s="12"/>
      <c r="F84" s="137">
        <f>SUM(F67,F83)</f>
        <v>22487771</v>
      </c>
      <c r="G84" s="179"/>
      <c r="H84" s="137">
        <f>SUM(H67,H83)</f>
        <v>7129014</v>
      </c>
      <c r="I84" s="179"/>
      <c r="J84" s="137">
        <f>SUM(J67,J83)</f>
        <v>7077296</v>
      </c>
      <c r="K84" s="87"/>
      <c r="M84" s="121"/>
      <c r="N84" s="121"/>
      <c r="O84" s="121"/>
      <c r="P84" s="121"/>
      <c r="Q84" s="121"/>
      <c r="R84" s="121"/>
      <c r="S84" s="121"/>
      <c r="T84" s="91"/>
    </row>
    <row r="85" spans="1:20" ht="12.75" customHeight="1" thickTop="1">
      <c r="B85" s="98"/>
      <c r="C85" s="99"/>
      <c r="D85" s="125">
        <f>SUM(D84-D33)</f>
        <v>0</v>
      </c>
      <c r="E85" s="125"/>
      <c r="F85" s="125">
        <f>SUM(F84-F33)</f>
        <v>0</v>
      </c>
      <c r="G85" s="125"/>
      <c r="H85" s="125">
        <f>SUM(H84-H33)</f>
        <v>0</v>
      </c>
      <c r="I85" s="125"/>
      <c r="J85" s="125">
        <f>SUM(J84-J33)</f>
        <v>0</v>
      </c>
      <c r="K85" s="99"/>
      <c r="T85" s="91"/>
    </row>
    <row r="86" spans="1:20" ht="17.100000000000001" customHeight="1">
      <c r="B86" s="98"/>
      <c r="C86" s="99"/>
      <c r="E86" s="125"/>
      <c r="G86" s="125"/>
      <c r="I86" s="125"/>
      <c r="K86" s="99"/>
      <c r="T86" s="91"/>
    </row>
    <row r="87" spans="1:20" ht="17.100000000000001" customHeight="1">
      <c r="A87" s="86" t="s">
        <v>140</v>
      </c>
    </row>
    <row r="88" spans="1:20" ht="17.100000000000001" customHeight="1">
      <c r="A88" s="100"/>
    </row>
    <row r="89" spans="1:20" s="102" customFormat="1" ht="17.100000000000001" customHeight="1">
      <c r="A89" s="101"/>
      <c r="D89" s="125"/>
      <c r="E89" s="3"/>
      <c r="F89" s="109"/>
      <c r="G89" s="3"/>
      <c r="H89" s="125"/>
      <c r="I89" s="139"/>
      <c r="J89" s="140"/>
    </row>
    <row r="90" spans="1:20" s="102" customFormat="1" ht="17.100000000000001" customHeight="1">
      <c r="A90" s="103"/>
      <c r="D90" s="125"/>
      <c r="E90" s="3"/>
      <c r="F90" s="109"/>
      <c r="G90" s="3"/>
      <c r="H90" s="125"/>
      <c r="I90" s="139"/>
      <c r="J90" s="140"/>
    </row>
    <row r="91" spans="1:20" s="102" customFormat="1" ht="17.100000000000001" customHeight="1">
      <c r="B91" s="86" t="s">
        <v>94</v>
      </c>
      <c r="D91" s="125"/>
      <c r="E91" s="3"/>
      <c r="F91" s="109"/>
      <c r="G91" s="3"/>
      <c r="H91" s="125"/>
      <c r="I91" s="139"/>
      <c r="J91" s="140"/>
    </row>
    <row r="92" spans="1:20" s="102" customFormat="1" ht="17.100000000000001" customHeight="1">
      <c r="A92" s="101"/>
      <c r="D92" s="141"/>
      <c r="E92" s="139"/>
      <c r="F92" s="140"/>
      <c r="G92" s="139"/>
      <c r="H92" s="141"/>
      <c r="I92" s="139"/>
      <c r="J92" s="140"/>
    </row>
  </sheetData>
  <mergeCells count="4">
    <mergeCell ref="D5:F5"/>
    <mergeCell ref="H5:J5"/>
    <mergeCell ref="D41:F41"/>
    <mergeCell ref="H41:J41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1" manualBreakCount="1">
    <brk id="3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104"/>
  <sheetViews>
    <sheetView showGridLines="0" tabSelected="1" view="pageBreakPreview" zoomScaleNormal="80" zoomScaleSheetLayoutView="100" workbookViewId="0">
      <selection activeCell="O13" sqref="O13"/>
    </sheetView>
  </sheetViews>
  <sheetFormatPr defaultColWidth="9.28515625" defaultRowHeight="21" customHeight="1"/>
  <cols>
    <col min="1" max="1" width="47.140625" style="3" customWidth="1"/>
    <col min="2" max="2" width="3.2851562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3.85546875" style="4" customWidth="1"/>
    <col min="11" max="11" width="13.28515625" style="3" bestFit="1" customWidth="1"/>
    <col min="12" max="16384" width="9.28515625" style="3"/>
  </cols>
  <sheetData>
    <row r="1" spans="1:18" s="1" customFormat="1" ht="19.5" customHeight="1">
      <c r="D1" s="2"/>
      <c r="F1" s="2"/>
      <c r="H1" s="2"/>
      <c r="J1" s="18" t="s">
        <v>89</v>
      </c>
    </row>
    <row r="2" spans="1:18" s="1" customFormat="1" ht="19.5" customHeight="1">
      <c r="A2" s="1" t="s">
        <v>0</v>
      </c>
      <c r="D2" s="2"/>
      <c r="F2" s="2"/>
      <c r="H2" s="2"/>
      <c r="J2" s="2"/>
    </row>
    <row r="3" spans="1:18" s="1" customFormat="1" ht="19.5" customHeight="1">
      <c r="A3" s="1" t="s">
        <v>97</v>
      </c>
      <c r="D3" s="2"/>
      <c r="F3" s="2"/>
      <c r="H3" s="2"/>
      <c r="J3" s="2"/>
    </row>
    <row r="4" spans="1:18" s="1" customFormat="1" ht="19.5" customHeight="1">
      <c r="A4" s="1" t="s">
        <v>230</v>
      </c>
      <c r="D4" s="2"/>
      <c r="F4" s="2"/>
      <c r="H4" s="2"/>
      <c r="J4" s="2"/>
    </row>
    <row r="5" spans="1:18" s="8" customFormat="1" ht="19.5" customHeight="1">
      <c r="D5" s="4"/>
      <c r="E5" s="3"/>
      <c r="F5" s="4"/>
      <c r="G5" s="3"/>
      <c r="H5" s="5"/>
      <c r="I5" s="3"/>
      <c r="J5" s="5" t="s">
        <v>110</v>
      </c>
    </row>
    <row r="6" spans="1:18" s="6" customFormat="1" ht="19.5" customHeight="1">
      <c r="D6" s="7"/>
      <c r="E6" s="122" t="s">
        <v>1</v>
      </c>
      <c r="F6" s="7"/>
      <c r="H6" s="7"/>
      <c r="I6" s="84" t="s">
        <v>2</v>
      </c>
      <c r="J6" s="7"/>
    </row>
    <row r="7" spans="1:18" s="8" customFormat="1" ht="19.5" customHeight="1">
      <c r="B7" s="114" t="s">
        <v>3</v>
      </c>
      <c r="D7" s="116" t="s">
        <v>233</v>
      </c>
      <c r="E7" s="10"/>
      <c r="F7" s="116" t="s">
        <v>144</v>
      </c>
      <c r="G7" s="47"/>
      <c r="H7" s="128" t="s">
        <v>233</v>
      </c>
      <c r="I7" s="10"/>
      <c r="J7" s="116" t="s">
        <v>144</v>
      </c>
    </row>
    <row r="8" spans="1:18" ht="19.5" customHeight="1">
      <c r="A8" s="1" t="s">
        <v>134</v>
      </c>
      <c r="B8" s="11"/>
    </row>
    <row r="9" spans="1:18" ht="19.5" customHeight="1">
      <c r="A9" s="3" t="s">
        <v>85</v>
      </c>
      <c r="B9" s="8"/>
      <c r="D9" s="12">
        <v>543225</v>
      </c>
      <c r="E9" s="12"/>
      <c r="F9" s="12">
        <v>106555</v>
      </c>
      <c r="G9" s="12"/>
      <c r="H9" s="13">
        <v>9532</v>
      </c>
      <c r="I9" s="12"/>
      <c r="J9" s="13">
        <v>0</v>
      </c>
      <c r="L9" s="12"/>
      <c r="Q9" s="12"/>
      <c r="R9" s="12"/>
    </row>
    <row r="10" spans="1:18" ht="19.5" customHeight="1">
      <c r="A10" s="3" t="s">
        <v>86</v>
      </c>
      <c r="B10" s="11"/>
      <c r="D10" s="12">
        <v>501812</v>
      </c>
      <c r="E10" s="12"/>
      <c r="F10" s="12">
        <v>306951</v>
      </c>
      <c r="G10" s="12"/>
      <c r="H10" s="13">
        <v>0</v>
      </c>
      <c r="I10" s="14"/>
      <c r="J10" s="13">
        <v>0</v>
      </c>
      <c r="L10" s="12"/>
      <c r="Q10" s="12"/>
      <c r="R10" s="12"/>
    </row>
    <row r="11" spans="1:18" ht="19.5" customHeight="1">
      <c r="A11" s="3" t="s">
        <v>87</v>
      </c>
      <c r="B11" s="11"/>
      <c r="D11" s="12">
        <v>8409</v>
      </c>
      <c r="E11" s="12"/>
      <c r="F11" s="12">
        <v>6822</v>
      </c>
      <c r="G11" s="12"/>
      <c r="H11" s="5">
        <v>2905</v>
      </c>
      <c r="I11" s="14"/>
      <c r="J11" s="5">
        <v>956</v>
      </c>
      <c r="L11" s="12"/>
      <c r="Q11" s="12"/>
      <c r="R11" s="12"/>
    </row>
    <row r="12" spans="1:18" ht="19.5" customHeight="1">
      <c r="A12" s="3" t="s">
        <v>35</v>
      </c>
      <c r="B12" s="11"/>
      <c r="D12" s="15">
        <v>4685</v>
      </c>
      <c r="E12" s="17"/>
      <c r="F12" s="15">
        <v>4590</v>
      </c>
      <c r="G12" s="17"/>
      <c r="H12" s="129">
        <v>16299</v>
      </c>
      <c r="I12" s="17"/>
      <c r="J12" s="129">
        <v>14880</v>
      </c>
      <c r="L12" s="12"/>
      <c r="Q12" s="12"/>
      <c r="R12" s="12"/>
    </row>
    <row r="13" spans="1:18" ht="19.5" customHeight="1">
      <c r="A13" s="1" t="s">
        <v>156</v>
      </c>
      <c r="B13" s="8"/>
      <c r="D13" s="15">
        <f>SUM(D9:D12)</f>
        <v>1058131</v>
      </c>
      <c r="E13" s="12"/>
      <c r="F13" s="15">
        <f>SUM(F9:F12)</f>
        <v>424918</v>
      </c>
      <c r="G13" s="12"/>
      <c r="H13" s="15">
        <f>SUM(H9:H12)</f>
        <v>28736</v>
      </c>
      <c r="I13" s="12"/>
      <c r="J13" s="130">
        <f>SUM(J9:J12)</f>
        <v>15836</v>
      </c>
      <c r="L13" s="12"/>
      <c r="Q13" s="12"/>
      <c r="R13" s="12"/>
    </row>
    <row r="14" spans="1:18" ht="19.5" customHeight="1">
      <c r="A14" s="1" t="s">
        <v>36</v>
      </c>
      <c r="B14" s="8"/>
      <c r="D14" s="12"/>
      <c r="E14" s="12"/>
      <c r="F14" s="12"/>
      <c r="G14" s="12"/>
      <c r="I14" s="12"/>
      <c r="L14" s="12"/>
      <c r="Q14" s="12"/>
      <c r="R14" s="12"/>
    </row>
    <row r="15" spans="1:18" ht="19.5" customHeight="1">
      <c r="A15" s="3" t="s">
        <v>37</v>
      </c>
      <c r="B15" s="8"/>
      <c r="D15" s="12">
        <v>345385</v>
      </c>
      <c r="E15" s="12"/>
      <c r="F15" s="12">
        <v>203144</v>
      </c>
      <c r="G15" s="12"/>
      <c r="H15" s="13">
        <v>5089</v>
      </c>
      <c r="I15" s="12"/>
      <c r="J15" s="13">
        <v>0</v>
      </c>
      <c r="K15" s="12"/>
      <c r="L15" s="12"/>
      <c r="Q15" s="12"/>
      <c r="R15" s="12"/>
    </row>
    <row r="16" spans="1:18" ht="19.5" customHeight="1">
      <c r="A16" s="3" t="s">
        <v>38</v>
      </c>
      <c r="B16" s="11"/>
      <c r="D16" s="12">
        <v>274488</v>
      </c>
      <c r="E16" s="12"/>
      <c r="F16" s="12">
        <v>149816</v>
      </c>
      <c r="G16" s="12"/>
      <c r="H16" s="13">
        <v>0</v>
      </c>
      <c r="I16" s="14"/>
      <c r="J16" s="13">
        <v>0</v>
      </c>
      <c r="L16" s="12"/>
      <c r="Q16" s="12"/>
      <c r="R16" s="12"/>
    </row>
    <row r="17" spans="1:18" ht="19.5" customHeight="1">
      <c r="A17" s="3" t="s">
        <v>39</v>
      </c>
      <c r="B17" s="11"/>
      <c r="D17" s="12">
        <v>6509</v>
      </c>
      <c r="E17" s="12"/>
      <c r="F17" s="12">
        <v>5170</v>
      </c>
      <c r="G17" s="12"/>
      <c r="H17" s="4">
        <v>1217</v>
      </c>
      <c r="I17" s="14"/>
      <c r="J17" s="4">
        <v>995</v>
      </c>
      <c r="L17" s="12"/>
      <c r="Q17" s="12"/>
      <c r="R17" s="12"/>
    </row>
    <row r="18" spans="1:18" ht="19.5" customHeight="1">
      <c r="A18" s="3" t="s">
        <v>40</v>
      </c>
      <c r="B18" s="11"/>
      <c r="D18" s="12">
        <f>85954+14755</f>
        <v>100709</v>
      </c>
      <c r="E18" s="12"/>
      <c r="F18" s="12">
        <v>27045</v>
      </c>
      <c r="G18" s="12"/>
      <c r="H18" s="4">
        <v>27</v>
      </c>
      <c r="I18" s="14"/>
      <c r="J18" s="4">
        <v>34</v>
      </c>
      <c r="L18" s="12"/>
      <c r="Q18" s="12"/>
      <c r="R18" s="12"/>
    </row>
    <row r="19" spans="1:18" ht="19.5" customHeight="1">
      <c r="A19" s="3" t="s">
        <v>41</v>
      </c>
      <c r="B19" s="11"/>
      <c r="D19" s="12">
        <f>239560-14755</f>
        <v>224805</v>
      </c>
      <c r="E19" s="12"/>
      <c r="F19" s="12">
        <v>186062</v>
      </c>
      <c r="G19" s="12"/>
      <c r="H19" s="4">
        <v>36450</v>
      </c>
      <c r="I19" s="12"/>
      <c r="J19" s="4">
        <v>32992</v>
      </c>
      <c r="L19" s="12"/>
      <c r="Q19" s="12"/>
      <c r="R19" s="12"/>
    </row>
    <row r="20" spans="1:18" ht="19.5" customHeight="1">
      <c r="A20" s="1" t="s">
        <v>42</v>
      </c>
      <c r="B20" s="11"/>
      <c r="D20" s="16">
        <f>SUM(D15:D19)</f>
        <v>951896</v>
      </c>
      <c r="E20" s="12"/>
      <c r="F20" s="16">
        <f>SUM(F15:F19)</f>
        <v>571237</v>
      </c>
      <c r="G20" s="12"/>
      <c r="H20" s="16">
        <f>SUM(H15:H19)</f>
        <v>42783</v>
      </c>
      <c r="I20" s="12"/>
      <c r="J20" s="131">
        <f>SUM(J15:J19)</f>
        <v>34021</v>
      </c>
      <c r="L20" s="12"/>
      <c r="Q20" s="12"/>
      <c r="R20" s="12"/>
    </row>
    <row r="21" spans="1:18" ht="19.5" customHeight="1">
      <c r="A21" s="1" t="s">
        <v>155</v>
      </c>
      <c r="B21" s="11"/>
      <c r="D21" s="12">
        <f>SUM(D13-D20)</f>
        <v>106235</v>
      </c>
      <c r="E21" s="12"/>
      <c r="F21" s="12">
        <f>SUM(F13-F20)</f>
        <v>-146319</v>
      </c>
      <c r="G21" s="12"/>
      <c r="H21" s="12">
        <f>SUM(H13-H20)</f>
        <v>-14047</v>
      </c>
      <c r="I21" s="12"/>
      <c r="J21" s="12">
        <f>SUM(J13-J20)</f>
        <v>-18185</v>
      </c>
      <c r="L21" s="12"/>
      <c r="Q21" s="12"/>
      <c r="R21" s="12"/>
    </row>
    <row r="22" spans="1:18" s="19" customFormat="1" ht="19.5" customHeight="1">
      <c r="A22" s="19" t="s">
        <v>127</v>
      </c>
      <c r="B22" s="11">
        <v>6</v>
      </c>
      <c r="D22" s="17">
        <v>17172</v>
      </c>
      <c r="E22" s="17"/>
      <c r="F22" s="17">
        <v>12923</v>
      </c>
      <c r="G22" s="17"/>
      <c r="H22" s="13">
        <v>0</v>
      </c>
      <c r="I22" s="17"/>
      <c r="J22" s="13">
        <v>0</v>
      </c>
      <c r="L22" s="12"/>
      <c r="Q22" s="12"/>
      <c r="R22" s="12"/>
    </row>
    <row r="23" spans="1:18" ht="19.5" customHeight="1">
      <c r="A23" s="19" t="s">
        <v>152</v>
      </c>
      <c r="B23" s="11"/>
      <c r="D23" s="12">
        <v>10467</v>
      </c>
      <c r="E23" s="12"/>
      <c r="F23" s="12">
        <v>12916</v>
      </c>
      <c r="G23" s="12"/>
      <c r="H23" s="5">
        <v>11164</v>
      </c>
      <c r="I23" s="14"/>
      <c r="J23" s="5">
        <v>14748</v>
      </c>
      <c r="L23" s="12"/>
      <c r="Q23" s="12"/>
      <c r="R23" s="12"/>
    </row>
    <row r="24" spans="1:18" ht="19.5" customHeight="1">
      <c r="A24" s="3" t="s">
        <v>43</v>
      </c>
      <c r="B24" s="11"/>
      <c r="D24" s="15">
        <v>-45884</v>
      </c>
      <c r="E24" s="17"/>
      <c r="F24" s="15">
        <v>-64274</v>
      </c>
      <c r="G24" s="17"/>
      <c r="H24" s="130">
        <v>-17576</v>
      </c>
      <c r="I24" s="17"/>
      <c r="J24" s="130">
        <v>-18963</v>
      </c>
      <c r="L24" s="12"/>
      <c r="Q24" s="12"/>
      <c r="R24" s="12"/>
    </row>
    <row r="25" spans="1:18" s="19" customFormat="1" ht="19.5" customHeight="1">
      <c r="A25" s="25" t="s">
        <v>153</v>
      </c>
      <c r="B25" s="26"/>
      <c r="D25" s="24">
        <f>SUM(D21:D24)</f>
        <v>87990</v>
      </c>
      <c r="E25" s="17"/>
      <c r="F25" s="24">
        <f>SUM(F21:F24)</f>
        <v>-184754</v>
      </c>
      <c r="G25" s="17"/>
      <c r="H25" s="12">
        <f>SUM(H21:H24)</f>
        <v>-20459</v>
      </c>
      <c r="I25" s="17"/>
      <c r="J25" s="12">
        <f>SUM(J21:J24)</f>
        <v>-22400</v>
      </c>
      <c r="L25" s="12"/>
      <c r="Q25" s="12"/>
      <c r="R25" s="12"/>
    </row>
    <row r="26" spans="1:18" ht="19.5" customHeight="1">
      <c r="A26" s="3" t="s">
        <v>225</v>
      </c>
      <c r="B26" s="11">
        <v>11</v>
      </c>
      <c r="D26" s="15">
        <v>-48440</v>
      </c>
      <c r="E26" s="12"/>
      <c r="F26" s="15">
        <v>-20693</v>
      </c>
      <c r="G26" s="12"/>
      <c r="H26" s="129">
        <v>898</v>
      </c>
      <c r="I26" s="12"/>
      <c r="J26" s="129">
        <v>1412</v>
      </c>
      <c r="L26" s="12"/>
      <c r="Q26" s="12"/>
      <c r="R26" s="12"/>
    </row>
    <row r="27" spans="1:18" ht="19.5" customHeight="1" thickBot="1">
      <c r="A27" s="1" t="s">
        <v>154</v>
      </c>
      <c r="B27" s="8"/>
      <c r="D27" s="51">
        <f>SUM(D25:D26)</f>
        <v>39550</v>
      </c>
      <c r="E27" s="12"/>
      <c r="F27" s="51">
        <f>SUM(F25:F26)</f>
        <v>-205447</v>
      </c>
      <c r="G27" s="12"/>
      <c r="H27" s="51">
        <f>SUM(H25:H26)</f>
        <v>-19561</v>
      </c>
      <c r="I27" s="12"/>
      <c r="J27" s="51">
        <f>SUM(J25:J26)</f>
        <v>-20988</v>
      </c>
      <c r="L27" s="12"/>
      <c r="Q27" s="12"/>
      <c r="R27" s="12"/>
    </row>
    <row r="28" spans="1:18" ht="18.75" customHeight="1" thickTop="1">
      <c r="A28" s="1"/>
      <c r="B28" s="8"/>
      <c r="D28" s="21"/>
      <c r="E28" s="12"/>
      <c r="F28" s="21"/>
      <c r="G28" s="12"/>
      <c r="H28" s="21"/>
      <c r="I28" s="12"/>
      <c r="J28" s="21"/>
    </row>
    <row r="29" spans="1:18" ht="21" customHeight="1">
      <c r="A29" s="1" t="s">
        <v>157</v>
      </c>
      <c r="B29" s="8"/>
      <c r="D29" s="21"/>
      <c r="E29" s="12"/>
      <c r="F29" s="21"/>
      <c r="G29" s="12"/>
      <c r="H29" s="21"/>
      <c r="I29" s="4"/>
      <c r="J29" s="21"/>
    </row>
    <row r="30" spans="1:18" ht="21" customHeight="1" thickBot="1">
      <c r="A30" s="3" t="s">
        <v>64</v>
      </c>
      <c r="B30" s="8"/>
      <c r="D30" s="106">
        <f>+D27-D31</f>
        <v>40129</v>
      </c>
      <c r="E30" s="4"/>
      <c r="F30" s="106">
        <f>+F27-F31</f>
        <v>-200185</v>
      </c>
      <c r="G30" s="4"/>
      <c r="H30" s="71">
        <f>H27</f>
        <v>-19561</v>
      </c>
      <c r="I30" s="4"/>
      <c r="J30" s="71">
        <f>J27</f>
        <v>-20988</v>
      </c>
    </row>
    <row r="31" spans="1:18" ht="21" customHeight="1" thickTop="1">
      <c r="A31" s="3" t="s">
        <v>63</v>
      </c>
      <c r="B31" s="8"/>
      <c r="D31" s="15">
        <v>-579</v>
      </c>
      <c r="E31" s="4"/>
      <c r="F31" s="15">
        <v>-5262</v>
      </c>
      <c r="G31" s="4"/>
      <c r="H31" s="21"/>
      <c r="I31" s="4"/>
      <c r="J31" s="21"/>
    </row>
    <row r="32" spans="1:18" ht="21" customHeight="1" thickBot="1">
      <c r="B32" s="8"/>
      <c r="D32" s="51">
        <f>SUM(D30:D31)</f>
        <v>39550</v>
      </c>
      <c r="E32" s="4"/>
      <c r="F32" s="51">
        <f>SUM(F30:F31)</f>
        <v>-205447</v>
      </c>
      <c r="G32" s="4"/>
      <c r="H32" s="21"/>
      <c r="I32" s="4"/>
      <c r="J32" s="21"/>
    </row>
    <row r="33" spans="1:10" ht="21" customHeight="1" thickTop="1">
      <c r="A33" s="1" t="s">
        <v>226</v>
      </c>
      <c r="B33" s="8"/>
      <c r="D33" s="21"/>
      <c r="E33" s="4"/>
      <c r="F33" s="21"/>
      <c r="G33" s="4"/>
      <c r="H33" s="21"/>
      <c r="I33" s="4"/>
      <c r="J33" s="21"/>
    </row>
    <row r="34" spans="1:10" ht="21" customHeight="1">
      <c r="A34" s="1" t="s">
        <v>44</v>
      </c>
      <c r="B34" s="11"/>
    </row>
    <row r="35" spans="1:10" ht="21" customHeight="1" thickBot="1">
      <c r="A35" s="3" t="s">
        <v>158</v>
      </c>
      <c r="B35" s="8"/>
      <c r="D35" s="178">
        <f>(D30/166682701)*1000</f>
        <v>0.24075083832484812</v>
      </c>
      <c r="E35" s="28"/>
      <c r="F35" s="178">
        <f>(F30/166682701)*1000</f>
        <v>-1.2009944571272577</v>
      </c>
      <c r="G35" s="28"/>
      <c r="H35" s="178">
        <f>(H30/166682701)*1000</f>
        <v>-0.1173547097727916</v>
      </c>
      <c r="I35" s="28"/>
      <c r="J35" s="178">
        <f>(J30/166682701)*1000</f>
        <v>-0.12591588613625837</v>
      </c>
    </row>
    <row r="36" spans="1:10" ht="20.25" customHeight="1" thickTop="1"/>
    <row r="37" spans="1:10" ht="13.5" customHeight="1">
      <c r="B37" s="8"/>
      <c r="D37" s="29"/>
      <c r="F37" s="29"/>
      <c r="G37" s="28"/>
      <c r="H37" s="21"/>
      <c r="J37" s="29"/>
    </row>
    <row r="38" spans="1:10" ht="21" customHeight="1">
      <c r="A38" s="86" t="s">
        <v>140</v>
      </c>
    </row>
    <row r="39" spans="1:10" s="1" customFormat="1" ht="19.5" customHeight="1">
      <c r="D39" s="2"/>
      <c r="F39" s="2"/>
      <c r="H39" s="5"/>
      <c r="J39" s="18" t="s">
        <v>89</v>
      </c>
    </row>
    <row r="40" spans="1:10" s="1" customFormat="1" ht="19.5" customHeight="1">
      <c r="A40" s="1" t="s">
        <v>0</v>
      </c>
      <c r="D40" s="2"/>
      <c r="F40" s="2"/>
      <c r="H40" s="2"/>
      <c r="J40" s="2"/>
    </row>
    <row r="41" spans="1:10" s="1" customFormat="1" ht="21" customHeight="1">
      <c r="A41" s="1" t="s">
        <v>98</v>
      </c>
      <c r="D41" s="2"/>
      <c r="F41" s="2"/>
      <c r="H41" s="2"/>
      <c r="J41" s="2"/>
    </row>
    <row r="42" spans="1:10" s="1" customFormat="1" ht="21" customHeight="1">
      <c r="A42" s="1" t="s">
        <v>230</v>
      </c>
      <c r="D42" s="2"/>
      <c r="F42" s="2"/>
      <c r="H42" s="2"/>
      <c r="J42" s="2"/>
    </row>
    <row r="43" spans="1:10" s="8" customFormat="1" ht="21" customHeight="1">
      <c r="D43" s="4"/>
      <c r="E43" s="3"/>
      <c r="F43" s="4"/>
      <c r="G43" s="3"/>
      <c r="H43" s="5"/>
      <c r="I43" s="3"/>
      <c r="J43" s="5" t="s">
        <v>88</v>
      </c>
    </row>
    <row r="44" spans="1:10" s="6" customFormat="1" ht="21" customHeight="1">
      <c r="D44" s="7"/>
      <c r="E44" s="142" t="s">
        <v>1</v>
      </c>
      <c r="F44" s="7"/>
      <c r="H44" s="7"/>
      <c r="I44" s="84" t="s">
        <v>2</v>
      </c>
      <c r="J44" s="7"/>
    </row>
    <row r="45" spans="1:10" s="8" customFormat="1" ht="21" customHeight="1">
      <c r="B45" s="114" t="s">
        <v>3</v>
      </c>
      <c r="D45" s="116" t="s">
        <v>233</v>
      </c>
      <c r="E45" s="10"/>
      <c r="F45" s="116" t="s">
        <v>144</v>
      </c>
      <c r="G45" s="47"/>
      <c r="H45" s="128" t="s">
        <v>233</v>
      </c>
      <c r="I45" s="10"/>
      <c r="J45" s="116" t="s">
        <v>144</v>
      </c>
    </row>
    <row r="46" spans="1:10" ht="21" customHeight="1" thickBot="1">
      <c r="A46" s="1" t="s">
        <v>154</v>
      </c>
      <c r="B46" s="8"/>
      <c r="D46" s="27">
        <f>SUM(D32)</f>
        <v>39550</v>
      </c>
      <c r="E46" s="21"/>
      <c r="F46" s="27">
        <f>SUM(F32)</f>
        <v>-205447</v>
      </c>
      <c r="G46" s="21"/>
      <c r="H46" s="27">
        <f>H30</f>
        <v>-19561</v>
      </c>
      <c r="I46" s="21"/>
      <c r="J46" s="27">
        <f>J30</f>
        <v>-20988</v>
      </c>
    </row>
    <row r="47" spans="1:10" ht="21" customHeight="1" thickTop="1">
      <c r="B47" s="8"/>
      <c r="D47" s="21"/>
      <c r="E47" s="21"/>
      <c r="F47" s="21"/>
      <c r="G47" s="21"/>
      <c r="H47" s="21"/>
      <c r="I47" s="21"/>
      <c r="J47" s="21"/>
    </row>
    <row r="48" spans="1:10" ht="21" customHeight="1">
      <c r="A48" s="1" t="s">
        <v>107</v>
      </c>
      <c r="B48" s="8"/>
      <c r="D48" s="21"/>
      <c r="E48" s="21"/>
      <c r="F48" s="21"/>
      <c r="G48" s="21"/>
      <c r="H48" s="21"/>
      <c r="I48" s="21"/>
      <c r="J48" s="21"/>
    </row>
    <row r="49" spans="1:10" ht="21" customHeight="1">
      <c r="A49" s="32" t="s">
        <v>114</v>
      </c>
      <c r="B49" s="8"/>
      <c r="D49" s="21"/>
      <c r="E49" s="21"/>
      <c r="F49" s="21"/>
      <c r="G49" s="21"/>
      <c r="H49" s="21"/>
      <c r="I49" s="21"/>
      <c r="J49" s="21"/>
    </row>
    <row r="50" spans="1:10" ht="21" customHeight="1">
      <c r="A50" s="32" t="s">
        <v>136</v>
      </c>
      <c r="B50" s="8"/>
      <c r="D50" s="21"/>
      <c r="E50" s="21"/>
      <c r="F50" s="21"/>
      <c r="G50" s="21"/>
      <c r="H50" s="21"/>
      <c r="I50" s="21"/>
      <c r="J50" s="21"/>
    </row>
    <row r="51" spans="1:10" ht="21" customHeight="1">
      <c r="A51" s="3" t="s">
        <v>84</v>
      </c>
      <c r="B51" s="11"/>
      <c r="D51" s="21"/>
      <c r="E51" s="19"/>
      <c r="F51" s="21"/>
      <c r="G51" s="19"/>
      <c r="H51" s="21"/>
      <c r="I51" s="19"/>
      <c r="J51" s="21"/>
    </row>
    <row r="52" spans="1:10" ht="21" customHeight="1">
      <c r="A52" s="3" t="s">
        <v>103</v>
      </c>
      <c r="B52" s="8"/>
      <c r="D52" s="40">
        <v>4619</v>
      </c>
      <c r="E52" s="41"/>
      <c r="F52" s="40">
        <f>-267</f>
        <v>-267</v>
      </c>
      <c r="G52" s="41"/>
      <c r="H52" s="18">
        <v>0</v>
      </c>
      <c r="I52" s="41"/>
      <c r="J52" s="18">
        <v>0</v>
      </c>
    </row>
    <row r="53" spans="1:10" ht="21" customHeight="1">
      <c r="A53" s="3" t="s">
        <v>217</v>
      </c>
      <c r="B53" s="11">
        <v>6</v>
      </c>
      <c r="D53" s="23">
        <v>-1282</v>
      </c>
      <c r="E53" s="41"/>
      <c r="F53" s="23">
        <v>2278</v>
      </c>
      <c r="G53" s="41"/>
      <c r="H53" s="23">
        <v>0</v>
      </c>
      <c r="I53" s="41"/>
      <c r="J53" s="23">
        <v>0</v>
      </c>
    </row>
    <row r="54" spans="1:10" ht="21" customHeight="1">
      <c r="A54" s="3" t="s">
        <v>237</v>
      </c>
      <c r="B54" s="11"/>
      <c r="D54" s="22"/>
      <c r="E54" s="41"/>
      <c r="F54" s="22"/>
      <c r="G54" s="41"/>
      <c r="H54" s="22"/>
      <c r="I54" s="41"/>
      <c r="J54" s="22"/>
    </row>
    <row r="55" spans="1:10" ht="21" customHeight="1">
      <c r="A55" s="3" t="s">
        <v>143</v>
      </c>
      <c r="B55" s="11"/>
      <c r="D55" s="23">
        <f>SUM(D52:D53)</f>
        <v>3337</v>
      </c>
      <c r="E55" s="41"/>
      <c r="F55" s="23">
        <f>SUM(F52:F53)</f>
        <v>2011</v>
      </c>
      <c r="G55" s="41"/>
      <c r="H55" s="23">
        <f>SUM(H52:H53)</f>
        <v>0</v>
      </c>
      <c r="I55" s="41"/>
      <c r="J55" s="23">
        <f>SUM(J52:J53)</f>
        <v>0</v>
      </c>
    </row>
    <row r="56" spans="1:10" ht="21" customHeight="1">
      <c r="A56" s="32" t="s">
        <v>135</v>
      </c>
      <c r="B56" s="11"/>
      <c r="D56" s="18"/>
      <c r="E56" s="41"/>
      <c r="F56" s="18"/>
      <c r="G56" s="41"/>
      <c r="H56" s="5"/>
      <c r="I56" s="41"/>
      <c r="J56" s="5"/>
    </row>
    <row r="57" spans="1:10" ht="21" customHeight="1">
      <c r="A57" s="32" t="s">
        <v>136</v>
      </c>
      <c r="B57" s="11"/>
      <c r="D57" s="18"/>
      <c r="E57" s="41"/>
      <c r="F57" s="18"/>
      <c r="G57" s="41"/>
      <c r="H57" s="5"/>
      <c r="I57" s="41"/>
      <c r="J57" s="5"/>
    </row>
    <row r="58" spans="1:10" ht="21" customHeight="1">
      <c r="A58" s="3" t="s">
        <v>238</v>
      </c>
      <c r="B58" s="11"/>
      <c r="D58" s="18"/>
      <c r="E58" s="41"/>
      <c r="F58" s="18"/>
    </row>
    <row r="59" spans="1:10" ht="21" customHeight="1">
      <c r="A59" s="3" t="s">
        <v>159</v>
      </c>
      <c r="B59" s="11"/>
      <c r="D59" s="18">
        <v>-28174</v>
      </c>
      <c r="E59" s="41"/>
      <c r="F59" s="18">
        <v>85890</v>
      </c>
      <c r="G59" s="41"/>
      <c r="H59" s="18">
        <v>0</v>
      </c>
      <c r="I59" s="41"/>
      <c r="J59" s="18">
        <v>0</v>
      </c>
    </row>
    <row r="60" spans="1:10" ht="21" customHeight="1">
      <c r="A60" s="3" t="s">
        <v>217</v>
      </c>
      <c r="B60" s="11">
        <v>6</v>
      </c>
      <c r="D60" s="23">
        <v>-349</v>
      </c>
      <c r="E60" s="41"/>
      <c r="F60" s="23">
        <v>1257</v>
      </c>
      <c r="G60" s="41"/>
      <c r="H60" s="23">
        <v>0</v>
      </c>
      <c r="I60" s="41"/>
      <c r="J60" s="23">
        <v>0</v>
      </c>
    </row>
    <row r="61" spans="1:10" ht="21" customHeight="1">
      <c r="A61" s="3" t="s">
        <v>135</v>
      </c>
      <c r="B61" s="11"/>
      <c r="D61" s="22"/>
      <c r="E61" s="41"/>
      <c r="F61" s="22"/>
      <c r="G61" s="41"/>
      <c r="H61" s="22"/>
      <c r="I61" s="41"/>
      <c r="J61" s="22"/>
    </row>
    <row r="62" spans="1:10" ht="21" customHeight="1">
      <c r="A62" s="3" t="s">
        <v>143</v>
      </c>
      <c r="B62" s="11"/>
      <c r="D62" s="18">
        <f>SUM(D59:D60)</f>
        <v>-28523</v>
      </c>
      <c r="E62" s="41"/>
      <c r="F62" s="18">
        <f>SUM(F59:F60)</f>
        <v>87147</v>
      </c>
      <c r="G62" s="41"/>
      <c r="H62" s="18">
        <f>SUM(H60)</f>
        <v>0</v>
      </c>
      <c r="I62" s="41"/>
      <c r="J62" s="18">
        <f>SUM(J60)</f>
        <v>0</v>
      </c>
    </row>
    <row r="63" spans="1:10" ht="21" customHeight="1">
      <c r="A63" s="1" t="s">
        <v>108</v>
      </c>
      <c r="B63" s="11"/>
      <c r="D63" s="16">
        <f>SUM(D55+D62)</f>
        <v>-25186</v>
      </c>
      <c r="E63" s="17"/>
      <c r="F63" s="16">
        <f>SUM(F55+F62)</f>
        <v>89158</v>
      </c>
      <c r="G63" s="17"/>
      <c r="H63" s="16">
        <f>SUM(H55+H62)</f>
        <v>0</v>
      </c>
      <c r="I63" s="17"/>
      <c r="J63" s="16">
        <f>SUM(J55+J62)</f>
        <v>0</v>
      </c>
    </row>
    <row r="64" spans="1:10" ht="21" customHeight="1">
      <c r="A64" s="1"/>
      <c r="B64" s="8"/>
      <c r="D64" s="29"/>
      <c r="E64" s="19"/>
      <c r="F64" s="29"/>
      <c r="G64" s="29"/>
      <c r="H64" s="21"/>
      <c r="I64" s="19"/>
      <c r="J64" s="21"/>
    </row>
    <row r="65" spans="1:10" ht="21" customHeight="1" thickBot="1">
      <c r="A65" s="1" t="s">
        <v>109</v>
      </c>
      <c r="B65" s="8"/>
      <c r="D65" s="27">
        <f>SUM(D46,D63)</f>
        <v>14364</v>
      </c>
      <c r="E65" s="21"/>
      <c r="F65" s="27">
        <f>SUM(F46,F63)</f>
        <v>-116289</v>
      </c>
      <c r="G65" s="4"/>
      <c r="H65" s="20">
        <f>SUM(H46,H63)</f>
        <v>-19561</v>
      </c>
      <c r="I65" s="4"/>
      <c r="J65" s="20">
        <f>SUM(J46,J63)</f>
        <v>-20988</v>
      </c>
    </row>
    <row r="66" spans="1:10" ht="21" customHeight="1" thickTop="1">
      <c r="B66" s="8"/>
      <c r="D66" s="29"/>
      <c r="E66" s="19"/>
      <c r="F66" s="29"/>
      <c r="G66" s="28"/>
      <c r="H66" s="21"/>
      <c r="J66" s="21"/>
    </row>
    <row r="67" spans="1:10" ht="21" customHeight="1">
      <c r="A67" s="1" t="s">
        <v>213</v>
      </c>
      <c r="B67" s="8"/>
      <c r="D67" s="29"/>
      <c r="E67" s="19"/>
      <c r="F67" s="29"/>
      <c r="G67" s="28"/>
      <c r="H67" s="21"/>
      <c r="J67" s="21"/>
    </row>
    <row r="68" spans="1:10" ht="21" customHeight="1" thickBot="1">
      <c r="A68" s="3" t="s">
        <v>64</v>
      </c>
      <c r="B68" s="8"/>
      <c r="D68" s="106">
        <f>D65-D69</f>
        <v>13935</v>
      </c>
      <c r="E68" s="19"/>
      <c r="F68" s="106">
        <f>F65-F69</f>
        <v>-111127</v>
      </c>
      <c r="G68" s="28"/>
      <c r="H68" s="20">
        <f>H65-H69</f>
        <v>-19561</v>
      </c>
      <c r="I68" s="12"/>
      <c r="J68" s="20">
        <f>J65-J69</f>
        <v>-20988</v>
      </c>
    </row>
    <row r="69" spans="1:10" ht="21" customHeight="1" thickTop="1">
      <c r="A69" s="3" t="s">
        <v>63</v>
      </c>
      <c r="B69" s="8"/>
      <c r="D69" s="72">
        <v>429</v>
      </c>
      <c r="E69" s="70"/>
      <c r="F69" s="72">
        <v>-5162</v>
      </c>
      <c r="G69" s="28"/>
      <c r="H69" s="21"/>
      <c r="J69" s="29"/>
    </row>
    <row r="70" spans="1:10" ht="21" customHeight="1" thickBot="1">
      <c r="B70" s="8"/>
      <c r="D70" s="27">
        <f>D65</f>
        <v>14364</v>
      </c>
      <c r="E70" s="21"/>
      <c r="F70" s="27">
        <f>F65</f>
        <v>-116289</v>
      </c>
      <c r="G70" s="28"/>
      <c r="H70" s="21"/>
      <c r="J70" s="29"/>
    </row>
    <row r="71" spans="1:10" ht="21" customHeight="1" thickTop="1">
      <c r="B71" s="8"/>
      <c r="D71" s="21"/>
      <c r="E71" s="21"/>
      <c r="F71" s="17"/>
      <c r="G71" s="28"/>
      <c r="H71" s="21"/>
      <c r="J71" s="29"/>
    </row>
    <row r="72" spans="1:10" ht="21" customHeight="1">
      <c r="A72" s="86" t="s">
        <v>140</v>
      </c>
    </row>
    <row r="73" spans="1:10" s="1" customFormat="1" ht="21" customHeight="1">
      <c r="A73" s="3"/>
      <c r="B73" s="3"/>
      <c r="C73" s="3"/>
      <c r="D73" s="4"/>
      <c r="E73" s="4"/>
      <c r="F73" s="4"/>
      <c r="G73" s="4"/>
      <c r="H73" s="4"/>
      <c r="I73" s="4"/>
      <c r="J73" s="4"/>
    </row>
    <row r="74" spans="1:10" ht="21" customHeight="1">
      <c r="E74" s="4"/>
      <c r="G74" s="4"/>
      <c r="I74" s="4"/>
    </row>
    <row r="75" spans="1:10" ht="21" customHeight="1">
      <c r="B75" s="30"/>
      <c r="D75" s="31"/>
      <c r="F75" s="31"/>
      <c r="H75" s="31"/>
      <c r="J75" s="31"/>
    </row>
    <row r="76" spans="1:10" ht="21" customHeight="1">
      <c r="A76" s="1"/>
    </row>
    <row r="78" spans="1:10" ht="21" customHeight="1">
      <c r="E78" s="4"/>
      <c r="G78" s="4"/>
      <c r="I78" s="4"/>
    </row>
    <row r="79" spans="1:10" ht="21" customHeight="1">
      <c r="E79" s="4"/>
      <c r="G79" s="4"/>
      <c r="I79" s="4"/>
    </row>
    <row r="80" spans="1:10" ht="21" customHeight="1">
      <c r="E80" s="4"/>
      <c r="G80" s="4"/>
      <c r="I80" s="4"/>
    </row>
    <row r="81" spans="1:9" ht="21" customHeight="1">
      <c r="E81" s="4"/>
      <c r="G81" s="4"/>
      <c r="I81" s="4"/>
    </row>
    <row r="82" spans="1:9" ht="21" customHeight="1">
      <c r="A82" s="1"/>
      <c r="E82" s="4"/>
      <c r="G82" s="4"/>
      <c r="I82" s="4"/>
    </row>
    <row r="83" spans="1:9" ht="21" customHeight="1">
      <c r="E83" s="4"/>
      <c r="G83" s="4"/>
      <c r="I83" s="4"/>
    </row>
    <row r="84" spans="1:9" ht="21" customHeight="1">
      <c r="E84" s="4"/>
      <c r="G84" s="4"/>
      <c r="I84" s="4"/>
    </row>
    <row r="85" spans="1:9" ht="21" customHeight="1">
      <c r="E85" s="4"/>
      <c r="G85" s="4"/>
      <c r="I85" s="4"/>
    </row>
    <row r="86" spans="1:9" ht="21" customHeight="1">
      <c r="E86" s="4"/>
      <c r="G86" s="4"/>
      <c r="I86" s="4"/>
    </row>
    <row r="87" spans="1:9" ht="21" customHeight="1">
      <c r="E87" s="4"/>
      <c r="G87" s="4"/>
      <c r="I87" s="4"/>
    </row>
    <row r="88" spans="1:9" ht="21" customHeight="1">
      <c r="E88" s="4"/>
      <c r="G88" s="4"/>
      <c r="I88" s="4"/>
    </row>
    <row r="89" spans="1:9" ht="21" customHeight="1">
      <c r="E89" s="4"/>
      <c r="G89" s="4"/>
      <c r="I89" s="4"/>
    </row>
    <row r="90" spans="1:9" ht="21" customHeight="1">
      <c r="B90" s="32"/>
      <c r="E90" s="4"/>
      <c r="G90" s="4"/>
      <c r="I90" s="4"/>
    </row>
    <row r="91" spans="1:9" ht="21" customHeight="1">
      <c r="E91" s="4"/>
      <c r="G91" s="4"/>
      <c r="I91" s="4"/>
    </row>
    <row r="92" spans="1:9" ht="21" customHeight="1">
      <c r="E92" s="4"/>
      <c r="G92" s="4"/>
      <c r="I92" s="4"/>
    </row>
    <row r="93" spans="1:9" ht="21" customHeight="1">
      <c r="E93" s="4"/>
      <c r="G93" s="4"/>
      <c r="I93" s="4"/>
    </row>
    <row r="94" spans="1:9" ht="21" customHeight="1">
      <c r="E94" s="4"/>
      <c r="G94" s="4"/>
      <c r="I94" s="4"/>
    </row>
    <row r="95" spans="1:9" ht="21" customHeight="1">
      <c r="E95" s="4"/>
      <c r="G95" s="4"/>
      <c r="I95" s="4"/>
    </row>
    <row r="96" spans="1:9" ht="21" customHeight="1">
      <c r="E96" s="4"/>
      <c r="G96" s="4"/>
      <c r="I96" s="4"/>
    </row>
    <row r="97" spans="5:9" ht="21" customHeight="1">
      <c r="E97" s="4"/>
      <c r="G97" s="4"/>
      <c r="I97" s="4"/>
    </row>
    <row r="98" spans="5:9" ht="21" customHeight="1">
      <c r="E98" s="4"/>
      <c r="G98" s="4"/>
      <c r="I98" s="4"/>
    </row>
    <row r="99" spans="5:9" ht="21" customHeight="1">
      <c r="E99" s="4"/>
      <c r="G99" s="4"/>
      <c r="I99" s="4"/>
    </row>
    <row r="100" spans="5:9" ht="21" customHeight="1">
      <c r="E100" s="4"/>
      <c r="G100" s="4"/>
      <c r="I100" s="4"/>
    </row>
    <row r="101" spans="5:9" ht="21" customHeight="1">
      <c r="E101" s="4"/>
      <c r="G101" s="4"/>
      <c r="I101" s="4"/>
    </row>
    <row r="102" spans="5:9" ht="21" customHeight="1">
      <c r="E102" s="4"/>
      <c r="G102" s="4"/>
      <c r="I102" s="4"/>
    </row>
    <row r="103" spans="5:9" ht="21" customHeight="1">
      <c r="E103" s="4"/>
      <c r="G103" s="4"/>
      <c r="I103" s="4"/>
    </row>
    <row r="104" spans="5:9" ht="21" customHeight="1">
      <c r="E104" s="4"/>
      <c r="G104" s="4"/>
      <c r="I104" s="4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C32"/>
  <sheetViews>
    <sheetView showGridLines="0" tabSelected="1" view="pageBreakPreview" zoomScaleNormal="90" zoomScaleSheetLayoutView="100" workbookViewId="0">
      <selection activeCell="O13" sqref="O13"/>
    </sheetView>
  </sheetViews>
  <sheetFormatPr defaultColWidth="9.28515625" defaultRowHeight="15" customHeight="1"/>
  <cols>
    <col min="1" max="1" width="35.5703125" style="37" customWidth="1"/>
    <col min="2" max="2" width="4.7109375" style="37" customWidth="1"/>
    <col min="3" max="3" width="1.28515625" style="35" customWidth="1"/>
    <col min="4" max="4" width="11" style="37" customWidth="1"/>
    <col min="5" max="5" width="1.28515625" style="35" customWidth="1"/>
    <col min="6" max="6" width="11" style="37" customWidth="1"/>
    <col min="7" max="7" width="1.28515625" style="35" customWidth="1"/>
    <col min="8" max="8" width="11" style="37" customWidth="1"/>
    <col min="9" max="9" width="1.28515625" style="35" customWidth="1"/>
    <col min="10" max="10" width="11" style="37" customWidth="1"/>
    <col min="11" max="11" width="1.28515625" style="37" customWidth="1"/>
    <col min="12" max="12" width="11" style="37" customWidth="1"/>
    <col min="13" max="13" width="1.28515625" style="35" customWidth="1"/>
    <col min="14" max="14" width="11" style="37" customWidth="1"/>
    <col min="15" max="15" width="1.28515625" style="37" customWidth="1"/>
    <col min="16" max="16" width="11" style="35" customWidth="1"/>
    <col min="17" max="17" width="1.28515625" style="35" customWidth="1"/>
    <col min="18" max="18" width="12.5703125" style="35" customWidth="1"/>
    <col min="19" max="19" width="1.28515625" style="35" customWidth="1"/>
    <col min="20" max="20" width="12.5703125" style="35" customWidth="1"/>
    <col min="21" max="21" width="1.28515625" style="35" customWidth="1"/>
    <col min="22" max="22" width="11" style="37" customWidth="1"/>
    <col min="23" max="23" width="1.28515625" style="35" customWidth="1"/>
    <col min="24" max="24" width="11.7109375" style="35" customWidth="1"/>
    <col min="25" max="25" width="1.28515625" style="35" customWidth="1"/>
    <col min="26" max="26" width="11" style="37" customWidth="1"/>
    <col min="27" max="27" width="1.28515625" style="37" customWidth="1"/>
    <col min="28" max="28" width="11" style="37" customWidth="1"/>
    <col min="29" max="16384" width="9.28515625" style="37"/>
  </cols>
  <sheetData>
    <row r="1" spans="1:28" ht="15" customHeight="1">
      <c r="AB1" s="50" t="s">
        <v>89</v>
      </c>
    </row>
    <row r="2" spans="1:28" s="33" customFormat="1" ht="15" customHeight="1">
      <c r="A2" s="33" t="s">
        <v>0</v>
      </c>
      <c r="AB2" s="34"/>
    </row>
    <row r="3" spans="1:28" s="33" customFormat="1" ht="15" customHeight="1">
      <c r="A3" s="33" t="s">
        <v>99</v>
      </c>
    </row>
    <row r="4" spans="1:28" s="33" customFormat="1" ht="15" customHeight="1">
      <c r="A4" s="33" t="s">
        <v>230</v>
      </c>
    </row>
    <row r="5" spans="1:28" s="35" customFormat="1" ht="15" customHeight="1">
      <c r="AB5" s="49" t="s">
        <v>88</v>
      </c>
    </row>
    <row r="6" spans="1:28" ht="15" customHeight="1">
      <c r="C6" s="38"/>
      <c r="D6" s="63" t="s">
        <v>1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s="39" customFormat="1" ht="15" customHeight="1">
      <c r="D7" s="182" t="s">
        <v>65</v>
      </c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69"/>
      <c r="Z7" s="69"/>
    </row>
    <row r="8" spans="1:28" s="39" customFormat="1" ht="15" customHeight="1">
      <c r="D8" s="38"/>
      <c r="E8" s="38"/>
      <c r="F8" s="38"/>
      <c r="G8" s="38"/>
      <c r="H8" s="38"/>
      <c r="I8" s="38"/>
      <c r="J8" s="38"/>
      <c r="K8" s="38"/>
      <c r="L8" s="38"/>
      <c r="M8" s="38"/>
      <c r="N8" s="181" t="s">
        <v>66</v>
      </c>
      <c r="O8" s="181"/>
      <c r="P8" s="181"/>
      <c r="Q8" s="181"/>
      <c r="R8" s="181"/>
      <c r="S8" s="181"/>
      <c r="T8" s="181"/>
      <c r="U8" s="181"/>
      <c r="V8" s="181"/>
      <c r="W8" s="68"/>
      <c r="X8" s="35"/>
      <c r="Y8" s="38"/>
    </row>
    <row r="9" spans="1:28" s="39" customFormat="1" ht="15" customHeight="1">
      <c r="D9" s="38"/>
      <c r="E9" s="38"/>
      <c r="F9" s="38"/>
      <c r="G9" s="38"/>
      <c r="H9" s="38"/>
      <c r="I9" s="38"/>
      <c r="J9" s="38"/>
      <c r="K9" s="38"/>
      <c r="L9" s="38"/>
      <c r="M9" s="38"/>
      <c r="N9" s="182" t="s">
        <v>67</v>
      </c>
      <c r="O9" s="182"/>
      <c r="P9" s="182"/>
      <c r="Q9" s="182"/>
      <c r="R9" s="182"/>
      <c r="S9" s="182"/>
      <c r="T9" s="182"/>
      <c r="U9" s="67"/>
      <c r="V9" s="38"/>
      <c r="W9" s="38"/>
      <c r="X9" s="38"/>
      <c r="Y9" s="38"/>
    </row>
    <row r="10" spans="1:28" s="39" customFormat="1" ht="15" customHeight="1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 t="s">
        <v>68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8" s="39" customFormat="1" ht="15" customHeight="1"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 t="s">
        <v>69</v>
      </c>
      <c r="O11" s="38"/>
      <c r="P11" s="38"/>
      <c r="Q11" s="38"/>
      <c r="R11" s="38" t="s">
        <v>247</v>
      </c>
      <c r="S11" s="38"/>
      <c r="T11" s="38"/>
      <c r="U11" s="38"/>
      <c r="V11" s="38"/>
      <c r="W11" s="38"/>
      <c r="X11" s="38"/>
      <c r="Y11" s="38"/>
      <c r="Z11" s="39" t="s">
        <v>104</v>
      </c>
    </row>
    <row r="12" spans="1:28" s="39" customFormat="1" ht="15" customHeight="1"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 t="s">
        <v>70</v>
      </c>
      <c r="O12" s="38"/>
      <c r="P12" s="38"/>
      <c r="Q12" s="38"/>
      <c r="R12" s="38" t="s">
        <v>137</v>
      </c>
      <c r="S12" s="38"/>
      <c r="T12" s="38" t="s">
        <v>122</v>
      </c>
      <c r="U12" s="38"/>
      <c r="V12" s="38" t="s">
        <v>71</v>
      </c>
      <c r="W12" s="38"/>
      <c r="X12" s="38" t="s">
        <v>52</v>
      </c>
      <c r="Y12" s="38"/>
      <c r="Z12" s="39" t="s">
        <v>105</v>
      </c>
    </row>
    <row r="13" spans="1:28" s="39" customFormat="1" ht="15" customHeight="1">
      <c r="D13" s="38" t="s">
        <v>45</v>
      </c>
      <c r="E13" s="38"/>
      <c r="G13" s="38"/>
      <c r="I13" s="38"/>
      <c r="J13" s="181" t="s">
        <v>30</v>
      </c>
      <c r="K13" s="181"/>
      <c r="L13" s="181"/>
      <c r="M13" s="38"/>
      <c r="N13" s="39" t="s">
        <v>72</v>
      </c>
      <c r="P13" s="39" t="s">
        <v>47</v>
      </c>
      <c r="Q13" s="38"/>
      <c r="R13" s="38" t="s">
        <v>138</v>
      </c>
      <c r="S13" s="38"/>
      <c r="T13" s="38" t="s">
        <v>123</v>
      </c>
      <c r="U13" s="38"/>
      <c r="V13" s="39" t="s">
        <v>73</v>
      </c>
      <c r="W13" s="38"/>
      <c r="X13" s="38" t="s">
        <v>74</v>
      </c>
      <c r="Y13" s="38"/>
      <c r="Z13" s="39" t="s">
        <v>75</v>
      </c>
      <c r="AB13" s="39" t="s">
        <v>51</v>
      </c>
    </row>
    <row r="14" spans="1:28" s="39" customFormat="1" ht="15" customHeight="1">
      <c r="D14" s="38" t="s">
        <v>46</v>
      </c>
      <c r="E14" s="38"/>
      <c r="G14" s="38"/>
      <c r="I14" s="38"/>
      <c r="J14" s="39" t="s">
        <v>48</v>
      </c>
      <c r="K14" s="38"/>
      <c r="M14" s="38"/>
      <c r="N14" s="39" t="s">
        <v>76</v>
      </c>
      <c r="P14" s="39" t="s">
        <v>53</v>
      </c>
      <c r="Q14" s="38"/>
      <c r="R14" s="38" t="s">
        <v>161</v>
      </c>
      <c r="S14" s="38"/>
      <c r="T14" s="38" t="s">
        <v>218</v>
      </c>
      <c r="U14" s="38"/>
      <c r="V14" s="39" t="s">
        <v>77</v>
      </c>
      <c r="W14" s="38"/>
      <c r="X14" s="38" t="s">
        <v>142</v>
      </c>
      <c r="Y14" s="38"/>
      <c r="Z14" s="38" t="s">
        <v>78</v>
      </c>
      <c r="AB14" s="39" t="s">
        <v>77</v>
      </c>
    </row>
    <row r="15" spans="1:28" s="39" customFormat="1" ht="15" customHeight="1">
      <c r="C15" s="38"/>
      <c r="D15" s="81" t="s">
        <v>49</v>
      </c>
      <c r="E15" s="38"/>
      <c r="F15" s="81" t="s">
        <v>28</v>
      </c>
      <c r="G15" s="38"/>
      <c r="H15" s="81" t="s">
        <v>29</v>
      </c>
      <c r="I15" s="38"/>
      <c r="J15" s="81" t="s">
        <v>55</v>
      </c>
      <c r="K15" s="38"/>
      <c r="L15" s="81" t="s">
        <v>50</v>
      </c>
      <c r="M15" s="38"/>
      <c r="N15" s="81" t="s">
        <v>79</v>
      </c>
      <c r="O15" s="38"/>
      <c r="P15" s="81" t="s">
        <v>54</v>
      </c>
      <c r="Q15" s="38"/>
      <c r="R15" s="107" t="s">
        <v>139</v>
      </c>
      <c r="S15" s="38"/>
      <c r="T15" s="81" t="s">
        <v>124</v>
      </c>
      <c r="U15" s="38"/>
      <c r="V15" s="81" t="s">
        <v>80</v>
      </c>
      <c r="W15" s="38"/>
      <c r="X15" s="81" t="s">
        <v>81</v>
      </c>
      <c r="Y15" s="38"/>
      <c r="Z15" s="81" t="s">
        <v>82</v>
      </c>
      <c r="AB15" s="81" t="s">
        <v>80</v>
      </c>
    </row>
    <row r="16" spans="1:28" ht="15" customHeight="1">
      <c r="A16" s="33" t="s">
        <v>145</v>
      </c>
      <c r="C16" s="62"/>
      <c r="D16" s="43">
        <v>1666827</v>
      </c>
      <c r="E16" s="43"/>
      <c r="F16" s="43">
        <v>2062461</v>
      </c>
      <c r="G16" s="43"/>
      <c r="H16" s="43">
        <v>568131</v>
      </c>
      <c r="I16" s="43"/>
      <c r="J16" s="43">
        <v>211675</v>
      </c>
      <c r="K16" s="43"/>
      <c r="L16" s="43">
        <v>447534</v>
      </c>
      <c r="M16" s="43"/>
      <c r="N16" s="43">
        <v>124299</v>
      </c>
      <c r="O16" s="43"/>
      <c r="P16" s="43">
        <v>5478403</v>
      </c>
      <c r="Q16" s="43"/>
      <c r="R16" s="43">
        <v>85453</v>
      </c>
      <c r="S16" s="43"/>
      <c r="T16" s="43">
        <v>-12207</v>
      </c>
      <c r="U16" s="43"/>
      <c r="V16" s="43">
        <f>SUM(N16:T16)</f>
        <v>5675948</v>
      </c>
      <c r="W16" s="43"/>
      <c r="X16" s="43">
        <f>SUM(D16:L16,V16)</f>
        <v>10632576</v>
      </c>
      <c r="Y16" s="43"/>
      <c r="Z16" s="43">
        <v>119537</v>
      </c>
      <c r="AA16" s="43"/>
      <c r="AB16" s="42">
        <f>SUM(X16:Z16)</f>
        <v>10752113</v>
      </c>
    </row>
    <row r="17" spans="1:29" ht="15" customHeight="1">
      <c r="A17" s="52" t="s">
        <v>160</v>
      </c>
      <c r="C17" s="62"/>
      <c r="D17" s="43">
        <v>0</v>
      </c>
      <c r="E17" s="42"/>
      <c r="F17" s="43">
        <v>0</v>
      </c>
      <c r="G17" s="42"/>
      <c r="H17" s="43">
        <v>0</v>
      </c>
      <c r="I17" s="42"/>
      <c r="J17" s="43">
        <v>0</v>
      </c>
      <c r="K17" s="42"/>
      <c r="L17" s="43">
        <f>SUM('PL&amp;OCI'!F30)</f>
        <v>-200185</v>
      </c>
      <c r="M17" s="42"/>
      <c r="N17" s="43">
        <v>0</v>
      </c>
      <c r="O17" s="43"/>
      <c r="P17" s="43">
        <v>0</v>
      </c>
      <c r="Q17" s="42"/>
      <c r="R17" s="42">
        <v>0</v>
      </c>
      <c r="S17" s="42"/>
      <c r="T17" s="42">
        <v>0</v>
      </c>
      <c r="U17" s="42"/>
      <c r="V17" s="43">
        <f>SUM(N17:T17)</f>
        <v>0</v>
      </c>
      <c r="W17" s="42"/>
      <c r="X17" s="43">
        <f>SUM(D17:L17,V17)</f>
        <v>-200185</v>
      </c>
      <c r="Y17" s="42"/>
      <c r="Z17" s="43">
        <f>SUM('PL&amp;OCI'!F31)</f>
        <v>-5262</v>
      </c>
      <c r="AA17" s="42"/>
      <c r="AB17" s="42">
        <f>SUM(X17:Z17)</f>
        <v>-205447</v>
      </c>
    </row>
    <row r="18" spans="1:29" ht="15" customHeight="1">
      <c r="A18" s="52" t="s">
        <v>108</v>
      </c>
      <c r="C18" s="62"/>
      <c r="D18" s="73">
        <v>0</v>
      </c>
      <c r="E18" s="42"/>
      <c r="F18" s="73">
        <v>0</v>
      </c>
      <c r="G18" s="42"/>
      <c r="H18" s="73">
        <v>0</v>
      </c>
      <c r="I18" s="42"/>
      <c r="J18" s="73">
        <v>0</v>
      </c>
      <c r="K18" s="42"/>
      <c r="L18" s="73">
        <v>0</v>
      </c>
      <c r="M18" s="42"/>
      <c r="N18" s="73">
        <v>-367</v>
      </c>
      <c r="O18" s="43"/>
      <c r="P18" s="73">
        <v>0</v>
      </c>
      <c r="Q18" s="42"/>
      <c r="R18" s="74">
        <v>85890</v>
      </c>
      <c r="S18" s="42"/>
      <c r="T18" s="74">
        <v>3535</v>
      </c>
      <c r="U18" s="42"/>
      <c r="V18" s="73">
        <f>SUM(N18:T18)</f>
        <v>89058</v>
      </c>
      <c r="W18" s="42"/>
      <c r="X18" s="73">
        <f>SUM(D18:L18,V18)</f>
        <v>89058</v>
      </c>
      <c r="Y18" s="42"/>
      <c r="Z18" s="73">
        <v>100</v>
      </c>
      <c r="AA18" s="42"/>
      <c r="AB18" s="74">
        <f>SUM(X18:Z18)</f>
        <v>89158</v>
      </c>
    </row>
    <row r="19" spans="1:29" ht="15" customHeight="1">
      <c r="A19" s="52" t="s">
        <v>109</v>
      </c>
      <c r="C19" s="62"/>
      <c r="D19" s="45">
        <f>SUM(D17:D18)</f>
        <v>0</v>
      </c>
      <c r="E19" s="43"/>
      <c r="F19" s="45">
        <f>SUM(F17:F18)</f>
        <v>0</v>
      </c>
      <c r="G19" s="43"/>
      <c r="H19" s="45">
        <f>SUM(H17:H18)</f>
        <v>0</v>
      </c>
      <c r="I19" s="43"/>
      <c r="J19" s="45">
        <f>SUM(J17:J18)</f>
        <v>0</v>
      </c>
      <c r="K19" s="43"/>
      <c r="L19" s="45">
        <f>SUM(L17:L18)</f>
        <v>-200185</v>
      </c>
      <c r="M19" s="42"/>
      <c r="N19" s="45">
        <f>SUM(N17:N18)</f>
        <v>-367</v>
      </c>
      <c r="O19" s="45"/>
      <c r="P19" s="45">
        <f>SUM(P17:P18)</f>
        <v>0</v>
      </c>
      <c r="Q19" s="43"/>
      <c r="R19" s="45">
        <f>SUM(R17:R18)</f>
        <v>85890</v>
      </c>
      <c r="S19" s="43"/>
      <c r="T19" s="45">
        <f>SUM(T17:T18)</f>
        <v>3535</v>
      </c>
      <c r="U19" s="43"/>
      <c r="V19" s="45">
        <f>SUM(V17:V18)</f>
        <v>89058</v>
      </c>
      <c r="W19" s="42"/>
      <c r="X19" s="45">
        <f>SUM(X17:X18)</f>
        <v>-111127</v>
      </c>
      <c r="Y19" s="42"/>
      <c r="Z19" s="45">
        <f>SUM(Z17:Z18)</f>
        <v>-5162</v>
      </c>
      <c r="AA19" s="42"/>
      <c r="AB19" s="45">
        <f>SUM(AB17:AB18)</f>
        <v>-116289</v>
      </c>
    </row>
    <row r="20" spans="1:29" ht="15" customHeight="1">
      <c r="A20" s="52" t="s">
        <v>128</v>
      </c>
      <c r="C20" s="62"/>
      <c r="D20" s="45">
        <v>0</v>
      </c>
      <c r="E20" s="43"/>
      <c r="F20" s="45">
        <v>0</v>
      </c>
      <c r="G20" s="43"/>
      <c r="H20" s="45">
        <v>0</v>
      </c>
      <c r="I20" s="43"/>
      <c r="J20" s="45">
        <v>0</v>
      </c>
      <c r="K20" s="43"/>
      <c r="L20" s="45">
        <v>12716</v>
      </c>
      <c r="M20" s="42"/>
      <c r="N20" s="45">
        <v>0</v>
      </c>
      <c r="O20" s="45"/>
      <c r="P20" s="45">
        <v>-12716</v>
      </c>
      <c r="Q20" s="43"/>
      <c r="R20" s="45">
        <v>0</v>
      </c>
      <c r="S20" s="43"/>
      <c r="T20" s="45">
        <v>0</v>
      </c>
      <c r="U20" s="43"/>
      <c r="V20" s="45">
        <f>SUM(N20:T20)</f>
        <v>-12716</v>
      </c>
      <c r="W20" s="42"/>
      <c r="X20" s="45">
        <v>0</v>
      </c>
      <c r="Y20" s="42"/>
      <c r="Z20" s="45">
        <v>0</v>
      </c>
      <c r="AA20" s="42"/>
      <c r="AB20" s="45">
        <v>0</v>
      </c>
    </row>
    <row r="21" spans="1:29" ht="15" customHeight="1" thickBot="1">
      <c r="A21" s="33" t="s">
        <v>146</v>
      </c>
      <c r="C21" s="37"/>
      <c r="D21" s="46">
        <f>SUM(D16,D19:D20)</f>
        <v>1666827</v>
      </c>
      <c r="E21" s="42"/>
      <c r="F21" s="46">
        <f>SUM(F16,F19:F20)</f>
        <v>2062461</v>
      </c>
      <c r="G21" s="42"/>
      <c r="H21" s="46">
        <f>SUM(H16,H19:H20)</f>
        <v>568131</v>
      </c>
      <c r="I21" s="42"/>
      <c r="J21" s="46">
        <f>SUM(J16,J19:J20)</f>
        <v>211675</v>
      </c>
      <c r="K21" s="42"/>
      <c r="L21" s="46">
        <f>SUM(L16,L19:L20)</f>
        <v>260065</v>
      </c>
      <c r="M21" s="42"/>
      <c r="N21" s="46">
        <f>SUM(N16,N19:N20)</f>
        <v>123932</v>
      </c>
      <c r="O21" s="43"/>
      <c r="P21" s="46">
        <f>SUM(P16,P19:P20)</f>
        <v>5465687</v>
      </c>
      <c r="Q21" s="42"/>
      <c r="R21" s="46">
        <f>SUM(R16,R19:R20)</f>
        <v>171343</v>
      </c>
      <c r="S21" s="42"/>
      <c r="T21" s="46">
        <f>SUM(T16,T19:T20)</f>
        <v>-8672</v>
      </c>
      <c r="U21" s="42"/>
      <c r="V21" s="46">
        <f>SUM(V16,V19:V20)</f>
        <v>5752290</v>
      </c>
      <c r="W21" s="42"/>
      <c r="X21" s="46">
        <f>SUM(X16,X19:X20)</f>
        <v>10521449</v>
      </c>
      <c r="Y21" s="42"/>
      <c r="Z21" s="46">
        <f>SUM(Z16,Z19:Z20)</f>
        <v>114375</v>
      </c>
      <c r="AA21" s="42"/>
      <c r="AB21" s="46">
        <f>SUM(AB16,AB19:AB20)</f>
        <v>10635824</v>
      </c>
    </row>
    <row r="22" spans="1:29" ht="15" customHeight="1" thickTop="1">
      <c r="A22" s="33"/>
      <c r="C22" s="37"/>
      <c r="D22" s="44"/>
      <c r="E22" s="42"/>
      <c r="F22" s="44"/>
      <c r="G22" s="42"/>
      <c r="H22" s="44"/>
      <c r="I22" s="42"/>
      <c r="J22" s="44"/>
      <c r="K22" s="42"/>
      <c r="L22" s="44"/>
      <c r="M22" s="42"/>
      <c r="N22" s="44"/>
      <c r="O22" s="43"/>
      <c r="P22" s="44"/>
      <c r="Q22" s="42"/>
      <c r="R22" s="42"/>
      <c r="S22" s="42"/>
      <c r="T22" s="42"/>
      <c r="U22" s="42"/>
      <c r="V22" s="44"/>
      <c r="W22" s="42"/>
      <c r="X22" s="44"/>
      <c r="Y22" s="42"/>
      <c r="Z22" s="44"/>
      <c r="AA22" s="42"/>
      <c r="AB22" s="43"/>
    </row>
    <row r="23" spans="1:29" ht="15" customHeight="1">
      <c r="A23" s="33" t="s">
        <v>231</v>
      </c>
      <c r="C23" s="62"/>
      <c r="D23" s="43">
        <v>1666827</v>
      </c>
      <c r="E23" s="43"/>
      <c r="F23" s="43">
        <v>2062461</v>
      </c>
      <c r="G23" s="43"/>
      <c r="H23" s="43">
        <v>568131</v>
      </c>
      <c r="I23" s="43"/>
      <c r="J23" s="43">
        <v>211675</v>
      </c>
      <c r="K23" s="43"/>
      <c r="L23" s="43">
        <v>-556051</v>
      </c>
      <c r="M23" s="43"/>
      <c r="N23" s="43">
        <v>115240</v>
      </c>
      <c r="O23" s="43"/>
      <c r="P23" s="43">
        <v>5450230</v>
      </c>
      <c r="Q23" s="43"/>
      <c r="R23" s="43">
        <v>191926</v>
      </c>
      <c r="S23" s="43"/>
      <c r="T23" s="43">
        <v>-6793</v>
      </c>
      <c r="U23" s="43"/>
      <c r="V23" s="43">
        <f>SUM(N23:T23)</f>
        <v>5750603</v>
      </c>
      <c r="W23" s="43"/>
      <c r="X23" s="43">
        <f>SUM(D23:L23,V23)</f>
        <v>9703646</v>
      </c>
      <c r="Y23" s="43"/>
      <c r="Z23" s="43">
        <v>118137</v>
      </c>
      <c r="AA23" s="43"/>
      <c r="AB23" s="42">
        <f>SUM(X23:Z23)</f>
        <v>9821783</v>
      </c>
      <c r="AC23" s="35"/>
    </row>
    <row r="24" spans="1:29" ht="15" customHeight="1">
      <c r="A24" s="52" t="s">
        <v>154</v>
      </c>
      <c r="C24" s="62"/>
      <c r="D24" s="43">
        <v>0</v>
      </c>
      <c r="E24" s="42"/>
      <c r="F24" s="43">
        <v>0</v>
      </c>
      <c r="G24" s="42"/>
      <c r="H24" s="43">
        <v>0</v>
      </c>
      <c r="I24" s="42"/>
      <c r="J24" s="43">
        <v>0</v>
      </c>
      <c r="K24" s="42"/>
      <c r="L24" s="43">
        <f>'PL&amp;OCI'!D30</f>
        <v>40129</v>
      </c>
      <c r="M24" s="42"/>
      <c r="N24" s="43">
        <v>0</v>
      </c>
      <c r="O24" s="43"/>
      <c r="P24" s="43">
        <v>0</v>
      </c>
      <c r="Q24" s="42"/>
      <c r="R24" s="43">
        <v>0</v>
      </c>
      <c r="S24" s="42"/>
      <c r="T24" s="43">
        <v>0</v>
      </c>
      <c r="U24" s="42"/>
      <c r="V24" s="43">
        <f>SUM(N24:T24)</f>
        <v>0</v>
      </c>
      <c r="W24" s="42"/>
      <c r="X24" s="43">
        <f>SUM(D24:L24,V24)</f>
        <v>40129</v>
      </c>
      <c r="Y24" s="42"/>
      <c r="Z24" s="43">
        <f>'PL&amp;OCI'!D31</f>
        <v>-579</v>
      </c>
      <c r="AA24" s="42"/>
      <c r="AB24" s="42">
        <f>SUM(X24:Z24)</f>
        <v>39550</v>
      </c>
      <c r="AC24" s="35"/>
    </row>
    <row r="25" spans="1:29" ht="15" customHeight="1">
      <c r="A25" s="52" t="s">
        <v>108</v>
      </c>
      <c r="C25" s="62"/>
      <c r="D25" s="73">
        <v>0</v>
      </c>
      <c r="E25" s="42"/>
      <c r="F25" s="73">
        <v>0</v>
      </c>
      <c r="G25" s="42"/>
      <c r="H25" s="73">
        <v>0</v>
      </c>
      <c r="I25" s="42"/>
      <c r="J25" s="73">
        <v>0</v>
      </c>
      <c r="K25" s="42"/>
      <c r="L25" s="73">
        <v>0</v>
      </c>
      <c r="M25" s="42"/>
      <c r="N25" s="73">
        <v>3611</v>
      </c>
      <c r="O25" s="43"/>
      <c r="P25" s="73">
        <v>0</v>
      </c>
      <c r="Q25" s="42"/>
      <c r="R25" s="74">
        <f>'PL&amp;OCI'!D59</f>
        <v>-28174</v>
      </c>
      <c r="S25" s="42"/>
      <c r="T25" s="74">
        <v>-1631</v>
      </c>
      <c r="U25" s="42"/>
      <c r="V25" s="73">
        <f>SUM(N25:T25)</f>
        <v>-26194</v>
      </c>
      <c r="W25" s="42"/>
      <c r="X25" s="73">
        <f>SUM(D25:L25,V25)</f>
        <v>-26194</v>
      </c>
      <c r="Y25" s="42"/>
      <c r="Z25" s="73">
        <v>1008</v>
      </c>
      <c r="AA25" s="42"/>
      <c r="AB25" s="74">
        <f>SUM(X25:Z25)</f>
        <v>-25186</v>
      </c>
    </row>
    <row r="26" spans="1:29" ht="15" customHeight="1">
      <c r="A26" s="52" t="s">
        <v>109</v>
      </c>
      <c r="C26" s="62"/>
      <c r="D26" s="45">
        <f>SUM(D24:D25)</f>
        <v>0</v>
      </c>
      <c r="E26" s="43"/>
      <c r="F26" s="45">
        <f>SUM(F24:F25)</f>
        <v>0</v>
      </c>
      <c r="G26" s="43"/>
      <c r="H26" s="45">
        <f>SUM(H24:H25)</f>
        <v>0</v>
      </c>
      <c r="I26" s="43"/>
      <c r="J26" s="45">
        <f>SUM(J24:J25)</f>
        <v>0</v>
      </c>
      <c r="K26" s="43"/>
      <c r="L26" s="45">
        <f>SUM(L24:L25)</f>
        <v>40129</v>
      </c>
      <c r="M26" s="42"/>
      <c r="N26" s="45">
        <f>SUM(N24:N25)</f>
        <v>3611</v>
      </c>
      <c r="O26" s="45"/>
      <c r="P26" s="45">
        <f>SUM(P24:P25)</f>
        <v>0</v>
      </c>
      <c r="Q26" s="43"/>
      <c r="R26" s="45">
        <f>SUM(R24:R25)</f>
        <v>-28174</v>
      </c>
      <c r="S26" s="43"/>
      <c r="T26" s="45">
        <f>SUM(T24:T25)</f>
        <v>-1631</v>
      </c>
      <c r="U26" s="43"/>
      <c r="V26" s="45">
        <f>SUM(V24:V25)</f>
        <v>-26194</v>
      </c>
      <c r="W26" s="42"/>
      <c r="X26" s="45">
        <f>SUM(X24:X25)</f>
        <v>13935</v>
      </c>
      <c r="Y26" s="42"/>
      <c r="Z26" s="45">
        <f>SUM(Z24:Z25)</f>
        <v>429</v>
      </c>
      <c r="AA26" s="42"/>
      <c r="AB26" s="45">
        <f>SUM(AB24:AB25)</f>
        <v>14364</v>
      </c>
      <c r="AC26" s="64">
        <f>AB26-'PL&amp;OCI'!D70</f>
        <v>0</v>
      </c>
    </row>
    <row r="27" spans="1:29" ht="15" customHeight="1">
      <c r="A27" s="52" t="s">
        <v>128</v>
      </c>
      <c r="C27" s="62"/>
      <c r="D27" s="45">
        <v>0</v>
      </c>
      <c r="E27" s="43"/>
      <c r="F27" s="45">
        <v>0</v>
      </c>
      <c r="G27" s="43"/>
      <c r="H27" s="45">
        <v>0</v>
      </c>
      <c r="I27" s="43"/>
      <c r="J27" s="45">
        <v>0</v>
      </c>
      <c r="K27" s="43"/>
      <c r="L27" s="45">
        <v>20448</v>
      </c>
      <c r="M27" s="42"/>
      <c r="N27" s="45">
        <v>0</v>
      </c>
      <c r="O27" s="45"/>
      <c r="P27" s="45">
        <v>-20448</v>
      </c>
      <c r="Q27" s="43"/>
      <c r="R27" s="45">
        <v>0</v>
      </c>
      <c r="S27" s="43"/>
      <c r="T27" s="45">
        <v>0</v>
      </c>
      <c r="U27" s="43"/>
      <c r="V27" s="43">
        <f>SUM(N27:T27)</f>
        <v>-20448</v>
      </c>
      <c r="W27" s="42"/>
      <c r="X27" s="45">
        <v>0</v>
      </c>
      <c r="Y27" s="42"/>
      <c r="Z27" s="45">
        <v>0</v>
      </c>
      <c r="AA27" s="42"/>
      <c r="AB27" s="42">
        <f>SUM(X27:Z27)</f>
        <v>0</v>
      </c>
      <c r="AC27" s="35"/>
    </row>
    <row r="28" spans="1:29" ht="15" customHeight="1" thickBot="1">
      <c r="A28" s="33" t="s">
        <v>232</v>
      </c>
      <c r="C28" s="37"/>
      <c r="D28" s="46">
        <f>SUM(D23,D26:D27)</f>
        <v>1666827</v>
      </c>
      <c r="E28" s="42"/>
      <c r="F28" s="46">
        <f>SUM(F23,F26:F27)</f>
        <v>2062461</v>
      </c>
      <c r="G28" s="42"/>
      <c r="H28" s="46">
        <f>SUM(H23,H26:H27)</f>
        <v>568131</v>
      </c>
      <c r="I28" s="42"/>
      <c r="J28" s="46">
        <f>SUM(J23,J26:J27)</f>
        <v>211675</v>
      </c>
      <c r="K28" s="42"/>
      <c r="L28" s="46">
        <f>SUM(L23,L26:L27)</f>
        <v>-495474</v>
      </c>
      <c r="M28" s="42"/>
      <c r="N28" s="46">
        <f>SUM(N23,N26:N27)</f>
        <v>118851</v>
      </c>
      <c r="O28" s="43"/>
      <c r="P28" s="46">
        <f>SUM(P23,P26:P27)</f>
        <v>5429782</v>
      </c>
      <c r="Q28" s="42"/>
      <c r="R28" s="46">
        <f>SUM(R23,R26:R27)</f>
        <v>163752</v>
      </c>
      <c r="S28" s="42"/>
      <c r="T28" s="46">
        <f>SUM(T23,T26:T27)</f>
        <v>-8424</v>
      </c>
      <c r="U28" s="42"/>
      <c r="V28" s="46">
        <f>SUM(V23,V26:V27)</f>
        <v>5703961</v>
      </c>
      <c r="W28" s="42"/>
      <c r="X28" s="46">
        <f>SUM(X23,X26:X27)</f>
        <v>9717581</v>
      </c>
      <c r="Y28" s="42"/>
      <c r="Z28" s="46">
        <f>SUM(Z23,Z26:Z27)</f>
        <v>118566</v>
      </c>
      <c r="AA28" s="42"/>
      <c r="AB28" s="46">
        <f>SUM(AB23,AB26:AB27)</f>
        <v>9836147</v>
      </c>
    </row>
    <row r="29" spans="1:29" ht="15" customHeight="1" thickTop="1">
      <c r="C29" s="37"/>
      <c r="D29" s="75">
        <f>SUM(D23-'bs '!F73)</f>
        <v>0</v>
      </c>
      <c r="F29" s="75">
        <f>SUM(F23-'bs '!F74)</f>
        <v>0</v>
      </c>
      <c r="H29" s="75">
        <f>SUM(H23-'bs '!F75)</f>
        <v>0</v>
      </c>
      <c r="J29" s="75">
        <f>SUM(J23-'bs '!F77)</f>
        <v>0</v>
      </c>
      <c r="L29" s="75">
        <f>SUM(L23-'bs '!F78)</f>
        <v>0</v>
      </c>
      <c r="V29" s="75">
        <f>SUM(V23-'bs '!F79)</f>
        <v>0</v>
      </c>
      <c r="X29" s="64">
        <f>SUM(X23-'bs '!F80)</f>
        <v>0</v>
      </c>
      <c r="Z29" s="75">
        <f>SUM(Z23-'bs '!F82)</f>
        <v>0</v>
      </c>
      <c r="AB29" s="75">
        <f>SUM(AB23-'bs '!F83)</f>
        <v>0</v>
      </c>
    </row>
    <row r="30" spans="1:29" ht="15" customHeight="1">
      <c r="C30" s="37"/>
      <c r="D30" s="75">
        <f>SUM(D28-'bs '!D73)</f>
        <v>0</v>
      </c>
      <c r="E30" s="105"/>
      <c r="F30" s="75">
        <f>SUM(F28-'bs '!D74)</f>
        <v>0</v>
      </c>
      <c r="G30" s="105"/>
      <c r="H30" s="75">
        <f>SUM(H28-'bs '!D75)</f>
        <v>0</v>
      </c>
      <c r="I30" s="75"/>
      <c r="J30" s="75">
        <f>SUM(J28-'bs '!D77)</f>
        <v>0</v>
      </c>
      <c r="K30" s="75"/>
      <c r="L30" s="75">
        <f>SUM(L28-'bs '!D78)</f>
        <v>0</v>
      </c>
      <c r="M30" s="105"/>
      <c r="N30" s="104"/>
      <c r="O30" s="104"/>
      <c r="P30" s="105"/>
      <c r="Q30" s="105"/>
      <c r="R30" s="105"/>
      <c r="S30" s="105"/>
      <c r="T30" s="105"/>
      <c r="U30" s="105"/>
      <c r="V30" s="75">
        <f>SUM(V28-'bs '!D79)</f>
        <v>0</v>
      </c>
      <c r="W30" s="75"/>
      <c r="X30" s="75">
        <f>SUM(X28-'bs '!D80)</f>
        <v>0</v>
      </c>
      <c r="Y30" s="75"/>
      <c r="Z30" s="75">
        <f>SUM(Z28-'bs '!D82)</f>
        <v>0</v>
      </c>
      <c r="AA30" s="75"/>
      <c r="AB30" s="75">
        <f>SUM(AB28-'bs '!D83)</f>
        <v>0</v>
      </c>
      <c r="AC30" s="104"/>
    </row>
    <row r="31" spans="1:29" ht="15" customHeight="1">
      <c r="A31" s="112" t="s">
        <v>140</v>
      </c>
      <c r="C31" s="37"/>
      <c r="D31" s="43"/>
      <c r="E31" s="42"/>
      <c r="F31" s="43"/>
      <c r="G31" s="42"/>
      <c r="H31" s="43"/>
      <c r="I31" s="42"/>
      <c r="J31" s="43"/>
      <c r="K31" s="42"/>
      <c r="L31" s="43"/>
      <c r="M31" s="42"/>
      <c r="N31" s="43"/>
      <c r="O31" s="43"/>
      <c r="P31" s="43"/>
      <c r="Q31" s="42"/>
      <c r="R31" s="42"/>
      <c r="S31" s="42"/>
      <c r="T31" s="42"/>
      <c r="U31" s="42"/>
      <c r="V31" s="43"/>
      <c r="W31" s="42"/>
      <c r="X31" s="43">
        <f>X26-'PL&amp;OCI'!D68</f>
        <v>0</v>
      </c>
      <c r="Y31" s="42"/>
      <c r="Z31" s="43">
        <f>Z26-'PL&amp;OCI'!D69</f>
        <v>0</v>
      </c>
      <c r="AA31" s="42"/>
      <c r="AB31" s="43">
        <f>AB26-'PL&amp;OCI'!D70</f>
        <v>0</v>
      </c>
    </row>
    <row r="32" spans="1:29" ht="15" customHeight="1">
      <c r="E32" s="37"/>
      <c r="G32" s="37"/>
      <c r="I32" s="37"/>
      <c r="M32" s="37"/>
      <c r="P32" s="37"/>
      <c r="Q32" s="37"/>
      <c r="R32" s="37"/>
      <c r="S32" s="37"/>
      <c r="T32" s="37"/>
      <c r="U32" s="37"/>
      <c r="W32" s="37"/>
      <c r="X32" s="37"/>
      <c r="Y32" s="37"/>
    </row>
  </sheetData>
  <mergeCells count="4">
    <mergeCell ref="J13:L13"/>
    <mergeCell ref="N8:V8"/>
    <mergeCell ref="D7:X7"/>
    <mergeCell ref="N9:T9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25"/>
  <sheetViews>
    <sheetView showGridLines="0" tabSelected="1" view="pageBreakPreview" zoomScale="110" zoomScaleNormal="85" zoomScaleSheetLayoutView="110" workbookViewId="0">
      <selection activeCell="O13" sqref="O13"/>
    </sheetView>
  </sheetViews>
  <sheetFormatPr defaultColWidth="9.28515625" defaultRowHeight="18.75" customHeight="1"/>
  <cols>
    <col min="1" max="1" width="26" style="55" customWidth="1"/>
    <col min="2" max="2" width="5.7109375" style="55" customWidth="1"/>
    <col min="3" max="3" width="7" style="55" customWidth="1"/>
    <col min="4" max="4" width="7.5703125" style="55" customWidth="1"/>
    <col min="5" max="5" width="1.7109375" style="56" customWidth="1"/>
    <col min="6" max="6" width="16.85546875" style="55" customWidth="1"/>
    <col min="7" max="7" width="1.7109375" style="56" customWidth="1"/>
    <col min="8" max="8" width="16.85546875" style="55" customWidth="1"/>
    <col min="9" max="9" width="1.7109375" style="56" customWidth="1"/>
    <col min="10" max="10" width="16.85546875" style="55" customWidth="1"/>
    <col min="11" max="11" width="1.7109375" style="55" customWidth="1"/>
    <col min="12" max="12" width="16.85546875" style="55" customWidth="1"/>
    <col min="13" max="13" width="1.7109375" style="56" customWidth="1"/>
    <col min="14" max="14" width="16.85546875" style="55" customWidth="1"/>
    <col min="15" max="15" width="1.7109375" style="55" customWidth="1"/>
    <col min="16" max="16" width="16.85546875" style="55" customWidth="1"/>
    <col min="17" max="17" width="1.7109375" style="55" customWidth="1"/>
    <col min="18" max="18" width="16.85546875" style="55" customWidth="1"/>
    <col min="19" max="19" width="1.7109375" style="55" customWidth="1"/>
    <col min="20" max="20" width="8.7109375" style="55" customWidth="1"/>
    <col min="21" max="16384" width="9.28515625" style="55"/>
  </cols>
  <sheetData>
    <row r="1" spans="1:20" s="53" customFormat="1" ht="18.75" customHeight="1">
      <c r="R1" s="18" t="s">
        <v>89</v>
      </c>
    </row>
    <row r="2" spans="1:20" s="53" customFormat="1" ht="18.75" customHeight="1">
      <c r="A2" s="53" t="s">
        <v>0</v>
      </c>
      <c r="R2" s="54"/>
    </row>
    <row r="3" spans="1:20" s="53" customFormat="1" ht="18.75" customHeight="1">
      <c r="A3" s="53" t="s">
        <v>100</v>
      </c>
    </row>
    <row r="4" spans="1:20" s="53" customFormat="1" ht="18.75" customHeight="1">
      <c r="A4" s="1" t="s">
        <v>230</v>
      </c>
    </row>
    <row r="5" spans="1:20" ht="18.75" customHeight="1">
      <c r="N5" s="54"/>
      <c r="O5" s="54"/>
      <c r="P5" s="54"/>
      <c r="Q5" s="54"/>
      <c r="R5" s="5" t="s">
        <v>88</v>
      </c>
      <c r="T5" s="65"/>
    </row>
    <row r="6" spans="1:20" ht="18.75" customHeight="1">
      <c r="D6" s="57"/>
      <c r="E6" s="57"/>
      <c r="F6" s="183" t="s">
        <v>2</v>
      </c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57"/>
      <c r="T6" s="57"/>
    </row>
    <row r="7" spans="1:20" ht="18.75" customHeight="1">
      <c r="D7" s="57"/>
      <c r="E7" s="57"/>
      <c r="F7" s="56"/>
      <c r="H7" s="56"/>
      <c r="J7" s="56"/>
      <c r="K7" s="56"/>
      <c r="L7" s="56"/>
      <c r="N7" s="185" t="s">
        <v>66</v>
      </c>
      <c r="O7" s="185"/>
      <c r="P7" s="185"/>
      <c r="Q7" s="57"/>
      <c r="R7" s="56"/>
      <c r="S7" s="57"/>
      <c r="T7" s="57"/>
    </row>
    <row r="8" spans="1:20" ht="18.75" customHeight="1">
      <c r="D8" s="57"/>
      <c r="E8" s="57"/>
      <c r="F8" s="56"/>
      <c r="H8" s="56"/>
      <c r="J8" s="56"/>
      <c r="K8" s="56"/>
      <c r="L8" s="56"/>
      <c r="N8" s="57" t="s">
        <v>147</v>
      </c>
      <c r="O8" s="58"/>
      <c r="P8" s="57" t="s">
        <v>71</v>
      </c>
      <c r="Q8" s="57"/>
      <c r="R8" s="56"/>
      <c r="S8" s="57"/>
      <c r="T8" s="57"/>
    </row>
    <row r="9" spans="1:20" s="58" customFormat="1" ht="18.75" customHeight="1">
      <c r="F9" s="58" t="s">
        <v>45</v>
      </c>
      <c r="G9" s="57"/>
      <c r="I9" s="57"/>
      <c r="J9" s="184" t="s">
        <v>30</v>
      </c>
      <c r="K9" s="184"/>
      <c r="L9" s="184"/>
      <c r="M9" s="57"/>
      <c r="N9" s="113" t="s">
        <v>148</v>
      </c>
      <c r="P9" s="57" t="s">
        <v>83</v>
      </c>
      <c r="R9" s="57" t="s">
        <v>51</v>
      </c>
    </row>
    <row r="10" spans="1:20" s="58" customFormat="1" ht="18.75" customHeight="1">
      <c r="F10" s="57" t="s">
        <v>46</v>
      </c>
      <c r="G10" s="57"/>
      <c r="I10" s="57"/>
      <c r="J10" s="58" t="s">
        <v>48</v>
      </c>
      <c r="K10" s="57"/>
      <c r="M10" s="57"/>
      <c r="N10" s="57" t="s">
        <v>106</v>
      </c>
      <c r="P10" s="57" t="s">
        <v>77</v>
      </c>
      <c r="R10" s="57" t="s">
        <v>77</v>
      </c>
    </row>
    <row r="11" spans="1:20" s="58" customFormat="1" ht="18.75" customHeight="1">
      <c r="C11" s="57"/>
      <c r="D11" s="57"/>
      <c r="F11" s="82" t="s">
        <v>49</v>
      </c>
      <c r="G11" s="57"/>
      <c r="H11" s="82" t="s">
        <v>28</v>
      </c>
      <c r="I11" s="57"/>
      <c r="J11" s="82" t="s">
        <v>55</v>
      </c>
      <c r="K11" s="57"/>
      <c r="L11" s="82" t="s">
        <v>50</v>
      </c>
      <c r="M11" s="57"/>
      <c r="N11" s="83" t="s">
        <v>125</v>
      </c>
      <c r="O11" s="57"/>
      <c r="P11" s="82" t="s">
        <v>80</v>
      </c>
      <c r="Q11" s="57"/>
      <c r="R11" s="82" t="s">
        <v>80</v>
      </c>
    </row>
    <row r="12" spans="1:20" s="3" customFormat="1" ht="18.75" customHeight="1">
      <c r="A12" s="53" t="s">
        <v>145</v>
      </c>
      <c r="E12" s="19"/>
      <c r="F12" s="22">
        <v>1666827</v>
      </c>
      <c r="G12" s="17"/>
      <c r="H12" s="22">
        <v>2062461</v>
      </c>
      <c r="I12" s="17"/>
      <c r="J12" s="22">
        <v>211675</v>
      </c>
      <c r="K12" s="17"/>
      <c r="L12" s="22">
        <v>367018</v>
      </c>
      <c r="M12" s="17"/>
      <c r="N12" s="22">
        <v>141313</v>
      </c>
      <c r="O12" s="22"/>
      <c r="P12" s="22">
        <f>SUM(N12)</f>
        <v>141313</v>
      </c>
      <c r="Q12" s="17"/>
      <c r="R12" s="22">
        <f>SUM(F12:L12,P12)</f>
        <v>4449294</v>
      </c>
    </row>
    <row r="13" spans="1:20" s="3" customFormat="1" ht="18.75" customHeight="1">
      <c r="A13" s="3" t="s">
        <v>160</v>
      </c>
      <c r="E13" s="19"/>
      <c r="F13" s="22">
        <v>0</v>
      </c>
      <c r="G13" s="17"/>
      <c r="H13" s="22">
        <v>0</v>
      </c>
      <c r="I13" s="17"/>
      <c r="J13" s="22">
        <v>0</v>
      </c>
      <c r="K13" s="17"/>
      <c r="L13" s="22">
        <f>SUM('PL&amp;OCI'!J30)</f>
        <v>-20988</v>
      </c>
      <c r="M13" s="17"/>
      <c r="N13" s="22">
        <v>0</v>
      </c>
      <c r="O13" s="22"/>
      <c r="P13" s="22">
        <v>0</v>
      </c>
      <c r="Q13" s="17"/>
      <c r="R13" s="22">
        <f>SUM(F13:L13,P13)</f>
        <v>-20988</v>
      </c>
    </row>
    <row r="14" spans="1:20" s="3" customFormat="1" ht="18.75" customHeight="1">
      <c r="A14" s="3" t="s">
        <v>108</v>
      </c>
      <c r="E14" s="19"/>
      <c r="F14" s="61">
        <v>0</v>
      </c>
      <c r="G14" s="17"/>
      <c r="H14" s="61">
        <v>0</v>
      </c>
      <c r="I14" s="17"/>
      <c r="J14" s="61">
        <v>0</v>
      </c>
      <c r="K14" s="17"/>
      <c r="L14" s="61">
        <v>0</v>
      </c>
      <c r="M14" s="17"/>
      <c r="N14" s="61">
        <v>0</v>
      </c>
      <c r="O14" s="60"/>
      <c r="P14" s="61">
        <f>SUM(N14:O14)</f>
        <v>0</v>
      </c>
      <c r="Q14" s="17"/>
      <c r="R14" s="23">
        <f>SUM(F14:L14,P14)</f>
        <v>0</v>
      </c>
    </row>
    <row r="15" spans="1:20" s="3" customFormat="1" ht="18.75" customHeight="1">
      <c r="A15" s="3" t="s">
        <v>162</v>
      </c>
      <c r="E15" s="19"/>
      <c r="F15" s="79">
        <f>SUM(F13:F14)</f>
        <v>0</v>
      </c>
      <c r="G15" s="17"/>
      <c r="H15" s="79">
        <f>SUM(H13:H14)</f>
        <v>0</v>
      </c>
      <c r="I15" s="17"/>
      <c r="J15" s="79">
        <f>SUM(J13:J14)</f>
        <v>0</v>
      </c>
      <c r="K15" s="17"/>
      <c r="L15" s="79">
        <f>SUM(L13:L14)</f>
        <v>-20988</v>
      </c>
      <c r="M15" s="17"/>
      <c r="N15" s="79">
        <f>SUM(N13:N14)</f>
        <v>0</v>
      </c>
      <c r="O15" s="60"/>
      <c r="P15" s="79">
        <f>SUM(P13:P14)</f>
        <v>0</v>
      </c>
      <c r="Q15" s="17"/>
      <c r="R15" s="79">
        <f>SUM(R13:R14)</f>
        <v>-20988</v>
      </c>
    </row>
    <row r="16" spans="1:20" ht="18.75" customHeight="1" thickBot="1">
      <c r="A16" s="53" t="s">
        <v>146</v>
      </c>
      <c r="F16" s="59">
        <f>SUM(F12,F15)</f>
        <v>1666827</v>
      </c>
      <c r="G16" s="17"/>
      <c r="H16" s="59">
        <f>SUM(H12,H15)</f>
        <v>2062461</v>
      </c>
      <c r="I16" s="17"/>
      <c r="J16" s="59">
        <f>SUM(J12,J15)</f>
        <v>211675</v>
      </c>
      <c r="K16" s="17"/>
      <c r="L16" s="59">
        <f>SUM(L12,L15)</f>
        <v>346030</v>
      </c>
      <c r="M16" s="17"/>
      <c r="N16" s="59">
        <f>SUM(N12,N15)</f>
        <v>141313</v>
      </c>
      <c r="O16" s="22"/>
      <c r="P16" s="59">
        <f>SUM(P12,P15)</f>
        <v>141313</v>
      </c>
      <c r="Q16" s="17"/>
      <c r="R16" s="59">
        <f>SUM(R12,R15)</f>
        <v>4428306</v>
      </c>
    </row>
    <row r="17" spans="1:19" ht="18.75" customHeight="1" thickTop="1">
      <c r="R17" s="80"/>
    </row>
    <row r="18" spans="1:19" s="3" customFormat="1" ht="18.75" customHeight="1">
      <c r="A18" s="53" t="s">
        <v>231</v>
      </c>
      <c r="E18" s="19"/>
      <c r="F18" s="60">
        <v>1666827</v>
      </c>
      <c r="G18" s="17"/>
      <c r="H18" s="60">
        <v>2062461</v>
      </c>
      <c r="I18" s="17"/>
      <c r="J18" s="60">
        <v>211675</v>
      </c>
      <c r="K18" s="17"/>
      <c r="L18" s="60">
        <v>297352</v>
      </c>
      <c r="M18" s="17"/>
      <c r="N18" s="60">
        <v>141313</v>
      </c>
      <c r="O18" s="60"/>
      <c r="P18" s="22">
        <f>SUM(N18)</f>
        <v>141313</v>
      </c>
      <c r="Q18" s="17"/>
      <c r="R18" s="22">
        <f>SUM(F18:L18,P18)</f>
        <v>4379628</v>
      </c>
    </row>
    <row r="19" spans="1:19" s="3" customFormat="1" ht="18.75" customHeight="1">
      <c r="A19" s="3" t="s">
        <v>160</v>
      </c>
      <c r="E19" s="19"/>
      <c r="F19" s="22">
        <v>0</v>
      </c>
      <c r="G19" s="17"/>
      <c r="H19" s="22">
        <v>0</v>
      </c>
      <c r="I19" s="17"/>
      <c r="J19" s="22">
        <v>0</v>
      </c>
      <c r="K19" s="17"/>
      <c r="L19" s="22">
        <f>'PL&amp;OCI'!H30</f>
        <v>-19561</v>
      </c>
      <c r="M19" s="17"/>
      <c r="N19" s="22">
        <v>0</v>
      </c>
      <c r="O19" s="22"/>
      <c r="P19" s="22">
        <f>SUM(N19:O19)</f>
        <v>0</v>
      </c>
      <c r="Q19" s="17"/>
      <c r="R19" s="22">
        <f>SUM(F19:L19,P19)</f>
        <v>-19561</v>
      </c>
    </row>
    <row r="20" spans="1:19" s="3" customFormat="1" ht="18.75" customHeight="1">
      <c r="A20" s="3" t="s">
        <v>108</v>
      </c>
      <c r="E20" s="19"/>
      <c r="F20" s="61">
        <v>0</v>
      </c>
      <c r="G20" s="17"/>
      <c r="H20" s="61">
        <v>0</v>
      </c>
      <c r="I20" s="17"/>
      <c r="J20" s="61">
        <v>0</v>
      </c>
      <c r="K20" s="17"/>
      <c r="L20" s="61">
        <v>0</v>
      </c>
      <c r="M20" s="17"/>
      <c r="N20" s="61">
        <f>'PL&amp;OCI'!H63</f>
        <v>0</v>
      </c>
      <c r="O20" s="60"/>
      <c r="P20" s="61">
        <f>SUM(N20:O20)</f>
        <v>0</v>
      </c>
      <c r="Q20" s="17"/>
      <c r="R20" s="23">
        <f>SUM(F20:L20,P20)</f>
        <v>0</v>
      </c>
    </row>
    <row r="21" spans="1:19" s="3" customFormat="1" ht="18.75" customHeight="1">
      <c r="A21" s="3" t="s">
        <v>162</v>
      </c>
      <c r="E21" s="19"/>
      <c r="F21" s="79">
        <f>SUM(F19:F20)</f>
        <v>0</v>
      </c>
      <c r="G21" s="17"/>
      <c r="H21" s="79">
        <f>SUM(H19:H20)</f>
        <v>0</v>
      </c>
      <c r="I21" s="17"/>
      <c r="J21" s="79">
        <f>SUM(J19:J20)</f>
        <v>0</v>
      </c>
      <c r="K21" s="17"/>
      <c r="L21" s="79">
        <f>SUM(L19:L20)</f>
        <v>-19561</v>
      </c>
      <c r="M21" s="17"/>
      <c r="N21" s="79">
        <f>SUM(N19:N20)</f>
        <v>0</v>
      </c>
      <c r="O21" s="60"/>
      <c r="P21" s="79">
        <f>SUM(P19:P20)</f>
        <v>0</v>
      </c>
      <c r="Q21" s="17"/>
      <c r="R21" s="79">
        <f>SUM(R19:R20)</f>
        <v>-19561</v>
      </c>
    </row>
    <row r="22" spans="1:19" ht="18.75" customHeight="1" thickBot="1">
      <c r="A22" s="53" t="s">
        <v>232</v>
      </c>
      <c r="F22" s="59">
        <f>SUM(F18,F21)</f>
        <v>1666827</v>
      </c>
      <c r="G22" s="17"/>
      <c r="H22" s="59">
        <f>SUM(H18,H21)</f>
        <v>2062461</v>
      </c>
      <c r="I22" s="17"/>
      <c r="J22" s="59">
        <f>SUM(J18,J21)</f>
        <v>211675</v>
      </c>
      <c r="K22" s="17"/>
      <c r="L22" s="59">
        <f>SUM(L18,L21)</f>
        <v>277791</v>
      </c>
      <c r="M22" s="17"/>
      <c r="N22" s="59">
        <f>SUM(N18,N21)</f>
        <v>141313</v>
      </c>
      <c r="O22" s="22"/>
      <c r="P22" s="59">
        <f>SUM(P18,P21)</f>
        <v>141313</v>
      </c>
      <c r="Q22" s="17"/>
      <c r="R22" s="59">
        <f>SUM(R18,R21)</f>
        <v>4360067</v>
      </c>
    </row>
    <row r="23" spans="1:19" ht="18.75" customHeight="1" thickTop="1">
      <c r="A23" s="53"/>
      <c r="F23" s="66">
        <f>SUM(F18-'bs '!J73)</f>
        <v>0</v>
      </c>
      <c r="H23" s="66">
        <f>SUM(H18-'bs '!J74)</f>
        <v>0</v>
      </c>
      <c r="J23" s="66">
        <f>SUM(J18-'bs '!J77)</f>
        <v>0</v>
      </c>
      <c r="L23" s="66">
        <f>SUM(L18-'bs '!J78)</f>
        <v>0</v>
      </c>
      <c r="P23" s="66">
        <f>SUM(P18-'bs '!J79)</f>
        <v>0</v>
      </c>
      <c r="R23" s="66">
        <f>SUM(R18-'bs '!J80)</f>
        <v>0</v>
      </c>
    </row>
    <row r="24" spans="1:19" ht="18.75" customHeight="1">
      <c r="F24" s="66">
        <f>SUM(F22-'bs '!H73)</f>
        <v>0</v>
      </c>
      <c r="G24" s="66"/>
      <c r="H24" s="66">
        <f>SUM(H22-'bs '!H74)</f>
        <v>0</v>
      </c>
      <c r="I24" s="66"/>
      <c r="J24" s="66">
        <f>SUM(J22-'bs '!H77)</f>
        <v>0</v>
      </c>
      <c r="K24" s="66"/>
      <c r="L24" s="119">
        <f>SUM(L22-'bs '!H78)</f>
        <v>0</v>
      </c>
      <c r="M24" s="66"/>
      <c r="N24" s="66"/>
      <c r="O24" s="66"/>
      <c r="P24" s="66">
        <f>SUM(P22-'bs '!H79)</f>
        <v>0</v>
      </c>
      <c r="Q24" s="66"/>
      <c r="R24" s="66">
        <f>SUM(R22-'bs '!H80)</f>
        <v>0</v>
      </c>
      <c r="S24" s="66"/>
    </row>
    <row r="25" spans="1:19" ht="18.75" customHeight="1">
      <c r="A25" s="86" t="s">
        <v>140</v>
      </c>
    </row>
  </sheetData>
  <mergeCells count="3">
    <mergeCell ref="F6:R6"/>
    <mergeCell ref="J9:L9"/>
    <mergeCell ref="N7:P7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showGridLines="0" tabSelected="1" view="pageBreakPreview" zoomScaleNormal="100" zoomScaleSheetLayoutView="100" workbookViewId="0">
      <selection activeCell="O13" sqref="O13"/>
    </sheetView>
  </sheetViews>
  <sheetFormatPr defaultColWidth="9.140625" defaultRowHeight="21" customHeight="1"/>
  <cols>
    <col min="1" max="1" width="46.28515625" style="147" customWidth="1"/>
    <col min="2" max="2" width="4.5703125" style="147" customWidth="1"/>
    <col min="3" max="3" width="1.7109375" style="147" customWidth="1"/>
    <col min="4" max="4" width="14.7109375" style="146" customWidth="1"/>
    <col min="5" max="5" width="1.7109375" style="147" customWidth="1"/>
    <col min="6" max="6" width="14.7109375" style="146" customWidth="1"/>
    <col min="7" max="7" width="1.7109375" style="147" customWidth="1"/>
    <col min="8" max="8" width="14.7109375" style="146" customWidth="1"/>
    <col min="9" max="9" width="1.7109375" style="147" customWidth="1"/>
    <col min="10" max="10" width="14.7109375" style="146" customWidth="1"/>
    <col min="11" max="11" width="13.140625" style="147" bestFit="1" customWidth="1"/>
    <col min="12" max="16384" width="9.140625" style="147"/>
  </cols>
  <sheetData>
    <row r="1" spans="1:21" ht="21" customHeight="1">
      <c r="J1" s="168" t="s">
        <v>89</v>
      </c>
    </row>
    <row r="2" spans="1:21" s="143" customFormat="1" ht="20.100000000000001" customHeight="1">
      <c r="A2" s="143" t="s">
        <v>0</v>
      </c>
      <c r="D2" s="144"/>
      <c r="F2" s="144"/>
      <c r="H2" s="144"/>
    </row>
    <row r="3" spans="1:21" s="143" customFormat="1" ht="20.100000000000001" customHeight="1">
      <c r="A3" s="143" t="s">
        <v>163</v>
      </c>
      <c r="D3" s="144"/>
      <c r="F3" s="144"/>
      <c r="H3" s="144"/>
      <c r="J3" s="144"/>
    </row>
    <row r="4" spans="1:21" s="143" customFormat="1" ht="20.100000000000001" customHeight="1">
      <c r="A4" s="143" t="s">
        <v>230</v>
      </c>
      <c r="D4" s="144"/>
      <c r="F4" s="144"/>
      <c r="H4" s="144"/>
      <c r="J4" s="144"/>
    </row>
    <row r="5" spans="1:21" s="145" customFormat="1" ht="20.100000000000001" customHeight="1">
      <c r="D5" s="146"/>
      <c r="E5" s="147"/>
      <c r="F5" s="146"/>
      <c r="G5" s="147"/>
      <c r="H5" s="148"/>
      <c r="I5" s="147"/>
      <c r="J5" s="148" t="s">
        <v>88</v>
      </c>
    </row>
    <row r="6" spans="1:21" s="149" customFormat="1" ht="20.100000000000001" customHeight="1">
      <c r="D6" s="150"/>
      <c r="E6" s="151" t="s">
        <v>1</v>
      </c>
      <c r="F6" s="150"/>
      <c r="H6" s="150"/>
      <c r="I6" s="151" t="s">
        <v>2</v>
      </c>
      <c r="J6" s="150"/>
    </row>
    <row r="7" spans="1:21" s="145" customFormat="1" ht="20.100000000000001" customHeight="1">
      <c r="B7" s="152"/>
      <c r="D7" s="177" t="s">
        <v>233</v>
      </c>
      <c r="F7" s="177" t="s">
        <v>144</v>
      </c>
      <c r="G7" s="149"/>
      <c r="H7" s="177" t="s">
        <v>233</v>
      </c>
      <c r="J7" s="177" t="s">
        <v>144</v>
      </c>
      <c r="L7" s="143"/>
      <c r="M7" s="147"/>
      <c r="N7" s="147"/>
      <c r="O7" s="147"/>
      <c r="P7" s="146"/>
      <c r="Q7" s="153"/>
      <c r="R7" s="146"/>
    </row>
    <row r="8" spans="1:21" ht="18.2" customHeight="1">
      <c r="A8" s="143" t="s">
        <v>164</v>
      </c>
      <c r="P8" s="154"/>
      <c r="R8" s="146"/>
    </row>
    <row r="9" spans="1:21" ht="18.2" customHeight="1">
      <c r="A9" s="147" t="s">
        <v>153</v>
      </c>
      <c r="B9" s="86"/>
      <c r="C9" s="86"/>
      <c r="D9" s="91">
        <f>'PL&amp;OCI'!D25</f>
        <v>87990</v>
      </c>
      <c r="E9" s="155"/>
      <c r="F9" s="91">
        <f>'PL&amp;OCI'!F25</f>
        <v>-184754</v>
      </c>
      <c r="G9" s="156"/>
      <c r="H9" s="91">
        <f>'PL&amp;OCI'!H25</f>
        <v>-20459</v>
      </c>
      <c r="I9" s="155"/>
      <c r="J9" s="91">
        <f>'PL&amp;OCI'!J25</f>
        <v>-22400</v>
      </c>
      <c r="K9" s="91"/>
      <c r="P9" s="154"/>
      <c r="R9" s="146"/>
      <c r="S9" s="157"/>
      <c r="T9" s="157"/>
      <c r="U9" s="157"/>
    </row>
    <row r="10" spans="1:21" ht="18.2" customHeight="1">
      <c r="A10" s="147" t="s">
        <v>165</v>
      </c>
      <c r="B10" s="86"/>
      <c r="C10" s="86"/>
      <c r="D10" s="158"/>
      <c r="E10" s="159"/>
      <c r="F10" s="158"/>
      <c r="G10" s="156"/>
      <c r="H10" s="158"/>
      <c r="I10" s="159"/>
      <c r="J10" s="158"/>
      <c r="K10" s="91"/>
      <c r="M10" s="91"/>
      <c r="O10" s="91"/>
      <c r="Q10" s="91"/>
      <c r="R10" s="157"/>
      <c r="S10" s="157"/>
      <c r="T10" s="157"/>
      <c r="U10" s="157"/>
    </row>
    <row r="11" spans="1:21" ht="18.2" customHeight="1">
      <c r="A11" s="147" t="s">
        <v>166</v>
      </c>
      <c r="D11" s="157"/>
      <c r="E11" s="159"/>
      <c r="F11" s="157"/>
      <c r="G11" s="160"/>
      <c r="H11" s="157"/>
      <c r="I11" s="159"/>
      <c r="J11" s="157"/>
      <c r="K11" s="91"/>
      <c r="M11" s="91"/>
      <c r="O11" s="91"/>
      <c r="Q11" s="91"/>
      <c r="R11" s="157"/>
      <c r="S11" s="157"/>
      <c r="T11" s="157"/>
      <c r="U11" s="157"/>
    </row>
    <row r="12" spans="1:21" ht="18.2" customHeight="1">
      <c r="A12" s="147" t="s">
        <v>167</v>
      </c>
      <c r="D12" s="154">
        <v>101576</v>
      </c>
      <c r="E12" s="161"/>
      <c r="F12" s="154">
        <v>116397</v>
      </c>
      <c r="G12" s="160"/>
      <c r="H12" s="154">
        <v>1385</v>
      </c>
      <c r="I12" s="155"/>
      <c r="J12" s="154">
        <v>2092</v>
      </c>
      <c r="K12" s="91"/>
      <c r="M12" s="91"/>
      <c r="O12" s="91"/>
      <c r="Q12" s="91"/>
      <c r="R12" s="157"/>
      <c r="S12" s="157"/>
      <c r="T12" s="157"/>
      <c r="U12" s="157"/>
    </row>
    <row r="13" spans="1:21" ht="18.2" customHeight="1">
      <c r="A13" s="147" t="s">
        <v>239</v>
      </c>
      <c r="D13" s="154">
        <v>4884</v>
      </c>
      <c r="E13" s="161"/>
      <c r="F13" s="154">
        <v>16311</v>
      </c>
      <c r="G13" s="160"/>
      <c r="H13" s="154">
        <v>17</v>
      </c>
      <c r="I13" s="155"/>
      <c r="J13" s="154">
        <v>2246</v>
      </c>
      <c r="K13" s="91"/>
      <c r="M13" s="91"/>
      <c r="O13" s="91"/>
      <c r="Q13" s="91"/>
      <c r="R13" s="157"/>
      <c r="S13" s="157"/>
      <c r="T13" s="157"/>
      <c r="U13" s="157"/>
    </row>
    <row r="14" spans="1:21" ht="18.2" customHeight="1">
      <c r="A14" s="147" t="s">
        <v>240</v>
      </c>
      <c r="D14" s="154">
        <v>1668</v>
      </c>
      <c r="E14" s="161"/>
      <c r="F14" s="154">
        <v>315</v>
      </c>
      <c r="G14" s="160"/>
      <c r="H14" s="157">
        <v>0</v>
      </c>
      <c r="I14" s="155"/>
      <c r="J14" s="157">
        <v>0</v>
      </c>
      <c r="K14" s="91"/>
      <c r="M14" s="91"/>
      <c r="O14" s="91"/>
      <c r="Q14" s="91"/>
      <c r="R14" s="157"/>
      <c r="S14" s="157"/>
      <c r="T14" s="157"/>
      <c r="U14" s="157"/>
    </row>
    <row r="15" spans="1:21" ht="18.2" customHeight="1">
      <c r="A15" s="147" t="s">
        <v>219</v>
      </c>
      <c r="D15" s="154"/>
      <c r="E15" s="161"/>
      <c r="F15" s="154"/>
      <c r="G15" s="160"/>
      <c r="H15" s="157"/>
      <c r="I15" s="155"/>
      <c r="J15" s="157"/>
      <c r="K15" s="91"/>
      <c r="M15" s="91"/>
      <c r="O15" s="91"/>
      <c r="Q15" s="91"/>
      <c r="R15" s="157"/>
      <c r="S15" s="157"/>
      <c r="T15" s="157"/>
      <c r="U15" s="157"/>
    </row>
    <row r="16" spans="1:21" ht="18.2" customHeight="1">
      <c r="A16" s="147" t="s">
        <v>224</v>
      </c>
      <c r="D16" s="157">
        <v>0</v>
      </c>
      <c r="E16" s="157"/>
      <c r="F16" s="154">
        <v>-961</v>
      </c>
      <c r="G16" s="160"/>
      <c r="H16" s="157">
        <v>0</v>
      </c>
      <c r="I16" s="155"/>
      <c r="J16" s="157">
        <v>0</v>
      </c>
      <c r="K16" s="91"/>
      <c r="M16" s="91"/>
      <c r="O16" s="91"/>
      <c r="Q16" s="91"/>
      <c r="R16" s="157"/>
      <c r="S16" s="157"/>
      <c r="T16" s="157"/>
      <c r="U16" s="157"/>
    </row>
    <row r="17" spans="1:21" ht="18.2" customHeight="1">
      <c r="A17" s="147" t="s">
        <v>168</v>
      </c>
      <c r="D17" s="154">
        <v>-17172</v>
      </c>
      <c r="E17" s="161"/>
      <c r="F17" s="154">
        <v>-12923</v>
      </c>
      <c r="G17" s="160"/>
      <c r="H17" s="157">
        <v>0</v>
      </c>
      <c r="I17" s="155"/>
      <c r="J17" s="157">
        <v>0</v>
      </c>
      <c r="K17" s="91"/>
      <c r="M17" s="91"/>
      <c r="O17" s="91"/>
      <c r="Q17" s="91"/>
      <c r="R17" s="157"/>
      <c r="S17" s="157"/>
      <c r="T17" s="157"/>
      <c r="U17" s="157"/>
    </row>
    <row r="18" spans="1:21" ht="18.95" customHeight="1">
      <c r="A18" s="147" t="s">
        <v>169</v>
      </c>
      <c r="D18" s="157">
        <v>-56</v>
      </c>
      <c r="E18" s="161"/>
      <c r="F18" s="157">
        <v>0</v>
      </c>
      <c r="G18" s="160"/>
      <c r="H18" s="157">
        <v>0</v>
      </c>
      <c r="I18" s="155"/>
      <c r="J18" s="157">
        <v>0</v>
      </c>
      <c r="K18" s="91"/>
      <c r="M18" s="91"/>
      <c r="O18" s="91"/>
      <c r="Q18" s="91"/>
      <c r="R18" s="157"/>
      <c r="S18" s="157"/>
      <c r="T18" s="157"/>
      <c r="U18" s="157"/>
    </row>
    <row r="19" spans="1:21" ht="18.2" customHeight="1">
      <c r="A19" s="147" t="s">
        <v>170</v>
      </c>
      <c r="D19" s="154">
        <v>532</v>
      </c>
      <c r="E19" s="161"/>
      <c r="F19" s="154">
        <v>1</v>
      </c>
      <c r="G19" s="160"/>
      <c r="H19" s="157">
        <v>0</v>
      </c>
      <c r="I19" s="155"/>
      <c r="J19" s="157">
        <v>0</v>
      </c>
      <c r="K19" s="91"/>
      <c r="M19" s="91"/>
      <c r="O19" s="91"/>
      <c r="Q19" s="91"/>
      <c r="R19" s="157"/>
      <c r="S19" s="157"/>
      <c r="T19" s="157"/>
      <c r="U19" s="157"/>
    </row>
    <row r="20" spans="1:21" ht="18.2" customHeight="1">
      <c r="A20" s="147" t="s">
        <v>241</v>
      </c>
      <c r="D20" s="154">
        <v>1124</v>
      </c>
      <c r="E20" s="161"/>
      <c r="F20" s="157">
        <v>0</v>
      </c>
      <c r="G20" s="160"/>
      <c r="H20" s="157">
        <v>0</v>
      </c>
      <c r="I20" s="155"/>
      <c r="J20" s="157">
        <v>0</v>
      </c>
      <c r="K20" s="91"/>
      <c r="M20" s="91"/>
      <c r="O20" s="91"/>
      <c r="Q20" s="91"/>
      <c r="R20" s="157"/>
      <c r="S20" s="157"/>
      <c r="T20" s="157"/>
      <c r="U20" s="157"/>
    </row>
    <row r="21" spans="1:21" ht="18.2" customHeight="1">
      <c r="A21" s="147" t="s">
        <v>171</v>
      </c>
      <c r="D21" s="154">
        <v>2301</v>
      </c>
      <c r="E21" s="161"/>
      <c r="F21" s="154">
        <v>1940</v>
      </c>
      <c r="G21" s="160"/>
      <c r="H21" s="154">
        <v>213</v>
      </c>
      <c r="I21" s="162"/>
      <c r="J21" s="154">
        <v>225</v>
      </c>
      <c r="K21" s="91"/>
      <c r="M21" s="91"/>
      <c r="O21" s="91"/>
      <c r="Q21" s="91"/>
      <c r="R21" s="157"/>
      <c r="S21" s="157"/>
      <c r="T21" s="157"/>
      <c r="U21" s="157"/>
    </row>
    <row r="22" spans="1:21" ht="18.2" customHeight="1">
      <c r="A22" s="147" t="s">
        <v>214</v>
      </c>
      <c r="D22" s="157">
        <v>0</v>
      </c>
      <c r="E22" s="161"/>
      <c r="F22" s="154">
        <v>26</v>
      </c>
      <c r="G22" s="154"/>
      <c r="H22" s="157">
        <v>0</v>
      </c>
      <c r="I22" s="154"/>
      <c r="J22" s="157">
        <v>0</v>
      </c>
      <c r="K22" s="91"/>
      <c r="M22" s="91"/>
      <c r="O22" s="91"/>
      <c r="Q22" s="91"/>
      <c r="R22" s="157"/>
      <c r="S22" s="157"/>
      <c r="T22" s="157"/>
      <c r="U22" s="157"/>
    </row>
    <row r="23" spans="1:21" ht="18.2" customHeight="1">
      <c r="A23" s="147" t="s">
        <v>172</v>
      </c>
      <c r="D23" s="154">
        <v>-10467</v>
      </c>
      <c r="E23" s="163"/>
      <c r="F23" s="154">
        <v>-12916</v>
      </c>
      <c r="G23" s="156"/>
      <c r="H23" s="154">
        <v>-11164</v>
      </c>
      <c r="I23" s="159"/>
      <c r="J23" s="154">
        <v>-14748</v>
      </c>
      <c r="K23" s="91"/>
      <c r="M23" s="91"/>
      <c r="O23" s="91"/>
      <c r="Q23" s="91"/>
      <c r="R23" s="157"/>
      <c r="S23" s="157"/>
      <c r="T23" s="157"/>
      <c r="U23" s="157"/>
    </row>
    <row r="24" spans="1:21" ht="18.2" customHeight="1">
      <c r="A24" s="147" t="s">
        <v>173</v>
      </c>
      <c r="D24" s="164">
        <v>45884</v>
      </c>
      <c r="E24" s="161"/>
      <c r="F24" s="164">
        <v>64274</v>
      </c>
      <c r="G24" s="160"/>
      <c r="H24" s="164">
        <v>17576</v>
      </c>
      <c r="I24" s="155"/>
      <c r="J24" s="164">
        <v>18963</v>
      </c>
      <c r="K24" s="91"/>
      <c r="M24" s="91"/>
      <c r="O24" s="91"/>
      <c r="Q24" s="91"/>
      <c r="R24" s="157"/>
      <c r="S24" s="157"/>
      <c r="T24" s="157"/>
      <c r="U24" s="157"/>
    </row>
    <row r="25" spans="1:21" ht="18.2" customHeight="1">
      <c r="A25" s="147" t="s">
        <v>174</v>
      </c>
      <c r="D25" s="157"/>
      <c r="E25" s="161"/>
      <c r="F25" s="157"/>
      <c r="G25" s="160"/>
      <c r="H25" s="157"/>
      <c r="I25" s="155"/>
      <c r="J25" s="157"/>
      <c r="K25" s="91"/>
      <c r="M25" s="91"/>
      <c r="O25" s="91"/>
      <c r="Q25" s="91"/>
      <c r="R25" s="157"/>
      <c r="S25" s="157"/>
      <c r="T25" s="157"/>
      <c r="U25" s="157"/>
    </row>
    <row r="26" spans="1:21" ht="18.2" customHeight="1">
      <c r="A26" s="147" t="s">
        <v>175</v>
      </c>
      <c r="D26" s="165">
        <f>SUM(D9:D24)</f>
        <v>218264</v>
      </c>
      <c r="E26" s="161"/>
      <c r="F26" s="165">
        <f>SUM(F9:F24)</f>
        <v>-12290</v>
      </c>
      <c r="G26" s="156"/>
      <c r="H26" s="165">
        <f>SUM(H9:H24)</f>
        <v>-12432</v>
      </c>
      <c r="I26" s="155"/>
      <c r="J26" s="165">
        <f>SUM(J9:J24)</f>
        <v>-13622</v>
      </c>
      <c r="K26" s="91"/>
      <c r="M26" s="91"/>
      <c r="O26" s="91"/>
      <c r="Q26" s="91"/>
      <c r="R26" s="157"/>
      <c r="S26" s="157"/>
      <c r="T26" s="157"/>
      <c r="U26" s="157"/>
    </row>
    <row r="27" spans="1:21" s="143" customFormat="1" ht="18.2" customHeight="1">
      <c r="A27" s="147" t="s">
        <v>176</v>
      </c>
      <c r="B27" s="147"/>
      <c r="C27" s="147"/>
      <c r="D27" s="157"/>
      <c r="E27" s="161"/>
      <c r="F27" s="157"/>
      <c r="G27" s="160"/>
      <c r="H27" s="157"/>
      <c r="I27" s="155"/>
      <c r="J27" s="157"/>
      <c r="K27" s="91"/>
      <c r="L27" s="147"/>
      <c r="M27" s="91"/>
      <c r="N27" s="147"/>
      <c r="O27" s="91"/>
      <c r="P27" s="147"/>
      <c r="Q27" s="91"/>
      <c r="R27" s="157"/>
      <c r="S27" s="157"/>
      <c r="T27" s="157"/>
      <c r="U27" s="157"/>
    </row>
    <row r="28" spans="1:21" ht="18.2" customHeight="1">
      <c r="A28" s="147" t="s">
        <v>177</v>
      </c>
      <c r="D28" s="154">
        <v>-102810</v>
      </c>
      <c r="E28" s="161"/>
      <c r="F28" s="154">
        <v>-30668</v>
      </c>
      <c r="G28" s="160"/>
      <c r="H28" s="154">
        <v>-26628</v>
      </c>
      <c r="I28" s="155"/>
      <c r="J28" s="154">
        <v>-15519</v>
      </c>
      <c r="K28" s="91"/>
      <c r="M28" s="91"/>
      <c r="O28" s="91"/>
      <c r="Q28" s="91"/>
      <c r="R28" s="157"/>
      <c r="S28" s="157"/>
      <c r="T28" s="157"/>
      <c r="U28" s="157"/>
    </row>
    <row r="29" spans="1:21" ht="18.2" customHeight="1">
      <c r="A29" s="147" t="s">
        <v>178</v>
      </c>
      <c r="D29" s="154">
        <v>-779</v>
      </c>
      <c r="E29" s="161"/>
      <c r="F29" s="154">
        <v>7961</v>
      </c>
      <c r="G29" s="160"/>
      <c r="H29" s="157">
        <v>0</v>
      </c>
      <c r="I29" s="155"/>
      <c r="J29" s="157">
        <v>0</v>
      </c>
      <c r="K29" s="91"/>
      <c r="M29" s="91"/>
      <c r="O29" s="91"/>
      <c r="Q29" s="91"/>
      <c r="R29" s="157"/>
      <c r="S29" s="157"/>
      <c r="T29" s="157"/>
      <c r="U29" s="157"/>
    </row>
    <row r="30" spans="1:21" ht="18.2" customHeight="1">
      <c r="A30" s="147" t="s">
        <v>179</v>
      </c>
      <c r="D30" s="154">
        <v>64133</v>
      </c>
      <c r="E30" s="161"/>
      <c r="F30" s="154">
        <v>68250</v>
      </c>
      <c r="G30" s="161"/>
      <c r="H30" s="157">
        <v>0</v>
      </c>
      <c r="I30" s="155"/>
      <c r="J30" s="157">
        <v>0</v>
      </c>
      <c r="K30" s="91"/>
      <c r="M30" s="91"/>
      <c r="O30" s="91"/>
      <c r="Q30" s="91"/>
      <c r="R30" s="157"/>
      <c r="S30" s="157"/>
      <c r="T30" s="157"/>
      <c r="U30" s="157"/>
    </row>
    <row r="31" spans="1:21" ht="18.2" customHeight="1">
      <c r="A31" s="147" t="s">
        <v>211</v>
      </c>
      <c r="D31" s="157">
        <v>-43</v>
      </c>
      <c r="E31" s="163"/>
      <c r="F31" s="157">
        <v>2145</v>
      </c>
      <c r="G31" s="160"/>
      <c r="H31" s="157">
        <v>0</v>
      </c>
      <c r="I31" s="159"/>
      <c r="J31" s="157">
        <v>0</v>
      </c>
      <c r="K31" s="91"/>
      <c r="M31" s="91"/>
      <c r="O31" s="91"/>
      <c r="Q31" s="91"/>
      <c r="R31" s="157"/>
      <c r="S31" s="157"/>
      <c r="T31" s="157"/>
      <c r="U31" s="157"/>
    </row>
    <row r="32" spans="1:21" ht="18.2" customHeight="1">
      <c r="A32" s="147" t="s">
        <v>180</v>
      </c>
      <c r="D32" s="154">
        <v>-56028</v>
      </c>
      <c r="E32" s="161"/>
      <c r="F32" s="154">
        <v>-5973</v>
      </c>
      <c r="G32" s="160"/>
      <c r="H32" s="154">
        <v>-1094</v>
      </c>
      <c r="I32" s="155"/>
      <c r="J32" s="154">
        <v>4381</v>
      </c>
      <c r="K32" s="91"/>
      <c r="M32" s="91"/>
      <c r="O32" s="91"/>
      <c r="Q32" s="91"/>
      <c r="R32" s="157"/>
      <c r="S32" s="157"/>
      <c r="T32" s="157"/>
      <c r="U32" s="157"/>
    </row>
    <row r="33" spans="1:21" ht="18.2" customHeight="1">
      <c r="A33" s="147" t="s">
        <v>181</v>
      </c>
      <c r="D33" s="157">
        <v>74161</v>
      </c>
      <c r="E33" s="161"/>
      <c r="F33" s="157">
        <v>50246</v>
      </c>
      <c r="G33" s="160"/>
      <c r="H33" s="157">
        <v>0</v>
      </c>
      <c r="I33" s="155"/>
      <c r="J33" s="157">
        <v>0</v>
      </c>
      <c r="K33" s="91"/>
      <c r="M33" s="91"/>
      <c r="O33" s="91"/>
      <c r="Q33" s="91"/>
      <c r="R33" s="157"/>
      <c r="S33" s="157"/>
      <c r="T33" s="157"/>
      <c r="U33" s="157"/>
    </row>
    <row r="34" spans="1:21" ht="18.2" customHeight="1">
      <c r="A34" s="147" t="s">
        <v>182</v>
      </c>
      <c r="D34" s="157">
        <v>-8143</v>
      </c>
      <c r="E34" s="161"/>
      <c r="F34" s="157">
        <v>445</v>
      </c>
      <c r="G34" s="160"/>
      <c r="H34" s="157">
        <v>-1261</v>
      </c>
      <c r="I34" s="155"/>
      <c r="J34" s="157">
        <v>-37</v>
      </c>
      <c r="K34" s="91"/>
      <c r="M34" s="91"/>
      <c r="O34" s="91"/>
      <c r="Q34" s="91"/>
      <c r="R34" s="157"/>
      <c r="S34" s="157"/>
      <c r="T34" s="157"/>
      <c r="U34" s="157"/>
    </row>
    <row r="35" spans="1:21" ht="18.2" customHeight="1">
      <c r="A35" s="147" t="s">
        <v>183</v>
      </c>
      <c r="D35" s="157"/>
      <c r="E35" s="161"/>
      <c r="F35" s="157"/>
      <c r="G35" s="160"/>
      <c r="H35" s="157"/>
      <c r="I35" s="155"/>
      <c r="J35" s="157"/>
      <c r="K35" s="91"/>
      <c r="M35" s="91"/>
      <c r="O35" s="91"/>
      <c r="Q35" s="91"/>
      <c r="R35" s="157"/>
      <c r="S35" s="157"/>
      <c r="T35" s="157"/>
      <c r="U35" s="157"/>
    </row>
    <row r="36" spans="1:21" ht="18.2" customHeight="1">
      <c r="A36" s="147" t="s">
        <v>184</v>
      </c>
      <c r="D36" s="154">
        <v>-9551</v>
      </c>
      <c r="E36" s="161"/>
      <c r="F36" s="154">
        <v>-162238</v>
      </c>
      <c r="G36" s="156"/>
      <c r="H36" s="154">
        <v>2471</v>
      </c>
      <c r="I36" s="155"/>
      <c r="J36" s="154">
        <v>6219</v>
      </c>
      <c r="K36" s="91"/>
      <c r="M36" s="91"/>
      <c r="O36" s="91"/>
      <c r="Q36" s="91"/>
      <c r="R36" s="157"/>
      <c r="S36" s="157"/>
      <c r="T36" s="157"/>
      <c r="U36" s="157"/>
    </row>
    <row r="37" spans="1:21" ht="18.2" customHeight="1">
      <c r="A37" s="147" t="s">
        <v>185</v>
      </c>
      <c r="D37" s="157">
        <v>46363</v>
      </c>
      <c r="E37" s="161"/>
      <c r="F37" s="157">
        <v>-124786</v>
      </c>
      <c r="G37" s="160"/>
      <c r="H37" s="157">
        <v>0</v>
      </c>
      <c r="I37" s="155"/>
      <c r="J37" s="157">
        <v>0</v>
      </c>
      <c r="K37" s="91"/>
      <c r="M37" s="91"/>
      <c r="O37" s="91"/>
      <c r="Q37" s="91"/>
      <c r="R37" s="157"/>
      <c r="S37" s="157"/>
      <c r="T37" s="157"/>
      <c r="U37" s="157"/>
    </row>
    <row r="38" spans="1:21" ht="18.2" customHeight="1">
      <c r="A38" s="147" t="s">
        <v>186</v>
      </c>
      <c r="D38" s="154">
        <v>120539</v>
      </c>
      <c r="E38" s="161"/>
      <c r="F38" s="154">
        <v>36029</v>
      </c>
      <c r="G38" s="160"/>
      <c r="H38" s="154">
        <v>7169</v>
      </c>
      <c r="I38" s="155"/>
      <c r="J38" s="154">
        <v>3451</v>
      </c>
      <c r="K38" s="91"/>
      <c r="M38" s="91"/>
      <c r="O38" s="91"/>
      <c r="Q38" s="91"/>
      <c r="R38" s="157"/>
      <c r="S38" s="157"/>
      <c r="T38" s="157"/>
      <c r="U38" s="157"/>
    </row>
    <row r="39" spans="1:21" ht="18.2" customHeight="1">
      <c r="A39" s="147" t="s">
        <v>187</v>
      </c>
      <c r="D39" s="154">
        <v>-10</v>
      </c>
      <c r="E39" s="161"/>
      <c r="F39" s="154">
        <v>-2151</v>
      </c>
      <c r="G39" s="160"/>
      <c r="H39" s="157">
        <v>0</v>
      </c>
      <c r="I39" s="155"/>
      <c r="J39" s="157">
        <v>0</v>
      </c>
      <c r="K39" s="91"/>
      <c r="M39" s="91"/>
      <c r="O39" s="91"/>
      <c r="Q39" s="91"/>
      <c r="R39" s="157"/>
      <c r="S39" s="157"/>
      <c r="T39" s="157"/>
      <c r="U39" s="157"/>
    </row>
    <row r="40" spans="1:21" ht="18.2" customHeight="1">
      <c r="A40" s="147" t="s">
        <v>188</v>
      </c>
      <c r="D40" s="164">
        <v>18759</v>
      </c>
      <c r="E40" s="161"/>
      <c r="F40" s="164">
        <v>3739</v>
      </c>
      <c r="G40" s="160"/>
      <c r="H40" s="164">
        <v>497</v>
      </c>
      <c r="I40" s="155"/>
      <c r="J40" s="164">
        <v>0</v>
      </c>
      <c r="K40" s="91"/>
      <c r="M40" s="91"/>
      <c r="O40" s="91"/>
      <c r="Q40" s="91"/>
      <c r="R40" s="157"/>
      <c r="S40" s="157"/>
      <c r="T40" s="157"/>
      <c r="U40" s="157"/>
    </row>
    <row r="41" spans="1:21" ht="18.2" customHeight="1">
      <c r="A41" s="147" t="s">
        <v>189</v>
      </c>
      <c r="D41" s="157">
        <f>SUM(D26:D40)</f>
        <v>364855</v>
      </c>
      <c r="E41" s="161"/>
      <c r="F41" s="157">
        <f>SUM(F26:F40)</f>
        <v>-169291</v>
      </c>
      <c r="G41" s="160"/>
      <c r="H41" s="157">
        <f>SUM(H26:H40)</f>
        <v>-31278</v>
      </c>
      <c r="I41" s="155"/>
      <c r="J41" s="157">
        <f>SUM(J26:J40)</f>
        <v>-15127</v>
      </c>
      <c r="K41" s="91"/>
      <c r="M41" s="91"/>
      <c r="O41" s="91"/>
      <c r="Q41" s="91"/>
      <c r="R41" s="157"/>
      <c r="S41" s="157"/>
      <c r="T41" s="157"/>
      <c r="U41" s="157"/>
    </row>
    <row r="42" spans="1:21" ht="18.2" customHeight="1">
      <c r="A42" s="147" t="s">
        <v>248</v>
      </c>
      <c r="D42" s="154">
        <v>10467</v>
      </c>
      <c r="E42" s="161"/>
      <c r="F42" s="154">
        <v>12916</v>
      </c>
      <c r="G42" s="160"/>
      <c r="H42" s="157">
        <v>648</v>
      </c>
      <c r="I42" s="155"/>
      <c r="J42" s="157">
        <v>0</v>
      </c>
      <c r="K42" s="91"/>
      <c r="M42" s="91"/>
      <c r="O42" s="91"/>
      <c r="Q42" s="91"/>
      <c r="R42" s="157"/>
      <c r="S42" s="157"/>
      <c r="T42" s="157"/>
      <c r="U42" s="157"/>
    </row>
    <row r="43" spans="1:21" ht="18.2" customHeight="1">
      <c r="A43" s="147" t="s">
        <v>242</v>
      </c>
      <c r="D43" s="154">
        <v>202</v>
      </c>
      <c r="E43" s="161"/>
      <c r="F43" s="157">
        <v>0</v>
      </c>
      <c r="G43" s="160"/>
      <c r="H43" s="157">
        <v>0</v>
      </c>
      <c r="I43" s="155"/>
      <c r="J43" s="157">
        <v>0</v>
      </c>
      <c r="K43" s="91"/>
      <c r="M43" s="91"/>
      <c r="O43" s="91"/>
      <c r="Q43" s="91"/>
      <c r="R43" s="157"/>
      <c r="S43" s="157"/>
      <c r="T43" s="157"/>
      <c r="U43" s="157"/>
    </row>
    <row r="44" spans="1:21" ht="18.2" customHeight="1">
      <c r="A44" s="147" t="s">
        <v>190</v>
      </c>
      <c r="D44" s="157">
        <v>-19094</v>
      </c>
      <c r="E44" s="161"/>
      <c r="F44" s="157">
        <v>-17854</v>
      </c>
      <c r="G44" s="160"/>
      <c r="H44" s="157">
        <v>-4602</v>
      </c>
      <c r="I44" s="155"/>
      <c r="J44" s="157">
        <v>-5061</v>
      </c>
      <c r="K44" s="91"/>
      <c r="M44" s="91"/>
      <c r="O44" s="91"/>
      <c r="Q44" s="91"/>
      <c r="R44" s="157"/>
      <c r="S44" s="157"/>
      <c r="T44" s="157"/>
      <c r="U44" s="157"/>
    </row>
    <row r="45" spans="1:21" ht="18.2" customHeight="1">
      <c r="A45" s="147" t="s">
        <v>191</v>
      </c>
      <c r="D45" s="166">
        <v>-6787</v>
      </c>
      <c r="E45" s="161"/>
      <c r="F45" s="166">
        <v>-1768</v>
      </c>
      <c r="G45" s="160"/>
      <c r="H45" s="166">
        <v>-313</v>
      </c>
      <c r="I45" s="155"/>
      <c r="J45" s="166">
        <v>-81</v>
      </c>
      <c r="K45" s="91"/>
      <c r="M45" s="91"/>
      <c r="O45" s="91"/>
      <c r="Q45" s="91"/>
      <c r="R45" s="157"/>
      <c r="S45" s="157"/>
      <c r="T45" s="157"/>
      <c r="U45" s="157"/>
    </row>
    <row r="46" spans="1:21" ht="18.2" customHeight="1">
      <c r="A46" s="143" t="s">
        <v>243</v>
      </c>
      <c r="D46" s="164">
        <f>SUM(D41:D45)</f>
        <v>349643</v>
      </c>
      <c r="E46" s="161"/>
      <c r="F46" s="164">
        <f>SUM(F41:F45)</f>
        <v>-175997</v>
      </c>
      <c r="G46" s="160"/>
      <c r="H46" s="164">
        <f>SUM(H41:H45)</f>
        <v>-35545</v>
      </c>
      <c r="I46" s="155"/>
      <c r="J46" s="164">
        <f>SUM(J41:J45)</f>
        <v>-20269</v>
      </c>
      <c r="K46" s="91"/>
      <c r="M46" s="91"/>
      <c r="O46" s="91"/>
      <c r="Q46" s="91"/>
      <c r="R46" s="157"/>
      <c r="S46" s="157"/>
      <c r="T46" s="157"/>
      <c r="U46" s="157"/>
    </row>
    <row r="47" spans="1:21" s="143" customFormat="1" ht="19.350000000000001" customHeight="1">
      <c r="A47" s="147"/>
      <c r="D47" s="146"/>
      <c r="E47" s="161"/>
      <c r="F47" s="146"/>
      <c r="G47" s="160"/>
      <c r="H47" s="146"/>
      <c r="I47" s="155"/>
      <c r="J47" s="146"/>
      <c r="K47" s="91"/>
      <c r="L47" s="147"/>
      <c r="M47" s="91"/>
      <c r="N47" s="147"/>
      <c r="O47" s="91"/>
      <c r="P47" s="147"/>
      <c r="Q47" s="91"/>
      <c r="R47" s="157"/>
      <c r="S47" s="157"/>
      <c r="T47" s="157"/>
      <c r="U47" s="157"/>
    </row>
    <row r="48" spans="1:21" s="143" customFormat="1" ht="10.15" customHeight="1">
      <c r="A48" s="147"/>
      <c r="D48" s="146"/>
      <c r="E48" s="161"/>
      <c r="F48" s="146"/>
      <c r="G48" s="167"/>
      <c r="H48" s="146"/>
      <c r="I48" s="155"/>
      <c r="J48" s="146"/>
      <c r="K48" s="91"/>
      <c r="L48" s="147"/>
      <c r="M48" s="91"/>
      <c r="N48" s="147"/>
      <c r="O48" s="91"/>
      <c r="P48" s="147"/>
      <c r="Q48" s="91"/>
      <c r="R48" s="157"/>
      <c r="S48" s="157"/>
      <c r="T48" s="157"/>
      <c r="U48" s="157"/>
    </row>
    <row r="49" spans="1:21" s="143" customFormat="1" ht="19.350000000000001" customHeight="1">
      <c r="A49" s="86" t="s">
        <v>140</v>
      </c>
      <c r="D49" s="144"/>
      <c r="E49" s="161"/>
      <c r="F49" s="144"/>
      <c r="G49" s="167"/>
      <c r="H49" s="144"/>
      <c r="I49" s="155"/>
      <c r="J49" s="168"/>
      <c r="K49" s="91"/>
      <c r="L49" s="147"/>
      <c r="M49" s="91"/>
      <c r="N49" s="147"/>
      <c r="O49" s="91"/>
      <c r="P49" s="147"/>
      <c r="Q49" s="91"/>
      <c r="R49" s="157"/>
      <c r="S49" s="157"/>
      <c r="T49" s="157"/>
      <c r="U49" s="157"/>
    </row>
    <row r="50" spans="1:21" s="143" customFormat="1" ht="19.350000000000001" customHeight="1">
      <c r="A50" s="147"/>
      <c r="D50" s="144"/>
      <c r="E50" s="161"/>
      <c r="F50" s="144"/>
      <c r="G50" s="167"/>
      <c r="H50" s="144"/>
      <c r="I50" s="155"/>
      <c r="J50" s="168" t="s">
        <v>89</v>
      </c>
      <c r="K50" s="91"/>
      <c r="L50" s="147"/>
      <c r="M50" s="91"/>
      <c r="N50" s="147"/>
      <c r="O50" s="91"/>
      <c r="P50" s="147"/>
      <c r="Q50" s="91"/>
      <c r="R50" s="157"/>
      <c r="S50" s="157"/>
      <c r="T50" s="157"/>
      <c r="U50" s="157"/>
    </row>
    <row r="51" spans="1:21" s="143" customFormat="1" ht="20.100000000000001" customHeight="1">
      <c r="A51" s="143" t="s">
        <v>0</v>
      </c>
      <c r="D51" s="144"/>
      <c r="F51" s="144"/>
      <c r="H51" s="144"/>
      <c r="J51" s="144"/>
    </row>
    <row r="52" spans="1:21" s="143" customFormat="1" ht="20.100000000000001" customHeight="1">
      <c r="A52" s="143" t="s">
        <v>192</v>
      </c>
      <c r="D52" s="144"/>
      <c r="F52" s="144"/>
      <c r="H52" s="144"/>
      <c r="J52" s="144"/>
    </row>
    <row r="53" spans="1:21" s="143" customFormat="1" ht="20.100000000000001" customHeight="1">
      <c r="A53" s="143" t="str">
        <f>A4</f>
        <v>For the three-month period ended 31 March 2022</v>
      </c>
      <c r="D53" s="144"/>
      <c r="F53" s="144"/>
      <c r="H53" s="144"/>
      <c r="J53" s="144"/>
    </row>
    <row r="54" spans="1:21" s="145" customFormat="1" ht="20.100000000000001" customHeight="1">
      <c r="D54" s="146"/>
      <c r="E54" s="147"/>
      <c r="F54" s="146"/>
      <c r="G54" s="147"/>
      <c r="H54" s="148"/>
      <c r="I54" s="147"/>
      <c r="J54" s="148" t="str">
        <f>J5</f>
        <v>(Unit: Thousand Baht)</v>
      </c>
    </row>
    <row r="55" spans="1:21" s="149" customFormat="1" ht="20.100000000000001" customHeight="1">
      <c r="D55" s="150"/>
      <c r="E55" s="151" t="s">
        <v>1</v>
      </c>
      <c r="F55" s="150"/>
      <c r="H55" s="150"/>
      <c r="I55" s="151" t="s">
        <v>2</v>
      </c>
      <c r="J55" s="150"/>
    </row>
    <row r="56" spans="1:21" ht="19.350000000000001" customHeight="1">
      <c r="A56" s="145"/>
      <c r="D56" s="177" t="s">
        <v>233</v>
      </c>
      <c r="E56" s="161"/>
      <c r="F56" s="177" t="s">
        <v>144</v>
      </c>
      <c r="G56" s="169"/>
      <c r="H56" s="177" t="s">
        <v>233</v>
      </c>
      <c r="I56" s="155"/>
      <c r="J56" s="177">
        <v>2021</v>
      </c>
      <c r="K56" s="91"/>
      <c r="M56" s="91"/>
      <c r="O56" s="91"/>
      <c r="Q56" s="91"/>
      <c r="R56" s="157"/>
      <c r="S56" s="157"/>
      <c r="T56" s="157"/>
      <c r="U56" s="157"/>
    </row>
    <row r="57" spans="1:21" ht="19.350000000000001" customHeight="1">
      <c r="A57" s="143" t="s">
        <v>193</v>
      </c>
      <c r="D57" s="157"/>
      <c r="E57" s="161"/>
      <c r="F57" s="157"/>
      <c r="G57" s="170"/>
      <c r="H57" s="157"/>
      <c r="I57" s="155"/>
      <c r="J57" s="157"/>
      <c r="K57" s="91"/>
      <c r="M57" s="91"/>
      <c r="O57" s="91"/>
      <c r="Q57" s="91"/>
      <c r="R57" s="157"/>
      <c r="S57" s="157"/>
      <c r="T57" s="157"/>
      <c r="U57" s="157"/>
    </row>
    <row r="58" spans="1:21" ht="19.350000000000001" customHeight="1">
      <c r="A58" s="147" t="s">
        <v>194</v>
      </c>
      <c r="B58" s="86"/>
      <c r="C58" s="86"/>
      <c r="D58" s="157">
        <v>0</v>
      </c>
      <c r="E58" s="161"/>
      <c r="F58" s="157">
        <v>-12</v>
      </c>
      <c r="G58" s="157"/>
      <c r="H58" s="157">
        <v>0</v>
      </c>
      <c r="I58" s="157"/>
      <c r="J58" s="157">
        <v>0</v>
      </c>
      <c r="K58" s="91"/>
      <c r="M58" s="91"/>
      <c r="O58" s="91"/>
      <c r="Q58" s="91"/>
      <c r="R58" s="157"/>
      <c r="S58" s="157"/>
      <c r="T58" s="157"/>
      <c r="U58" s="157"/>
    </row>
    <row r="59" spans="1:21" ht="19.350000000000001" customHeight="1">
      <c r="A59" s="86" t="s">
        <v>195</v>
      </c>
      <c r="B59" s="86"/>
      <c r="C59" s="86"/>
      <c r="D59" s="157">
        <v>0</v>
      </c>
      <c r="E59" s="161"/>
      <c r="F59" s="157">
        <v>0</v>
      </c>
      <c r="G59" s="157"/>
      <c r="H59" s="157">
        <v>16000</v>
      </c>
      <c r="I59" s="157"/>
      <c r="J59" s="157">
        <v>180000</v>
      </c>
      <c r="K59" s="91"/>
      <c r="M59" s="91"/>
      <c r="O59" s="91"/>
      <c r="Q59" s="91"/>
      <c r="R59" s="157"/>
      <c r="S59" s="157"/>
      <c r="T59" s="157"/>
      <c r="U59" s="157"/>
    </row>
    <row r="60" spans="1:21" ht="19.350000000000001" customHeight="1">
      <c r="A60" s="86" t="s">
        <v>196</v>
      </c>
      <c r="B60" s="86"/>
      <c r="C60" s="86"/>
      <c r="D60" s="157">
        <v>0</v>
      </c>
      <c r="E60" s="161"/>
      <c r="F60" s="157">
        <v>0</v>
      </c>
      <c r="G60" s="157"/>
      <c r="H60" s="157">
        <v>-42000</v>
      </c>
      <c r="I60" s="157"/>
      <c r="J60" s="157">
        <v>-137000</v>
      </c>
      <c r="K60" s="91"/>
      <c r="M60" s="91"/>
      <c r="O60" s="91"/>
      <c r="Q60" s="91"/>
      <c r="R60" s="157"/>
      <c r="S60" s="157"/>
      <c r="T60" s="157"/>
      <c r="U60" s="157"/>
    </row>
    <row r="61" spans="1:21" ht="19.350000000000001" customHeight="1">
      <c r="A61" s="86" t="s">
        <v>197</v>
      </c>
      <c r="B61" s="86"/>
      <c r="C61" s="86"/>
      <c r="D61" s="154">
        <v>92</v>
      </c>
      <c r="E61" s="161"/>
      <c r="F61" s="168">
        <v>12</v>
      </c>
      <c r="G61" s="175"/>
      <c r="H61" s="168">
        <v>0</v>
      </c>
      <c r="I61" s="157"/>
      <c r="J61" s="168">
        <v>0</v>
      </c>
      <c r="K61" s="91"/>
      <c r="M61" s="91"/>
      <c r="O61" s="91"/>
      <c r="Q61" s="91"/>
      <c r="R61" s="157"/>
      <c r="S61" s="157"/>
      <c r="T61" s="157"/>
      <c r="U61" s="157"/>
    </row>
    <row r="62" spans="1:21" ht="19.350000000000001" customHeight="1">
      <c r="A62" s="86" t="s">
        <v>198</v>
      </c>
      <c r="B62" s="86"/>
      <c r="C62" s="86"/>
      <c r="D62" s="154">
        <v>-19828</v>
      </c>
      <c r="E62" s="161"/>
      <c r="F62" s="172">
        <v>-23418</v>
      </c>
      <c r="G62" s="175"/>
      <c r="H62" s="172">
        <v>-206</v>
      </c>
      <c r="I62" s="157"/>
      <c r="J62" s="172">
        <v>-316</v>
      </c>
      <c r="K62" s="91"/>
      <c r="M62" s="91"/>
      <c r="O62" s="91"/>
      <c r="Q62" s="91"/>
      <c r="R62" s="157"/>
      <c r="S62" s="157"/>
      <c r="T62" s="157"/>
      <c r="U62" s="157"/>
    </row>
    <row r="63" spans="1:21" ht="19.350000000000001" customHeight="1">
      <c r="A63" s="85" t="s">
        <v>212</v>
      </c>
      <c r="B63" s="86"/>
      <c r="C63" s="86"/>
      <c r="D63" s="171">
        <f>SUM(D58:D62)</f>
        <v>-19736</v>
      </c>
      <c r="E63" s="161"/>
      <c r="F63" s="171">
        <f>SUM(F58:F62)</f>
        <v>-23418</v>
      </c>
      <c r="G63" s="156"/>
      <c r="H63" s="171">
        <f>SUM(H58:H62)</f>
        <v>-26206</v>
      </c>
      <c r="I63" s="155"/>
      <c r="J63" s="171">
        <f>SUM(J58:J62)</f>
        <v>42684</v>
      </c>
      <c r="K63" s="91"/>
      <c r="M63" s="91"/>
      <c r="O63" s="91"/>
      <c r="Q63" s="91"/>
      <c r="R63" s="157"/>
      <c r="S63" s="157"/>
      <c r="T63" s="157"/>
      <c r="U63" s="157"/>
    </row>
    <row r="64" spans="1:21" ht="19.350000000000001" customHeight="1">
      <c r="A64" s="85" t="s">
        <v>199</v>
      </c>
      <c r="B64" s="86"/>
      <c r="C64" s="86"/>
      <c r="D64" s="157"/>
      <c r="E64" s="161"/>
      <c r="F64" s="157"/>
      <c r="G64" s="160"/>
      <c r="H64" s="157"/>
      <c r="I64" s="155"/>
      <c r="J64" s="157"/>
      <c r="K64" s="91"/>
      <c r="M64" s="91"/>
      <c r="O64" s="91"/>
      <c r="Q64" s="91"/>
      <c r="R64" s="157"/>
      <c r="S64" s="157"/>
      <c r="T64" s="157"/>
      <c r="U64" s="157"/>
    </row>
    <row r="65" spans="1:21" ht="19.350000000000001" customHeight="1">
      <c r="A65" s="86" t="s">
        <v>221</v>
      </c>
      <c r="B65" s="86"/>
      <c r="C65" s="86"/>
      <c r="D65" s="157"/>
      <c r="E65" s="161"/>
      <c r="F65" s="157"/>
      <c r="G65" s="160"/>
      <c r="H65" s="157"/>
      <c r="I65" s="155"/>
      <c r="J65" s="157"/>
      <c r="K65" s="91"/>
      <c r="M65" s="91"/>
      <c r="O65" s="91"/>
      <c r="Q65" s="91"/>
      <c r="R65" s="157"/>
      <c r="S65" s="157"/>
      <c r="T65" s="157"/>
      <c r="U65" s="157"/>
    </row>
    <row r="66" spans="1:21" ht="19.350000000000001" customHeight="1">
      <c r="A66" s="86" t="s">
        <v>220</v>
      </c>
      <c r="B66" s="86"/>
      <c r="C66" s="86"/>
      <c r="D66" s="157">
        <v>-24388</v>
      </c>
      <c r="E66" s="161"/>
      <c r="F66" s="157">
        <v>596</v>
      </c>
      <c r="G66" s="157"/>
      <c r="H66" s="157">
        <v>0</v>
      </c>
      <c r="I66" s="157"/>
      <c r="J66" s="157">
        <v>0</v>
      </c>
      <c r="K66" s="91"/>
      <c r="M66" s="91"/>
      <c r="O66" s="91"/>
      <c r="Q66" s="91"/>
      <c r="R66" s="157"/>
      <c r="S66" s="157"/>
      <c r="T66" s="157"/>
      <c r="U66" s="157"/>
    </row>
    <row r="67" spans="1:21" ht="19.350000000000001" customHeight="1">
      <c r="A67" s="86" t="s">
        <v>200</v>
      </c>
      <c r="B67" s="86"/>
      <c r="C67" s="86"/>
      <c r="D67" s="168">
        <v>0</v>
      </c>
      <c r="E67" s="161"/>
      <c r="F67" s="168">
        <v>0</v>
      </c>
      <c r="G67" s="157"/>
      <c r="H67" s="168">
        <v>85000</v>
      </c>
      <c r="I67" s="157"/>
      <c r="J67" s="168">
        <v>63000</v>
      </c>
      <c r="K67" s="91"/>
      <c r="M67" s="91"/>
      <c r="O67" s="91"/>
      <c r="Q67" s="91"/>
      <c r="R67" s="157"/>
      <c r="S67" s="157"/>
      <c r="T67" s="157"/>
      <c r="U67" s="157"/>
    </row>
    <row r="68" spans="1:21" ht="19.350000000000001" customHeight="1">
      <c r="A68" s="86" t="s">
        <v>201</v>
      </c>
      <c r="B68" s="86"/>
      <c r="C68" s="86"/>
      <c r="D68" s="168">
        <v>0</v>
      </c>
      <c r="E68" s="161"/>
      <c r="F68" s="168">
        <v>0</v>
      </c>
      <c r="G68" s="157"/>
      <c r="H68" s="168">
        <v>-36000</v>
      </c>
      <c r="I68" s="157"/>
      <c r="J68" s="168">
        <v>-122000</v>
      </c>
      <c r="K68" s="91"/>
      <c r="M68" s="91"/>
      <c r="O68" s="91"/>
      <c r="Q68" s="91"/>
      <c r="R68" s="157"/>
      <c r="S68" s="157"/>
      <c r="T68" s="157"/>
      <c r="U68" s="157"/>
    </row>
    <row r="69" spans="1:21" ht="19.350000000000001" customHeight="1">
      <c r="A69" s="86" t="s">
        <v>222</v>
      </c>
      <c r="B69" s="86"/>
      <c r="C69" s="86"/>
      <c r="D69" s="172">
        <v>11647</v>
      </c>
      <c r="E69" s="161"/>
      <c r="F69" s="172">
        <v>110400</v>
      </c>
      <c r="G69" s="157"/>
      <c r="H69" s="172">
        <v>0</v>
      </c>
      <c r="I69" s="157"/>
      <c r="J69" s="172">
        <v>0</v>
      </c>
      <c r="K69" s="91"/>
      <c r="M69" s="91"/>
      <c r="O69" s="91"/>
      <c r="Q69" s="91"/>
      <c r="R69" s="157"/>
      <c r="S69" s="157"/>
      <c r="T69" s="157"/>
      <c r="U69" s="157"/>
    </row>
    <row r="70" spans="1:21" ht="19.350000000000001" customHeight="1">
      <c r="A70" s="86" t="s">
        <v>223</v>
      </c>
      <c r="B70" s="86"/>
      <c r="C70" s="86"/>
      <c r="D70" s="172">
        <v>-39322</v>
      </c>
      <c r="E70" s="161"/>
      <c r="F70" s="172">
        <v>-94269</v>
      </c>
      <c r="G70" s="157"/>
      <c r="H70" s="172">
        <v>0</v>
      </c>
      <c r="I70" s="157"/>
      <c r="J70" s="172">
        <v>0</v>
      </c>
      <c r="K70" s="91"/>
      <c r="M70" s="91"/>
      <c r="O70" s="91"/>
      <c r="Q70" s="91"/>
      <c r="R70" s="157"/>
      <c r="S70" s="157"/>
      <c r="T70" s="157"/>
      <c r="U70" s="157"/>
    </row>
    <row r="71" spans="1:21" ht="19.350000000000001" customHeight="1">
      <c r="A71" s="86" t="s">
        <v>244</v>
      </c>
      <c r="B71" s="86"/>
      <c r="C71" s="86"/>
      <c r="D71" s="172">
        <v>-7000</v>
      </c>
      <c r="E71" s="161"/>
      <c r="F71" s="168">
        <v>0</v>
      </c>
      <c r="G71" s="157"/>
      <c r="H71" s="168">
        <v>0</v>
      </c>
      <c r="I71" s="157"/>
      <c r="J71" s="168">
        <v>0</v>
      </c>
      <c r="K71" s="91"/>
      <c r="M71" s="91"/>
      <c r="O71" s="91"/>
      <c r="Q71" s="91"/>
      <c r="R71" s="157"/>
      <c r="S71" s="157"/>
      <c r="T71" s="157"/>
      <c r="U71" s="157"/>
    </row>
    <row r="72" spans="1:21" ht="19.350000000000001" customHeight="1">
      <c r="A72" s="86" t="s">
        <v>202</v>
      </c>
      <c r="B72" s="86"/>
      <c r="C72" s="86"/>
      <c r="D72" s="172">
        <v>-2485</v>
      </c>
      <c r="E72" s="161"/>
      <c r="F72" s="168">
        <v>-1647</v>
      </c>
      <c r="G72" s="157"/>
      <c r="H72" s="168">
        <v>-147</v>
      </c>
      <c r="I72" s="157"/>
      <c r="J72" s="168">
        <v>0</v>
      </c>
      <c r="K72" s="91"/>
      <c r="M72" s="91"/>
      <c r="O72" s="91"/>
      <c r="Q72" s="91"/>
      <c r="R72" s="157"/>
      <c r="S72" s="157"/>
      <c r="T72" s="157"/>
      <c r="U72" s="157"/>
    </row>
    <row r="73" spans="1:21" ht="19.350000000000001" customHeight="1">
      <c r="A73" s="143" t="s">
        <v>203</v>
      </c>
      <c r="D73" s="164">
        <f>SUM(D66:D72)</f>
        <v>-61548</v>
      </c>
      <c r="E73" s="155"/>
      <c r="F73" s="164">
        <f>SUM(F66:F72)</f>
        <v>15080</v>
      </c>
      <c r="G73" s="160"/>
      <c r="H73" s="164">
        <f>SUM(H66:H72)</f>
        <v>48853</v>
      </c>
      <c r="I73" s="155"/>
      <c r="J73" s="164">
        <f>SUM(J66:J72)</f>
        <v>-59000</v>
      </c>
      <c r="K73" s="91"/>
      <c r="M73" s="91"/>
      <c r="O73" s="91"/>
      <c r="Q73" s="91"/>
      <c r="R73" s="157"/>
      <c r="S73" s="157"/>
      <c r="T73" s="157"/>
      <c r="U73" s="157"/>
    </row>
    <row r="74" spans="1:21" ht="19.350000000000001" customHeight="1">
      <c r="A74" s="147" t="s">
        <v>204</v>
      </c>
      <c r="B74" s="173"/>
      <c r="D74" s="157"/>
      <c r="E74" s="155"/>
      <c r="F74" s="157"/>
      <c r="G74" s="156"/>
      <c r="H74" s="157"/>
      <c r="I74" s="155"/>
      <c r="J74" s="157"/>
      <c r="K74" s="91"/>
      <c r="M74" s="91"/>
      <c r="O74" s="91"/>
      <c r="Q74" s="91"/>
      <c r="R74" s="157"/>
      <c r="S74" s="157"/>
      <c r="T74" s="157"/>
      <c r="U74" s="157"/>
    </row>
    <row r="75" spans="1:21" ht="19.350000000000001" customHeight="1">
      <c r="A75" s="147" t="s">
        <v>205</v>
      </c>
      <c r="D75" s="15">
        <v>5048</v>
      </c>
      <c r="E75" s="155"/>
      <c r="F75" s="164">
        <v>-647</v>
      </c>
      <c r="G75" s="157"/>
      <c r="H75" s="164">
        <v>0</v>
      </c>
      <c r="I75" s="157"/>
      <c r="J75" s="164">
        <v>0</v>
      </c>
      <c r="K75" s="91"/>
      <c r="M75" s="91"/>
      <c r="O75" s="91"/>
      <c r="Q75" s="91"/>
      <c r="R75" s="157"/>
      <c r="S75" s="157"/>
      <c r="T75" s="157"/>
      <c r="U75" s="157"/>
    </row>
    <row r="76" spans="1:21" ht="19.350000000000001" customHeight="1">
      <c r="A76" s="143" t="s">
        <v>245</v>
      </c>
      <c r="D76" s="157">
        <f>SUM(D46,D63,D73,D75)</f>
        <v>273407</v>
      </c>
      <c r="E76" s="155"/>
      <c r="F76" s="157">
        <f>SUM(F46,F63,F73,F75)</f>
        <v>-184982</v>
      </c>
      <c r="G76" s="160"/>
      <c r="H76" s="157">
        <f>SUM(H46,H63,H73,H75)</f>
        <v>-12898</v>
      </c>
      <c r="I76" s="155"/>
      <c r="J76" s="157">
        <f>SUM(J46,J63,J73,J75)</f>
        <v>-36585</v>
      </c>
      <c r="K76" s="91"/>
      <c r="M76" s="91"/>
      <c r="O76" s="91"/>
      <c r="Q76" s="91"/>
      <c r="R76" s="157"/>
      <c r="S76" s="157"/>
      <c r="T76" s="157"/>
      <c r="U76" s="157"/>
    </row>
    <row r="77" spans="1:21" ht="19.350000000000001" customHeight="1">
      <c r="A77" s="147" t="s">
        <v>206</v>
      </c>
      <c r="D77" s="164">
        <v>731929</v>
      </c>
      <c r="E77" s="155"/>
      <c r="F77" s="164">
        <v>568735</v>
      </c>
      <c r="G77" s="157"/>
      <c r="H77" s="164">
        <v>148701</v>
      </c>
      <c r="I77" s="157"/>
      <c r="J77" s="164">
        <v>146681</v>
      </c>
      <c r="K77" s="91"/>
      <c r="M77" s="91"/>
      <c r="O77" s="91"/>
      <c r="Q77" s="91"/>
      <c r="R77" s="157"/>
      <c r="S77" s="157"/>
      <c r="T77" s="157"/>
      <c r="U77" s="157"/>
    </row>
    <row r="78" spans="1:21" ht="19.350000000000001" customHeight="1" thickBot="1">
      <c r="A78" s="143" t="s">
        <v>234</v>
      </c>
      <c r="D78" s="174">
        <f>SUM(D76:D77)</f>
        <v>1005336</v>
      </c>
      <c r="E78" s="155"/>
      <c r="F78" s="174">
        <f>SUM(F76:F77)</f>
        <v>383753</v>
      </c>
      <c r="G78" s="160"/>
      <c r="H78" s="174">
        <f>SUM(H76:H77)</f>
        <v>135803</v>
      </c>
      <c r="I78" s="155"/>
      <c r="J78" s="174">
        <f>SUM(J76:J77)</f>
        <v>110096</v>
      </c>
      <c r="K78" s="91"/>
      <c r="M78" s="91"/>
      <c r="O78" s="91"/>
      <c r="Q78" s="91"/>
      <c r="R78" s="157"/>
      <c r="S78" s="157"/>
      <c r="T78" s="157"/>
      <c r="U78" s="157"/>
    </row>
    <row r="79" spans="1:21" ht="19.350000000000001" customHeight="1" thickTop="1">
      <c r="D79" s="157">
        <f>D78-'bs '!D11</f>
        <v>0</v>
      </c>
      <c r="E79" s="155"/>
      <c r="F79" s="172"/>
      <c r="G79" s="160"/>
      <c r="H79" s="157">
        <f>H78-'bs '!H11</f>
        <v>0</v>
      </c>
      <c r="I79" s="155"/>
      <c r="J79" s="157"/>
      <c r="K79" s="91"/>
      <c r="M79" s="91"/>
      <c r="O79" s="91"/>
      <c r="Q79" s="91"/>
      <c r="R79" s="157"/>
      <c r="S79" s="157"/>
      <c r="T79" s="157"/>
      <c r="U79" s="157"/>
    </row>
    <row r="80" spans="1:21" ht="19.350000000000001" customHeight="1">
      <c r="A80" s="143" t="s">
        <v>207</v>
      </c>
      <c r="D80" s="157"/>
      <c r="E80" s="157"/>
      <c r="F80" s="157"/>
      <c r="G80" s="175"/>
      <c r="H80" s="157"/>
      <c r="I80" s="175"/>
      <c r="J80" s="157"/>
      <c r="K80" s="91"/>
      <c r="M80" s="91"/>
      <c r="O80" s="91"/>
      <c r="Q80" s="91"/>
      <c r="R80" s="157"/>
      <c r="S80" s="157"/>
      <c r="T80" s="157"/>
      <c r="U80" s="157"/>
    </row>
    <row r="81" spans="1:21" ht="19.350000000000001" customHeight="1">
      <c r="A81" s="147" t="s">
        <v>208</v>
      </c>
      <c r="D81" s="157"/>
      <c r="E81" s="157"/>
      <c r="F81" s="157"/>
      <c r="G81" s="175"/>
      <c r="H81" s="157"/>
      <c r="I81" s="175"/>
      <c r="J81" s="157"/>
      <c r="K81" s="91"/>
      <c r="M81" s="91"/>
      <c r="O81" s="91"/>
      <c r="Q81" s="91"/>
      <c r="R81" s="157"/>
      <c r="S81" s="157"/>
      <c r="T81" s="157"/>
      <c r="U81" s="157"/>
    </row>
    <row r="82" spans="1:21" ht="19.350000000000001" customHeight="1">
      <c r="A82" s="147" t="s">
        <v>246</v>
      </c>
      <c r="D82" s="157">
        <v>-1631</v>
      </c>
      <c r="E82" s="157"/>
      <c r="F82" s="157">
        <v>3535</v>
      </c>
      <c r="G82" s="175"/>
      <c r="H82" s="157">
        <v>0</v>
      </c>
      <c r="I82" s="175"/>
      <c r="J82" s="157">
        <v>0</v>
      </c>
      <c r="K82" s="91"/>
      <c r="M82" s="91"/>
      <c r="O82" s="91"/>
      <c r="Q82" s="91"/>
      <c r="R82" s="157"/>
      <c r="S82" s="157"/>
      <c r="T82" s="157"/>
      <c r="U82" s="157"/>
    </row>
    <row r="83" spans="1:21" ht="19.350000000000001" customHeight="1">
      <c r="A83" s="147" t="s">
        <v>209</v>
      </c>
      <c r="D83" s="157">
        <v>20448</v>
      </c>
      <c r="E83" s="157"/>
      <c r="F83" s="157">
        <v>12716</v>
      </c>
      <c r="G83" s="175"/>
      <c r="H83" s="157">
        <v>0</v>
      </c>
      <c r="I83" s="175"/>
      <c r="J83" s="157">
        <v>0</v>
      </c>
      <c r="K83" s="91"/>
      <c r="M83" s="91"/>
      <c r="O83" s="91"/>
      <c r="Q83" s="91"/>
      <c r="R83" s="157"/>
      <c r="S83" s="157"/>
      <c r="T83" s="157"/>
      <c r="U83" s="157"/>
    </row>
    <row r="84" spans="1:21" ht="19.350000000000001" customHeight="1">
      <c r="A84" s="147" t="s">
        <v>210</v>
      </c>
      <c r="D84" s="157">
        <v>4214</v>
      </c>
      <c r="E84" s="157"/>
      <c r="F84" s="157">
        <v>0</v>
      </c>
      <c r="G84" s="175"/>
      <c r="H84" s="157">
        <v>0</v>
      </c>
      <c r="I84" s="175"/>
      <c r="J84" s="157">
        <v>0</v>
      </c>
      <c r="K84" s="91"/>
      <c r="M84" s="91"/>
      <c r="O84" s="91"/>
      <c r="Q84" s="91"/>
      <c r="R84" s="157"/>
      <c r="S84" s="157"/>
      <c r="T84" s="157"/>
      <c r="U84" s="157"/>
    </row>
    <row r="85" spans="1:21" ht="19.350000000000001" customHeight="1">
      <c r="A85" s="147" t="s">
        <v>215</v>
      </c>
      <c r="D85" s="157">
        <v>2365</v>
      </c>
      <c r="E85" s="157"/>
      <c r="F85" s="157">
        <v>1021</v>
      </c>
      <c r="G85" s="175"/>
      <c r="H85" s="157">
        <v>0</v>
      </c>
      <c r="I85" s="175"/>
      <c r="J85" s="157">
        <v>0</v>
      </c>
      <c r="K85" s="91"/>
      <c r="M85" s="91"/>
      <c r="O85" s="91"/>
      <c r="Q85" s="91"/>
      <c r="R85" s="157"/>
      <c r="S85" s="157"/>
      <c r="T85" s="157"/>
      <c r="U85" s="157"/>
    </row>
    <row r="86" spans="1:21" ht="21" customHeight="1">
      <c r="D86" s="157"/>
      <c r="E86" s="157"/>
      <c r="F86" s="157"/>
      <c r="G86" s="175"/>
      <c r="H86" s="157"/>
      <c r="I86" s="175"/>
      <c r="J86" s="157"/>
    </row>
    <row r="87" spans="1:21" ht="21" customHeight="1">
      <c r="A87" s="86" t="s">
        <v>140</v>
      </c>
    </row>
    <row r="88" spans="1:21" ht="21" customHeight="1">
      <c r="E88" s="146"/>
      <c r="G88" s="146"/>
      <c r="I88" s="146"/>
    </row>
    <row r="89" spans="1:21" ht="21" customHeight="1">
      <c r="E89" s="146"/>
      <c r="G89" s="146"/>
      <c r="I89" s="146"/>
    </row>
    <row r="90" spans="1:21" ht="21" customHeight="1">
      <c r="E90" s="146"/>
      <c r="G90" s="146"/>
      <c r="I90" s="146"/>
    </row>
    <row r="91" spans="1:21" ht="21" customHeight="1">
      <c r="E91" s="146"/>
      <c r="G91" s="146"/>
      <c r="I91" s="146"/>
    </row>
    <row r="92" spans="1:21" ht="21" customHeight="1">
      <c r="A92" s="143"/>
      <c r="E92" s="146"/>
      <c r="G92" s="146"/>
      <c r="I92" s="146"/>
    </row>
    <row r="93" spans="1:21" ht="21" customHeight="1">
      <c r="E93" s="146"/>
      <c r="G93" s="146"/>
      <c r="I93" s="146"/>
    </row>
    <row r="94" spans="1:21" ht="21" customHeight="1">
      <c r="E94" s="146"/>
      <c r="G94" s="146"/>
      <c r="I94" s="146"/>
    </row>
    <row r="95" spans="1:21" ht="20.100000000000001" customHeight="1"/>
    <row r="99" spans="2:2" ht="20.100000000000001" customHeight="1"/>
    <row r="100" spans="2:2" ht="21" customHeight="1">
      <c r="B100" s="176"/>
    </row>
  </sheetData>
  <pageMargins left="0.78740157480314965" right="0.39370078740157483" top="0.78740157480314965" bottom="0.39370078740157483" header="0.19685039370078741" footer="0.19685039370078741"/>
  <pageSetup paperSize="9" scale="77" fitToWidth="0" fitToHeight="0" orientation="portrait" r:id="rId1"/>
  <rowBreaks count="1" manualBreakCount="1">
    <brk id="49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3" ma:contentTypeDescription="สร้างเอกสารใหม่" ma:contentTypeScope="" ma:versionID="ee78f5768d7e2025995d497468212a36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80ad2090e7bd1f31d5b367d350c93d69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9F7B5C-73D2-463E-8F5E-8C659DED8B09}">
  <ds:schemaRefs>
    <ds:schemaRef ds:uri="http://schemas.microsoft.com/office/infopath/2007/PartnerControls"/>
    <ds:schemaRef ds:uri="http://www.w3.org/XML/1998/namespace"/>
    <ds:schemaRef ds:uri="035936da-f762-4330-9b9a-976de9613cd5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0025b2a6-f8d9-4a47-85ad-10799d383e76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F14C6F2-ADC8-461E-878E-10BCC3A41C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7888E6-36FE-4761-BB15-A54212026D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Usanee Sahapatsombut</cp:lastModifiedBy>
  <cp:lastPrinted>2022-05-10T10:05:40Z</cp:lastPrinted>
  <dcterms:created xsi:type="dcterms:W3CDTF">2011-11-24T09:12:20Z</dcterms:created>
  <dcterms:modified xsi:type="dcterms:W3CDTF">2022-05-10T10:13:24Z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