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1\YE12'21\"/>
    </mc:Choice>
  </mc:AlternateContent>
  <xr:revisionPtr revIDLastSave="0" documentId="13_ncr:1_{BFC3949D-6976-46E8-89C1-7983410E9E93}" xr6:coauthVersionLast="46" xr6:coauthVersionMax="46" xr10:uidLastSave="{00000000-0000-0000-0000-000000000000}"/>
  <bookViews>
    <workbookView xWindow="-120" yWindow="-120" windowWidth="20730" windowHeight="11160" tabRatio="538" firstSheet="1" activeTab="1" xr2:uid="{00000000-000D-0000-FFFF-FFFF00000000}"/>
  </bookViews>
  <sheets>
    <sheet name="bs" sheetId="4" r:id="rId1"/>
    <sheet name="pl" sheetId="1" r:id="rId2"/>
    <sheet name="ce-conso" sheetId="7" r:id="rId3"/>
    <sheet name="ce-company" sheetId="8" r:id="rId4"/>
    <sheet name="FS - cash flow 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 localSheetId="4">#REF!</definedName>
    <definedName name="_">#REF!</definedName>
    <definedName name="_.._Specification_name__P_L" localSheetId="4">[1]Sheet1!$A$1</definedName>
    <definedName name="_.._Specification_name__P_L">[1]Sheet1!$A$1</definedName>
    <definedName name="__dkd1" localSheetId="4">IF(#REF!&lt;=5,INDEX(#REF!,(#REF!*5)-4),#REF!)</definedName>
    <definedName name="__dkd1">IF(#REF!&lt;=5,INDEX(#REF!,(#REF!*5)-4),#REF!)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4">IF(#REF!&lt;=5,INDEX(#REF!,(#REF!*5)-4),#REF!)</definedName>
    <definedName name="__rik1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4">#REF!</definedName>
    <definedName name="_fs2001">#REF!</definedName>
    <definedName name="_Order1" hidden="1">255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4">IF(#REF!&lt;=5,INDEX(#REF!,(#REF!*5)-4),#REF!)</definedName>
    <definedName name="_rik1">IF(#REF!&lt;=5,INDEX(#REF!,(#REF!*5)-4),#REF!)</definedName>
    <definedName name="a" localSheetId="4">#REF!</definedName>
    <definedName name="a">#REF!</definedName>
    <definedName name="aa" localSheetId="4">#REF!</definedName>
    <definedName name="aa">#REF!</definedName>
    <definedName name="aaa" localSheetId="4">IF(#REF!&lt;=5,INDEX(#REF!,(#REF!*5)-4),#REF!)</definedName>
    <definedName name="aaa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 localSheetId="4">[2]INV!$A$6:$O$686</definedName>
    <definedName name="data">[2]INV!$A$6:$O$686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4">IF(#REF!&lt;=5,INDEX(#REF!,(#REF!*5)-4),#REF!)</definedName>
    <definedName name="dkd">IF(#REF!&lt;=5,INDEX(#REF!,(#REF!*5)-4),#REF!)</definedName>
    <definedName name="Elim" localSheetId="4">#REF!</definedName>
    <definedName name="Elim">#REF!</definedName>
    <definedName name="ElimCode" localSheetId="4">'[3]Elim Seg AM'!$D$7:$D$62</definedName>
    <definedName name="ElimCode">'[3]Elim Seg AM'!$D$7:$D$62</definedName>
    <definedName name="ElimCodeAM" localSheetId="4">'[3]Elim Seg AM'!$D$7:$D$70</definedName>
    <definedName name="ElimCodeAM">'[3]Elim Seg AM'!$D$7:$D$70</definedName>
    <definedName name="ElimCodeBM" localSheetId="4">'[3]Elim Seg BM'!$D$7:$D$70</definedName>
    <definedName name="ElimCodeBM">'[3]Elim Seg BM'!$D$7:$D$70</definedName>
    <definedName name="ElimCodeLM" localSheetId="4">'[3]Elim Seg LM'!$D$7:$D$70</definedName>
    <definedName name="ElimCodeLM">'[3]Elim Seg LM'!$D$7:$D$70</definedName>
    <definedName name="ElimDif" localSheetId="4">#REF!</definedName>
    <definedName name="ElimDif">#REF!</definedName>
    <definedName name="ElimSegAM" localSheetId="4">'[3]Elim Seg AM'!$F$7:$Q$69</definedName>
    <definedName name="ElimSegAM">'[3]Elim Seg AM'!$F$7:$Q$69</definedName>
    <definedName name="ElimSegBM" localSheetId="4">'[3]Elim Seg BM'!$F$7:$Q$69</definedName>
    <definedName name="ElimSegBM">'[3]Elim Seg BM'!$F$7:$Q$69</definedName>
    <definedName name="ElimSegLM" localSheetId="4">'[3]Elim Seg LM'!$F$7:$Q$69</definedName>
    <definedName name="ElimSegLM">'[3]Elim Seg LM'!$F$7:$Q$69</definedName>
    <definedName name="fs" localSheetId="4">#REF!</definedName>
    <definedName name="fs">#REF!</definedName>
    <definedName name="gg" localSheetId="4">IF(#REF!&lt;=5,INDEX(#REF!,(#REF!*5)-4),#REF!)</definedName>
    <definedName name="gg">IF(#REF!&lt;=5,INDEX(#REF!,(#REF!*5)-4),#REF!)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4">IF(#REF!&lt;=5,INDEX(#REF!,(#REF!*5)-4),#REF!)</definedName>
    <definedName name="mm">IF(#REF!&lt;=5,INDEX(#REF!,(#REF!*5)-4),#REF!)</definedName>
    <definedName name="PeriodInYear" localSheetId="4">'[4]P&amp;L'!$G$6</definedName>
    <definedName name="PeriodInYear">'[4]P&amp;L'!$G$6</definedName>
    <definedName name="_xlnm.Print_Area" localSheetId="0">bs!$A$1:$J$99</definedName>
    <definedName name="_xlnm.Print_Area" localSheetId="3">'ce-company'!$A$1:$R$25</definedName>
    <definedName name="_xlnm.Print_Area" localSheetId="2">'ce-conso'!$A$1:$AD$34</definedName>
    <definedName name="_xlnm.Print_Area" localSheetId="4">'FS - cash flow '!$A$1:$J$108</definedName>
    <definedName name="_xlnm.Print_Area" localSheetId="1">pl!$A$1:$J$74</definedName>
    <definedName name="_xlnm.Print_Area">#REF!</definedName>
    <definedName name="Print_Area_MI">[5]RETEN!#REF!</definedName>
    <definedName name="Print_Area_Reset" localSheetId="4">OFFSET(Full_Print,0,0,Last_Row)</definedName>
    <definedName name="Print_Area_Reset">OFFSET(Full_Print,0,0,Last_Row)</definedName>
    <definedName name="_xlnm.Print_Titles">#N/A</definedName>
    <definedName name="PrintArea" localSheetId="4">#REF!</definedName>
    <definedName name="PrintArea">#REF!</definedName>
    <definedName name="Printtitles" localSheetId="4">'[6]A12-invsub'!#REF!</definedName>
    <definedName name="Printtitles">'[6]A12-invsub'!#REF!</definedName>
    <definedName name="ratio" localSheetId="4">IF('[7]#REF'!$A$5&lt;=5,INDEX('[7]#REF'!F1:AC1,('[7]#REF'!$A$5*5)-4),'[7]#REF'!N1)</definedName>
    <definedName name="ratio">IF('[7]#REF'!$A$5&lt;=5,INDEX('[7]#REF'!F1:AC1,('[7]#REF'!$A$5*5)-4),'[7]#REF'!N1)</definedName>
    <definedName name="ratio1" localSheetId="4">IF('[7]#REF'!$A$5&lt;=5,INDEX('[7]#REF'!F1:AC1,('[7]#REF'!$A$5*5)-4),'[7]#REF'!R1)</definedName>
    <definedName name="ratio1">IF('[7]#REF'!$A$5&lt;=5,INDEX('[7]#REF'!F1:AC1,('[7]#REF'!$A$5*5)-4),'[7]#REF'!R1)</definedName>
    <definedName name="ratio2" localSheetId="4">IF('[7]#REF'!$A$5&lt;=5,INDEX('[7]#REF'!F1:AC1,('[7]#REF'!$A$5*5)-4),'[7]#REF'!V1)</definedName>
    <definedName name="ratio2">IF('[7]#REF'!$A$5&lt;=5,INDEX('[7]#REF'!F1:AC1,('[7]#REF'!$A$5*5)-4),'[7]#REF'!V1)</definedName>
    <definedName name="ratio3" localSheetId="4">IF('[7]#REF'!$A$5&lt;=5,INDEX('[7]#REF'!F1:AC1,('[7]#REF'!$A$5*5)-4),'[7]#REF'!Z1)</definedName>
    <definedName name="ratio3">IF('[7]#REF'!$A$5&lt;=5,INDEX('[7]#REF'!F1:AC1,('[7]#REF'!$A$5*5)-4),'[7]#REF'!Z1)</definedName>
    <definedName name="report" localSheetId="4">'[2]FA(NEW)'!$E$5:$G$45</definedName>
    <definedName name="report">'[2]FA(NEW)'!$E$5:$G$45</definedName>
    <definedName name="rik" localSheetId="4">IF(#REF!&lt;=5,INDEX(#REF!,(#REF!*5)-4),#REF!)</definedName>
    <definedName name="rik">IF(#REF!&lt;=5,INDEX(#REF!,(#REF!*5)-4),#REF!)</definedName>
    <definedName name="twpl" localSheetId="4">#REF!</definedName>
    <definedName name="twpl">#REF!</definedName>
    <definedName name="variance" localSheetId="4">'[2]FA(NEW)'!$BI$5:$CF$44</definedName>
    <definedName name="variance">'[2]FA(NEW)'!$BI$5:$CF$44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" i="8" l="1"/>
  <c r="R18" i="8"/>
  <c r="R15" i="8"/>
  <c r="R13" i="8"/>
  <c r="R12" i="8"/>
  <c r="R14" i="8" s="1"/>
  <c r="R11" i="8"/>
  <c r="P15" i="8"/>
  <c r="P13" i="8"/>
  <c r="P12" i="8"/>
  <c r="P11" i="8"/>
  <c r="N16" i="8"/>
  <c r="L16" i="8"/>
  <c r="J16" i="8"/>
  <c r="H16" i="8"/>
  <c r="F16" i="8"/>
  <c r="F14" i="8"/>
  <c r="H14" i="8"/>
  <c r="J14" i="8"/>
  <c r="P14" i="8"/>
  <c r="N14" i="8"/>
  <c r="L14" i="8"/>
  <c r="P21" i="8"/>
  <c r="N21" i="8"/>
  <c r="J21" i="8"/>
  <c r="H21" i="8"/>
  <c r="F21" i="8"/>
  <c r="H71" i="10"/>
  <c r="D71" i="10"/>
  <c r="H84" i="10"/>
  <c r="D84" i="10"/>
  <c r="J8" i="10"/>
  <c r="J32" i="10" s="1"/>
  <c r="J48" i="10" s="1"/>
  <c r="J53" i="10" s="1"/>
  <c r="H8" i="10"/>
  <c r="H32" i="10" s="1"/>
  <c r="H48" i="10" s="1"/>
  <c r="H53" i="10" s="1"/>
  <c r="F8" i="10"/>
  <c r="F32" i="10" s="1"/>
  <c r="F48" i="10" s="1"/>
  <c r="F53" i="10" s="1"/>
  <c r="D8" i="10"/>
  <c r="D32" i="10" s="1"/>
  <c r="D48" i="10" s="1"/>
  <c r="D53" i="10" s="1"/>
  <c r="F101" i="10"/>
  <c r="J84" i="10"/>
  <c r="F84" i="10"/>
  <c r="J71" i="10"/>
  <c r="F71" i="10"/>
  <c r="H11" i="1"/>
  <c r="H12" i="1" s="1"/>
  <c r="V26" i="7"/>
  <c r="R16" i="8" l="1"/>
  <c r="P16" i="8"/>
  <c r="H87" i="10"/>
  <c r="H89" i="10" s="1"/>
  <c r="H90" i="10" s="1"/>
  <c r="D87" i="10"/>
  <c r="D89" i="10" s="1"/>
  <c r="D90" i="10" s="1"/>
  <c r="F87" i="10"/>
  <c r="F89" i="10" s="1"/>
  <c r="F90" i="10" s="1"/>
  <c r="J87" i="10"/>
  <c r="J89" i="10" s="1"/>
  <c r="J90" i="10" s="1"/>
  <c r="K61" i="1"/>
  <c r="D51" i="1" l="1"/>
  <c r="P26" i="7" s="1"/>
  <c r="X26" i="7" s="1"/>
  <c r="AB26" i="7"/>
  <c r="AB29" i="7"/>
  <c r="H62" i="4" l="1"/>
  <c r="H84" i="4"/>
  <c r="H18" i="1"/>
  <c r="H22" i="8"/>
  <c r="H24" i="8" s="1"/>
  <c r="F22" i="8"/>
  <c r="F24" i="8" s="1"/>
  <c r="J22" i="8"/>
  <c r="J24" i="8" s="1"/>
  <c r="P22" i="8"/>
  <c r="P24" i="8" s="1"/>
  <c r="N22" i="8"/>
  <c r="Z21" i="7" l="1"/>
  <c r="AD21" i="7" s="1"/>
  <c r="Z20" i="7"/>
  <c r="AD20" i="7" s="1"/>
  <c r="Z19" i="7"/>
  <c r="AD19" i="7" s="1"/>
  <c r="Z17" i="7"/>
  <c r="AD17" i="7" s="1"/>
  <c r="Z16" i="7"/>
  <c r="AD16" i="7" s="1"/>
  <c r="Z15" i="7"/>
  <c r="AD15" i="7" s="1"/>
  <c r="X21" i="7"/>
  <c r="X20" i="7"/>
  <c r="X19" i="7"/>
  <c r="X17" i="7"/>
  <c r="X16" i="7"/>
  <c r="X15" i="7"/>
  <c r="D29" i="4"/>
  <c r="AB18" i="7"/>
  <c r="V18" i="7"/>
  <c r="V22" i="7" s="1"/>
  <c r="T18" i="7"/>
  <c r="T22" i="7" s="1"/>
  <c r="R18" i="7"/>
  <c r="X18" i="7" s="1"/>
  <c r="P18" i="7"/>
  <c r="N18" i="7"/>
  <c r="L18" i="7"/>
  <c r="L22" i="7" s="1"/>
  <c r="L32" i="7" s="1"/>
  <c r="J18" i="7"/>
  <c r="Z18" i="7" s="1"/>
  <c r="AD18" i="7" s="1"/>
  <c r="V36" i="7"/>
  <c r="T36" i="7"/>
  <c r="AB36" i="7"/>
  <c r="X29" i="7"/>
  <c r="X25" i="7"/>
  <c r="X24" i="7"/>
  <c r="R30" i="7"/>
  <c r="Z30" i="7" s="1"/>
  <c r="AD30" i="7" s="1"/>
  <c r="N30" i="7"/>
  <c r="AD24" i="7"/>
  <c r="Z29" i="7"/>
  <c r="AD29" i="7" s="1"/>
  <c r="Z26" i="7"/>
  <c r="Z25" i="7"/>
  <c r="AD25" i="7" s="1"/>
  <c r="Z24" i="7"/>
  <c r="AB27" i="7"/>
  <c r="D71" i="1" s="1"/>
  <c r="V27" i="7"/>
  <c r="V31" i="7" s="1"/>
  <c r="T27" i="7"/>
  <c r="T31" i="7" s="1"/>
  <c r="R27" i="7"/>
  <c r="N27" i="7"/>
  <c r="N31" i="7" s="1"/>
  <c r="L27" i="7"/>
  <c r="L31" i="7" s="1"/>
  <c r="J27" i="7"/>
  <c r="J31" i="7" s="1"/>
  <c r="H27" i="7"/>
  <c r="F27" i="7"/>
  <c r="AB22" i="7"/>
  <c r="AB32" i="7" s="1"/>
  <c r="P22" i="7"/>
  <c r="N22" i="7"/>
  <c r="N32" i="7" s="1"/>
  <c r="H22" i="7"/>
  <c r="H32" i="7" s="1"/>
  <c r="F22" i="7"/>
  <c r="F32" i="7" s="1"/>
  <c r="H31" i="7"/>
  <c r="F31" i="7"/>
  <c r="AE18" i="7" l="1"/>
  <c r="X30" i="7"/>
  <c r="R31" i="7"/>
  <c r="J22" i="7"/>
  <c r="J32" i="7" s="1"/>
  <c r="R22" i="7"/>
  <c r="X22" i="7" s="1"/>
  <c r="X32" i="7" s="1"/>
  <c r="Z22" i="7"/>
  <c r="AD22" i="7" s="1"/>
  <c r="AB31" i="7"/>
  <c r="AB33" i="7" s="1"/>
  <c r="AB37" i="7"/>
  <c r="AD26" i="7"/>
  <c r="P27" i="7"/>
  <c r="Z27" i="7" l="1"/>
  <c r="D70" i="1" s="1"/>
  <c r="P31" i="7"/>
  <c r="X27" i="7"/>
  <c r="AD27" i="7" l="1"/>
  <c r="AE27" i="7" s="1"/>
  <c r="Z37" i="7"/>
  <c r="X31" i="7"/>
  <c r="X33" i="7" s="1"/>
  <c r="Z31" i="7"/>
  <c r="AD31" i="7" l="1"/>
  <c r="N36" i="7"/>
  <c r="N33" i="7"/>
  <c r="D79" i="4"/>
  <c r="F33" i="7" s="1"/>
  <c r="F72" i="1"/>
  <c r="D72" i="1"/>
  <c r="J64" i="1"/>
  <c r="H64" i="1"/>
  <c r="F64" i="1"/>
  <c r="D64" i="1"/>
  <c r="J54" i="1"/>
  <c r="H54" i="1"/>
  <c r="F54" i="1"/>
  <c r="D54" i="1"/>
  <c r="F35" i="1"/>
  <c r="D35" i="1"/>
  <c r="F31" i="1"/>
  <c r="D31" i="1"/>
  <c r="J19" i="1"/>
  <c r="H19" i="1"/>
  <c r="F19" i="1"/>
  <c r="D19" i="1"/>
  <c r="J12" i="1"/>
  <c r="J20" i="1" s="1"/>
  <c r="J24" i="1" s="1"/>
  <c r="J26" i="1" s="1"/>
  <c r="J29" i="1" s="1"/>
  <c r="J35" i="1" s="1"/>
  <c r="F12" i="1"/>
  <c r="F20" i="1" s="1"/>
  <c r="F24" i="1" s="1"/>
  <c r="F26" i="1" s="1"/>
  <c r="D12" i="1"/>
  <c r="J86" i="4"/>
  <c r="J89" i="4" s="1"/>
  <c r="H86" i="4"/>
  <c r="H89" i="4" s="1"/>
  <c r="F86" i="4"/>
  <c r="J63" i="4"/>
  <c r="H63" i="4"/>
  <c r="F63" i="4"/>
  <c r="D63" i="4"/>
  <c r="J52" i="4"/>
  <c r="H52" i="4"/>
  <c r="F52" i="4"/>
  <c r="D52" i="4"/>
  <c r="J30" i="4"/>
  <c r="H30" i="4"/>
  <c r="F30" i="4"/>
  <c r="D30" i="4"/>
  <c r="J16" i="4"/>
  <c r="H16" i="4"/>
  <c r="F16" i="4"/>
  <c r="D16" i="4"/>
  <c r="F64" i="4" l="1"/>
  <c r="F90" i="4" s="1"/>
  <c r="F89" i="4"/>
  <c r="AD32" i="7" s="1"/>
  <c r="Z32" i="7"/>
  <c r="H31" i="4"/>
  <c r="D86" i="4"/>
  <c r="D89" i="4" s="1"/>
  <c r="D90" i="4" s="1"/>
  <c r="D31" i="4"/>
  <c r="D20" i="1"/>
  <c r="D64" i="4"/>
  <c r="AE31" i="7"/>
  <c r="H20" i="1"/>
  <c r="H24" i="1" s="1"/>
  <c r="H26" i="1" s="1"/>
  <c r="F65" i="1"/>
  <c r="F67" i="1" s="1"/>
  <c r="H65" i="1"/>
  <c r="H67" i="1" s="1"/>
  <c r="H70" i="1" s="1"/>
  <c r="J65" i="1"/>
  <c r="J67" i="1" s="1"/>
  <c r="J70" i="1" s="1"/>
  <c r="D65" i="1"/>
  <c r="J64" i="4"/>
  <c r="J90" i="4" s="1"/>
  <c r="J31" i="4"/>
  <c r="H64" i="4"/>
  <c r="H90" i="4" s="1"/>
  <c r="F31" i="4"/>
  <c r="AD33" i="7" l="1"/>
  <c r="Z33" i="7"/>
  <c r="J91" i="4"/>
  <c r="D91" i="4"/>
  <c r="H91" i="4"/>
  <c r="D67" i="1"/>
  <c r="D24" i="1"/>
  <c r="F91" i="4"/>
  <c r="H29" i="1"/>
  <c r="H35" i="1" s="1"/>
  <c r="L19" i="8"/>
  <c r="AE26" i="7"/>
  <c r="L21" i="8" l="1"/>
  <c r="L22" i="8" s="1"/>
  <c r="L24" i="8" s="1"/>
  <c r="R19" i="8"/>
  <c r="R21" i="8" s="1"/>
  <c r="R22" i="8" s="1"/>
  <c r="R24" i="8" s="1"/>
  <c r="D26" i="1"/>
  <c r="H33" i="7"/>
  <c r="J33" i="7"/>
  <c r="L33" i="7"/>
  <c r="AE25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Dolrudee Ruamrak</author>
  </authors>
  <commentList>
    <comment ref="D63" authorId="0" shapeId="0" xr:uid="{5823F17F-20AA-4E15-94F4-FA42B5EB2158}">
      <text>
        <r>
          <rPr>
            <b/>
            <sz val="9"/>
            <color indexed="81"/>
            <rFont val="Tahoma"/>
            <family val="2"/>
          </rPr>
          <t>-1 To agree with Variance BS</t>
        </r>
      </text>
    </comment>
  </commentList>
</comments>
</file>

<file path=xl/sharedStrings.xml><?xml version="1.0" encoding="utf-8"?>
<sst xmlns="http://schemas.openxmlformats.org/spreadsheetml/2006/main" count="379" uniqueCount="274">
  <si>
    <t>Laguna Resorts &amp; Hotels Public Company Limited and its subsidiaries</t>
  </si>
  <si>
    <t>(Unit: Baht)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</si>
  <si>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</si>
  <si>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</si>
  <si>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</si>
  <si>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</si>
  <si>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</si>
  <si>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</si>
  <si>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</si>
  <si>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</si>
  <si>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</si>
  <si>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 xml:space="preserve">Long-term trade accounts receivable </t>
  </si>
  <si>
    <t>Investments in subsidiaries</t>
  </si>
  <si>
    <t>Long-term loans to subsidiaries</t>
  </si>
  <si>
    <t>Goodwill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</si>
  <si>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</si>
  <si>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</si>
  <si>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</si>
  <si>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</si>
  <si>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</si>
  <si>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</si>
  <si>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Current portion of long-term loans from financial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</si>
  <si>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</si>
  <si>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</si>
  <si>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</si>
  <si>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</si>
  <si>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</si>
  <si>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</si>
  <si>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</si>
  <si>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</si>
  <si>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</si>
  <si>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</si>
  <si>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</si>
  <si>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</si>
  <si>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</si>
  <si>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</si>
  <si>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</si>
  <si>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</si>
  <si>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</si>
  <si>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</si>
  <si>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</si>
  <si>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</si>
  <si>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</si>
  <si>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</si>
  <si>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</si>
  <si>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</si>
  <si>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</si>
  <si>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</si>
  <si>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</si>
  <si>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</si>
  <si>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</si>
  <si>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</si>
  <si>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</si>
  <si>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</si>
  <si>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</si>
  <si>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</si>
  <si>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</si>
  <si>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</si>
  <si>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</si>
  <si>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</si>
  <si>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</si>
  <si>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</si>
  <si>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</si>
  <si>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</si>
  <si>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Property development cost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</si>
  <si>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</si>
  <si>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</si>
  <si>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</si>
  <si>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</si>
  <si>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</si>
  <si>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</si>
  <si>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</si>
  <si>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</si>
  <si>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</si>
  <si>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</si>
  <si>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</si>
  <si>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</si>
  <si>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</si>
  <si>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</si>
  <si>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</si>
  <si>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</si>
  <si>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</si>
  <si>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</si>
  <si>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</si>
  <si>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</si>
  <si>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</si>
  <si>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</si>
  <si>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</si>
  <si>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</si>
  <si>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</si>
  <si>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</si>
  <si>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>Equity attributable to owner of the Company</t>
  </si>
  <si>
    <t>Income statement</t>
  </si>
  <si>
    <t>Statement of changes in shareholders' equity (continued)</t>
  </si>
  <si>
    <t>Advance received from customers</t>
  </si>
  <si>
    <t>Statement of changes in shareholders' equity</t>
  </si>
  <si>
    <t>Statement of financial position</t>
  </si>
  <si>
    <t>Statement of financial position (continued)</t>
  </si>
  <si>
    <t>Statement of comprehensive income</t>
  </si>
  <si>
    <t>Equity attributable to</t>
  </si>
  <si>
    <t xml:space="preserve"> non-controlling</t>
  </si>
  <si>
    <t xml:space="preserve">Equity attributable to non-controlling interests </t>
  </si>
  <si>
    <t xml:space="preserve">   of the subsidiaries</t>
  </si>
  <si>
    <t>Income tax payable</t>
  </si>
  <si>
    <t>Income tax expenses</t>
  </si>
  <si>
    <t>Directors</t>
  </si>
  <si>
    <t>Deferred tax assets</t>
  </si>
  <si>
    <t>Deferred tax liabilities</t>
  </si>
  <si>
    <t>Other  components of shareholders' equity</t>
  </si>
  <si>
    <t>Long-term loans from subsidiaries</t>
  </si>
  <si>
    <t>Revaluation</t>
  </si>
  <si>
    <t xml:space="preserve">components of </t>
  </si>
  <si>
    <t xml:space="preserve">   to profit or loss in subsequent periods</t>
  </si>
  <si>
    <t>Profit (loss) attributable to:</t>
  </si>
  <si>
    <t>Share of other</t>
  </si>
  <si>
    <t>comprehensive</t>
  </si>
  <si>
    <t>Exchange differences on translation of financial statements</t>
  </si>
  <si>
    <t>from associates</t>
  </si>
  <si>
    <t xml:space="preserve">   to profit or loss in subsequent periods, net of income tax</t>
  </si>
  <si>
    <t>Cost to obtain contracts with customers</t>
  </si>
  <si>
    <t>Share of profit from investments in associates</t>
  </si>
  <si>
    <t>Revenue from office rental operations</t>
  </si>
  <si>
    <t>Revenue from hotel operations</t>
  </si>
  <si>
    <t>Revenue from property development operations</t>
  </si>
  <si>
    <t>Long-term loan from related company</t>
  </si>
  <si>
    <t xml:space="preserve">   (Note 16)</t>
  </si>
  <si>
    <t>Balance as at 31 December 2020</t>
  </si>
  <si>
    <t>Other non-current financial assets</t>
  </si>
  <si>
    <t>Right-of-use assets</t>
  </si>
  <si>
    <t>Current portion of lease liabilities</t>
  </si>
  <si>
    <t>Lease liabilities, net of current portion</t>
  </si>
  <si>
    <t>investments in equity</t>
  </si>
  <si>
    <t>designated at fair</t>
  </si>
  <si>
    <t>value through other</t>
  </si>
  <si>
    <t>comprehensive income</t>
  </si>
  <si>
    <t>Additional investment in subsidiary</t>
  </si>
  <si>
    <t>Other comprehensive income to be reclassified</t>
  </si>
  <si>
    <t>Change in revaluation of assets</t>
  </si>
  <si>
    <t xml:space="preserve">  in foreign currency</t>
  </si>
  <si>
    <t>Actuarial loss</t>
  </si>
  <si>
    <t>Finance income</t>
  </si>
  <si>
    <t>Revenues</t>
  </si>
  <si>
    <t>Total revenues</t>
  </si>
  <si>
    <t>Loss for the year</t>
  </si>
  <si>
    <t>Gains (loss) on</t>
  </si>
  <si>
    <t>Long-term restricted deposit at financial institution</t>
  </si>
  <si>
    <t>Long-term loans from financial institutions,</t>
  </si>
  <si>
    <t xml:space="preserve">   net of current portion</t>
  </si>
  <si>
    <t>income</t>
  </si>
  <si>
    <t>Balance as at 1 January 2020</t>
  </si>
  <si>
    <t xml:space="preserve">   financial institutions</t>
  </si>
  <si>
    <t xml:space="preserve">   at fair value through other comprehensive income</t>
  </si>
  <si>
    <t>2020</t>
  </si>
  <si>
    <t>Other current financial asset</t>
  </si>
  <si>
    <t>Long-term provision</t>
  </si>
  <si>
    <t>For the year ended 31 December 2021</t>
  </si>
  <si>
    <t>Balance as at 1 January 2021</t>
  </si>
  <si>
    <t>Balance as at 31 December 2021</t>
  </si>
  <si>
    <t>As at 31 December 2021</t>
  </si>
  <si>
    <t>2021</t>
  </si>
  <si>
    <t xml:space="preserve">Gain (loss) on changes in value of equity investments designated  </t>
  </si>
  <si>
    <t>26, 44</t>
  </si>
  <si>
    <t>Reversal of revaluation surplus on disposal of assets (Note 28)</t>
  </si>
  <si>
    <t>Dividend paid (Note 37)</t>
  </si>
  <si>
    <t>Operating loss</t>
  </si>
  <si>
    <t>Loss before income tax expenses</t>
  </si>
  <si>
    <t>Cash flow statement</t>
  </si>
  <si>
    <t>Cash flows from operating activities</t>
  </si>
  <si>
    <t xml:space="preserve">   to net cash provided by (paid from) operating activities:</t>
  </si>
  <si>
    <t xml:space="preserve">   Depreciation</t>
  </si>
  <si>
    <t xml:space="preserve">   Reduction of inventory to net realisable value (reversal)</t>
  </si>
  <si>
    <t xml:space="preserve">   Reduction of property development cost</t>
  </si>
  <si>
    <t xml:space="preserve">      to net realisable value (reversal)</t>
  </si>
  <si>
    <t xml:space="preserve">   Dividend income from investment in associates</t>
  </si>
  <si>
    <t xml:space="preserve">   Share of profit from investments in associates</t>
  </si>
  <si>
    <t xml:space="preserve">   Gain on sales of property, plant and equipment</t>
  </si>
  <si>
    <t xml:space="preserve">   Write off property development cost</t>
  </si>
  <si>
    <t xml:space="preserve">   Write off property, plant and equipment</t>
  </si>
  <si>
    <t xml:space="preserve">   Impairment of property, plant and equipment</t>
  </si>
  <si>
    <t xml:space="preserve">   Impairment of right-of-use assets</t>
  </si>
  <si>
    <t xml:space="preserve">   Deferred gain on right-of-use assets</t>
  </si>
  <si>
    <t xml:space="preserve">   Forfeited money from property units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</si>
  <si>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</si>
  <si>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</si>
  <si>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</si>
  <si>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</si>
  <si>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</si>
  <si>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</si>
  <si>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</si>
  <si>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</si>
  <si>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Cost to obtain contracts with customers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</si>
  <si>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</si>
  <si>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</si>
  <si>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</si>
  <si>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</si>
  <si>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</si>
  <si>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</si>
  <si>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</si>
  <si>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Other non-current liabilities</t>
  </si>
  <si>
    <t xml:space="preserve">Cash flows from (used in) operating activities </t>
  </si>
  <si>
    <t xml:space="preserve">   Cash received from income tax refund</t>
  </si>
  <si>
    <t>Net cash flows from (used in) operating activities</t>
  </si>
  <si>
    <t>Cash flow statement (continued)</t>
  </si>
  <si>
    <t>Cash flows from investing activities</t>
  </si>
  <si>
    <t>Increase in long-term restricted deposits at financial institutions</t>
  </si>
  <si>
    <t>Cash received from long-term loans to subsidiaries</t>
  </si>
  <si>
    <t>Cash paid for long-term loans to subsidiaries</t>
  </si>
  <si>
    <t>Dividend received from investment in associates</t>
  </si>
  <si>
    <t>Cash received from sales of property, plant and equipment</t>
  </si>
  <si>
    <t>Cash paid for acquisition of property, plant and equipment</t>
  </si>
  <si>
    <t>Net cash flows from (used in) investing activities</t>
  </si>
  <si>
    <t>Cash flows from financing activities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</si>
  <si>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</si>
  <si>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</si>
  <si>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</si>
  <si>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</si>
  <si>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 xml:space="preserve">Payment of lease liabilities </t>
  </si>
  <si>
    <t>Dividend paid</t>
  </si>
  <si>
    <t>Cash received from registered share capital of subsidiary -</t>
  </si>
  <si>
    <t xml:space="preserve">    non-controlling interests</t>
  </si>
  <si>
    <t>Net cash flows from (used in) financing activities</t>
  </si>
  <si>
    <t>Net exchange differences on translation of financial</t>
  </si>
  <si>
    <t xml:space="preserve">   statements in foreign currency</t>
  </si>
  <si>
    <t>Net increase (decrease) in cash and cash equivalents</t>
  </si>
  <si>
    <t>Cash and cash equivalents at beginning of year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</si>
  <si>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</si>
  <si>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</si>
  <si>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</si>
  <si>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</si>
  <si>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Transfer of property development cost to property,</t>
  </si>
  <si>
    <t xml:space="preserve">      plant and equipment</t>
  </si>
  <si>
    <t xml:space="preserve">   Transfer of property, plant and equipment to property  </t>
  </si>
  <si>
    <t xml:space="preserve">      development cost</t>
  </si>
  <si>
    <t xml:space="preserve">   Dividend payable</t>
  </si>
  <si>
    <t xml:space="preserve">   Transfer of investment properties to property,</t>
  </si>
  <si>
    <t xml:space="preserve">   Addition of right-of-use assets and lease liabilities</t>
  </si>
  <si>
    <t xml:space="preserve">   Reclassify short-term loans from financial institutions to long-term</t>
  </si>
  <si>
    <t xml:space="preserve">   Allowance for expected credit losses</t>
  </si>
  <si>
    <t xml:space="preserve">   Loss on revaluation of investment properties</t>
  </si>
  <si>
    <t xml:space="preserve">   Provision for long-term employee benefits (reversal)</t>
  </si>
  <si>
    <t>Increase in fixed deposit</t>
  </si>
  <si>
    <t xml:space="preserve">      loans from financial institutions</t>
  </si>
  <si>
    <t>Loss attributable to equity holders of the Company</t>
  </si>
  <si>
    <t xml:space="preserve">Loss for the year </t>
  </si>
  <si>
    <t>Profit (loss) for the year</t>
  </si>
  <si>
    <t>Adjustments to reconcile loss before income tax expenses</t>
  </si>
  <si>
    <t xml:space="preserve">Bank overdrafts and short-term loans from </t>
  </si>
  <si>
    <t>Other comprehensive income (loss) :</t>
  </si>
  <si>
    <t>Share of other comprehensive income (loss) from associates</t>
  </si>
  <si>
    <t>Other comprehensive income (loss) not to be reclassified</t>
  </si>
  <si>
    <t xml:space="preserve">Other comprehensive income (loss) not to be reclassified </t>
  </si>
  <si>
    <t>Other comprehensive income (loss) for the year</t>
  </si>
  <si>
    <t>Total comprehensive income (loss) for the year</t>
  </si>
  <si>
    <t>Total comprehensive income (loss) attributable to:</t>
  </si>
  <si>
    <t>Subsidiary paid dividend to non-controlling interests of subsidiary</t>
  </si>
  <si>
    <t xml:space="preserve">Other comprehensive </t>
  </si>
  <si>
    <t>surplus on assets</t>
  </si>
  <si>
    <t xml:space="preserve">   Dividend income from investment in subsidiary</t>
  </si>
  <si>
    <t xml:space="preserve">   Reversal of provision for legal case</t>
  </si>
  <si>
    <t xml:space="preserve">   Cash paid for provision for long-term employee benefits</t>
  </si>
  <si>
    <t xml:space="preserve">   Cash paid for long-term provision legal case</t>
  </si>
  <si>
    <t xml:space="preserve">   Cash received from interest income</t>
  </si>
  <si>
    <t xml:space="preserve">   Cash paid for interest expenses</t>
  </si>
  <si>
    <t xml:space="preserve">   Cash paid for income tax</t>
  </si>
  <si>
    <t>Dividend received from investment in subsidiary</t>
  </si>
  <si>
    <t>Increase (decrease) in bank overdrafts and short-term loans from</t>
  </si>
  <si>
    <t>Repayment of long-term loans from related company</t>
  </si>
  <si>
    <t>Other comprehensive income (loss) to be reclassified</t>
  </si>
  <si>
    <t xml:space="preserve">Total comprehensive income (loss) for the year </t>
  </si>
  <si>
    <t xml:space="preserve">   Share of other comprehensive income (loss) from associates</t>
  </si>
  <si>
    <t xml:space="preserve">   Decrease in revaluation surplus on assets</t>
  </si>
  <si>
    <t>Basic loss per share</t>
  </si>
  <si>
    <t>Cash and cash equivalents at end of year (Note 6)</t>
  </si>
  <si>
    <t>Earning per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</si>
</sst>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#,##0.0_);\(#,##0.0\)"/>
  </numFmts>
  <fonts count="26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10" fillId="2" borderId="0">
      <protection hidden="1"/>
    </xf>
    <xf numFmtId="166" fontId="11" fillId="0" borderId="0" applyFont="0" applyFill="0" applyBorder="0" applyAlignment="0" applyProtection="0"/>
    <xf numFmtId="37" fontId="12" fillId="0" borderId="0"/>
    <xf numFmtId="0" fontId="8" fillId="0" borderId="0"/>
    <xf numFmtId="9" fontId="1" fillId="0" borderId="0" applyFont="0" applyFill="0" applyBorder="0" applyAlignment="0" applyProtection="0"/>
    <xf numFmtId="37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23" fillId="0" borderId="0"/>
    <xf numFmtId="0" fontId="23" fillId="0" borderId="0"/>
  </cellStyleXfs>
  <cellXfs count="156">
    <xf numFmtId="0" fontId="0" fillId="0" borderId="0" xfId="0"/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Border="1" applyAlignment="1">
      <alignment vertical="center"/>
    </xf>
    <xf numFmtId="41" fontId="6" fillId="0" borderId="0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Alignment="1">
      <alignment vertical="center"/>
    </xf>
    <xf numFmtId="0" fontId="6" fillId="0" borderId="0" xfId="6" applyFont="1" applyFill="1" applyAlignment="1">
      <alignment vertical="center"/>
    </xf>
    <xf numFmtId="0" fontId="5" fillId="0" borderId="0" xfId="6" applyFont="1" applyFill="1" applyAlignment="1">
      <alignment vertical="center"/>
    </xf>
    <xf numFmtId="0" fontId="7" fillId="0" borderId="0" xfId="6" applyFont="1" applyFill="1" applyAlignment="1">
      <alignment horizontal="center" vertical="center"/>
    </xf>
    <xf numFmtId="0" fontId="6" fillId="0" borderId="0" xfId="6" applyFont="1" applyFill="1" applyAlignment="1">
      <alignment horizontal="center" vertical="center"/>
    </xf>
    <xf numFmtId="0" fontId="6" fillId="0" borderId="0" xfId="6" applyFont="1" applyFill="1" applyBorder="1" applyAlignment="1">
      <alignment horizontal="center" vertical="center"/>
    </xf>
    <xf numFmtId="41" fontId="6" fillId="0" borderId="5" xfId="0" applyNumberFormat="1" applyFont="1" applyFill="1" applyBorder="1" applyAlignment="1">
      <alignment horizontal="right" vertical="center"/>
    </xf>
    <xf numFmtId="0" fontId="2" fillId="0" borderId="0" xfId="6" applyFont="1" applyFill="1" applyAlignment="1">
      <alignment vertical="center"/>
    </xf>
    <xf numFmtId="0" fontId="2" fillId="0" borderId="0" xfId="6" applyFont="1" applyFill="1" applyBorder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41" fontId="3" fillId="0" borderId="0" xfId="6" applyNumberFormat="1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 wrapText="1"/>
    </xf>
    <xf numFmtId="0" fontId="3" fillId="0" borderId="0" xfId="6" applyFont="1" applyFill="1" applyAlignment="1">
      <alignment horizontal="center" vertical="center"/>
    </xf>
    <xf numFmtId="0" fontId="3" fillId="0" borderId="0" xfId="6" applyFont="1" applyFill="1" applyBorder="1" applyAlignment="1">
      <alignment horizontal="center"/>
    </xf>
    <xf numFmtId="41" fontId="3" fillId="0" borderId="1" xfId="0" applyNumberFormat="1" applyFont="1" applyFill="1" applyBorder="1" applyAlignment="1">
      <alignment horizontal="lef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6" applyNumberFormat="1" applyFont="1" applyFill="1" applyAlignment="1">
      <alignment vertical="center"/>
    </xf>
    <xf numFmtId="41" fontId="3" fillId="0" borderId="0" xfId="6" applyNumberFormat="1" applyFont="1" applyFill="1" applyBorder="1" applyAlignment="1">
      <alignment vertical="center"/>
    </xf>
    <xf numFmtId="0" fontId="6" fillId="0" borderId="0" xfId="12" applyFont="1" applyFill="1" applyBorder="1" applyAlignment="1">
      <alignment horizontal="center" vertical="center"/>
    </xf>
    <xf numFmtId="0" fontId="6" fillId="0" borderId="0" xfId="12" applyFont="1" applyFill="1" applyAlignment="1">
      <alignment horizontal="center" vertical="center"/>
    </xf>
    <xf numFmtId="41" fontId="6" fillId="0" borderId="0" xfId="0" applyNumberFormat="1" applyFont="1" applyFill="1" applyBorder="1" applyAlignment="1">
      <alignment horizontal="left" vertical="center"/>
    </xf>
    <xf numFmtId="41" fontId="6" fillId="0" borderId="0" xfId="1" applyNumberFormat="1" applyFont="1" applyFill="1" applyBorder="1" applyAlignment="1">
      <alignment vertical="center"/>
    </xf>
    <xf numFmtId="41" fontId="6" fillId="0" borderId="1" xfId="0" applyNumberFormat="1" applyFont="1" applyFill="1" applyBorder="1" applyAlignment="1">
      <alignment horizontal="left" vertical="center"/>
    </xf>
    <xf numFmtId="41" fontId="6" fillId="0" borderId="1" xfId="1" applyNumberFormat="1" applyFont="1" applyFill="1" applyBorder="1" applyAlignment="1">
      <alignment vertical="center"/>
    </xf>
    <xf numFmtId="41" fontId="6" fillId="0" borderId="1" xfId="0" applyNumberFormat="1" applyFont="1" applyFill="1" applyBorder="1" applyAlignment="1">
      <alignment horizontal="right" vertical="center"/>
    </xf>
    <xf numFmtId="0" fontId="19" fillId="0" borderId="0" xfId="0" applyFont="1" applyFill="1" applyAlignment="1">
      <alignment vertical="center"/>
    </xf>
    <xf numFmtId="37" fontId="19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37" fontId="1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37" fontId="11" fillId="0" borderId="0" xfId="0" applyNumberFormat="1" applyFont="1" applyFill="1" applyAlignment="1">
      <alignment horizontal="right" vertical="center"/>
    </xf>
    <xf numFmtId="0" fontId="19" fillId="0" borderId="0" xfId="0" applyFont="1" applyFill="1" applyAlignment="1">
      <alignment horizontal="center" vertical="center"/>
    </xf>
    <xf numFmtId="37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41" fontId="11" fillId="0" borderId="0" xfId="0" applyNumberFormat="1" applyFont="1" applyFill="1" applyAlignment="1">
      <alignment vertical="center"/>
    </xf>
    <xf numFmtId="41" fontId="11" fillId="0" borderId="1" xfId="0" applyNumberFormat="1" applyFont="1" applyFill="1" applyBorder="1" applyAlignment="1">
      <alignment vertical="center"/>
    </xf>
    <xf numFmtId="41" fontId="1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1" fontId="11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41" fontId="11" fillId="0" borderId="0" xfId="0" quotePrefix="1" applyNumberFormat="1" applyFont="1" applyFill="1" applyBorder="1" applyAlignment="1">
      <alignment horizontal="right" vertical="center"/>
    </xf>
    <xf numFmtId="41" fontId="11" fillId="0" borderId="3" xfId="0" applyNumberFormat="1" applyFont="1" applyFill="1" applyBorder="1" applyAlignment="1">
      <alignment vertical="center"/>
    </xf>
    <xf numFmtId="43" fontId="11" fillId="0" borderId="3" xfId="1" applyFont="1" applyFill="1" applyBorder="1" applyAlignment="1">
      <alignment vertical="center"/>
    </xf>
    <xf numFmtId="43" fontId="11" fillId="0" borderId="0" xfId="1" applyFont="1" applyFill="1" applyAlignment="1">
      <alignment vertical="center"/>
    </xf>
    <xf numFmtId="37" fontId="11" fillId="0" borderId="0" xfId="0" applyNumberFormat="1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41" fontId="11" fillId="0" borderId="2" xfId="0" applyNumberFormat="1" applyFont="1" applyFill="1" applyBorder="1" applyAlignment="1">
      <alignment vertical="center"/>
    </xf>
    <xf numFmtId="39" fontId="11" fillId="0" borderId="0" xfId="0" applyNumberFormat="1" applyFont="1" applyFill="1" applyAlignment="1">
      <alignment vertical="center"/>
    </xf>
    <xf numFmtId="39" fontId="11" fillId="0" borderId="0" xfId="0" applyNumberFormat="1" applyFont="1" applyFill="1" applyBorder="1" applyAlignment="1">
      <alignment vertical="center"/>
    </xf>
    <xf numFmtId="37" fontId="11" fillId="0" borderId="0" xfId="0" applyNumberFormat="1" applyFont="1" applyFill="1" applyAlignment="1">
      <alignment horizontal="center" vertical="center"/>
    </xf>
    <xf numFmtId="41" fontId="11" fillId="0" borderId="0" xfId="0" applyNumberFormat="1" applyFont="1" applyFill="1" applyAlignment="1">
      <alignment horizontal="right" vertical="center"/>
    </xf>
    <xf numFmtId="41" fontId="11" fillId="0" borderId="0" xfId="1" applyNumberFormat="1" applyFont="1" applyFill="1" applyAlignment="1">
      <alignment vertical="center"/>
    </xf>
    <xf numFmtId="2" fontId="11" fillId="0" borderId="0" xfId="0" applyNumberFormat="1" applyFont="1" applyFill="1" applyAlignment="1">
      <alignment vertical="center"/>
    </xf>
    <xf numFmtId="41" fontId="11" fillId="0" borderId="1" xfId="0" applyNumberFormat="1" applyFont="1" applyFill="1" applyBorder="1" applyAlignment="1">
      <alignment horizontal="right" vertical="center"/>
    </xf>
    <xf numFmtId="41" fontId="22" fillId="0" borderId="0" xfId="0" applyNumberFormat="1" applyFont="1" applyFill="1" applyBorder="1" applyAlignment="1">
      <alignment vertical="center"/>
    </xf>
    <xf numFmtId="0" fontId="16" fillId="0" borderId="0" xfId="6" applyFont="1" applyFill="1" applyAlignment="1">
      <alignment vertical="center"/>
    </xf>
    <xf numFmtId="0" fontId="18" fillId="0" borderId="0" xfId="6" applyFont="1" applyFill="1" applyAlignment="1">
      <alignment vertical="center"/>
    </xf>
    <xf numFmtId="164" fontId="11" fillId="0" borderId="0" xfId="0" applyNumberFormat="1" applyFont="1" applyFill="1" applyAlignment="1">
      <alignment vertical="center"/>
    </xf>
    <xf numFmtId="164" fontId="11" fillId="0" borderId="0" xfId="1" applyNumberFormat="1" applyFont="1" applyFill="1" applyAlignment="1">
      <alignment vertical="center"/>
    </xf>
    <xf numFmtId="164" fontId="11" fillId="0" borderId="1" xfId="1" applyNumberFormat="1" applyFont="1" applyFill="1" applyBorder="1" applyAlignment="1">
      <alignment vertical="center"/>
    </xf>
    <xf numFmtId="164" fontId="11" fillId="0" borderId="2" xfId="1" applyNumberFormat="1" applyFont="1" applyFill="1" applyBorder="1" applyAlignment="1">
      <alignment vertical="center"/>
    </xf>
    <xf numFmtId="41" fontId="11" fillId="0" borderId="1" xfId="0" quotePrefix="1" applyNumberFormat="1" applyFont="1" applyFill="1" applyBorder="1" applyAlignment="1">
      <alignment horizontal="right" vertical="center"/>
    </xf>
    <xf numFmtId="164" fontId="11" fillId="0" borderId="0" xfId="1" applyNumberFormat="1" applyFont="1" applyFill="1" applyBorder="1" applyAlignment="1">
      <alignment horizontal="right" vertical="center"/>
    </xf>
    <xf numFmtId="164" fontId="11" fillId="0" borderId="5" xfId="1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41" fontId="16" fillId="0" borderId="0" xfId="0" applyNumberFormat="1" applyFont="1" applyFill="1" applyBorder="1" applyAlignment="1">
      <alignment horizontal="left" vertical="center"/>
    </xf>
    <xf numFmtId="41" fontId="16" fillId="0" borderId="0" xfId="0" applyNumberFormat="1" applyFont="1" applyFill="1" applyBorder="1" applyAlignment="1">
      <alignment horizontal="right" vertical="center"/>
    </xf>
    <xf numFmtId="41" fontId="16" fillId="0" borderId="0" xfId="1" applyNumberFormat="1" applyFont="1" applyFill="1" applyBorder="1" applyAlignment="1">
      <alignment vertical="center"/>
    </xf>
    <xf numFmtId="41" fontId="16" fillId="0" borderId="0" xfId="0" applyNumberFormat="1" applyFont="1" applyFill="1" applyBorder="1" applyAlignment="1">
      <alignment vertical="center"/>
    </xf>
    <xf numFmtId="0" fontId="6" fillId="0" borderId="1" xfId="6" applyFont="1" applyFill="1" applyBorder="1" applyAlignment="1">
      <alignment horizontal="center" vertical="center"/>
    </xf>
    <xf numFmtId="41" fontId="6" fillId="0" borderId="0" xfId="6" applyNumberFormat="1" applyFont="1" applyFill="1" applyAlignment="1">
      <alignment vertical="center"/>
    </xf>
    <xf numFmtId="41" fontId="11" fillId="0" borderId="0" xfId="0" applyNumberFormat="1" applyFont="1" applyFill="1" applyAlignment="1">
      <alignment horizontal="center" vertical="center"/>
    </xf>
    <xf numFmtId="41" fontId="11" fillId="0" borderId="2" xfId="1" applyNumberFormat="1" applyFont="1" applyFill="1" applyBorder="1" applyAlignment="1">
      <alignment vertical="center"/>
    </xf>
    <xf numFmtId="41" fontId="11" fillId="0" borderId="0" xfId="0" quotePrefix="1" applyNumberFormat="1" applyFont="1" applyFill="1" applyAlignment="1">
      <alignment horizontal="right" vertical="center"/>
    </xf>
    <xf numFmtId="41" fontId="11" fillId="0" borderId="0" xfId="7" applyNumberFormat="1" applyFont="1" applyFill="1" applyBorder="1" applyAlignment="1">
      <alignment vertical="center"/>
    </xf>
    <xf numFmtId="41" fontId="11" fillId="0" borderId="1" xfId="1" applyNumberFormat="1" applyFont="1" applyFill="1" applyBorder="1" applyAlignment="1">
      <alignment vertical="center"/>
    </xf>
    <xf numFmtId="41" fontId="11" fillId="0" borderId="0" xfId="7" applyNumberFormat="1" applyFont="1" applyFill="1" applyAlignment="1">
      <alignment vertical="center"/>
    </xf>
    <xf numFmtId="41" fontId="11" fillId="0" borderId="3" xfId="1" applyNumberFormat="1" applyFont="1" applyFill="1" applyBorder="1" applyAlignment="1">
      <alignment vertical="center"/>
    </xf>
    <xf numFmtId="41" fontId="11" fillId="0" borderId="0" xfId="1" applyNumberFormat="1" applyFont="1" applyFill="1" applyAlignment="1">
      <alignment horizontal="right" vertical="center"/>
    </xf>
    <xf numFmtId="41" fontId="11" fillId="0" borderId="0" xfId="1" quotePrefix="1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11" fillId="0" borderId="6" xfId="0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41" fontId="6" fillId="0" borderId="0" xfId="6" applyNumberFormat="1" applyFont="1" applyFill="1" applyAlignment="1">
      <alignment horizontal="right" vertical="center"/>
    </xf>
    <xf numFmtId="0" fontId="6" fillId="0" borderId="0" xfId="6" applyFont="1" applyFill="1" applyBorder="1" applyAlignment="1">
      <alignment vertical="center"/>
    </xf>
    <xf numFmtId="37" fontId="6" fillId="0" borderId="0" xfId="6" applyNumberFormat="1" applyFont="1" applyFill="1" applyAlignment="1">
      <alignment horizontal="right" vertical="center"/>
    </xf>
    <xf numFmtId="0" fontId="17" fillId="0" borderId="0" xfId="6" applyFont="1" applyFill="1" applyAlignment="1">
      <alignment horizontal="center" vertical="center"/>
    </xf>
    <xf numFmtId="41" fontId="16" fillId="0" borderId="0" xfId="0" applyNumberFormat="1" applyFont="1" applyFill="1" applyAlignment="1">
      <alignment vertical="center"/>
    </xf>
    <xf numFmtId="41" fontId="6" fillId="0" borderId="0" xfId="6" applyNumberFormat="1" applyFont="1" applyFill="1" applyBorder="1" applyAlignment="1">
      <alignment horizontal="right" vertical="center"/>
    </xf>
    <xf numFmtId="41" fontId="6" fillId="0" borderId="0" xfId="6" applyNumberFormat="1" applyFont="1" applyFill="1" applyBorder="1" applyAlignment="1">
      <alignment vertical="center"/>
    </xf>
    <xf numFmtId="41" fontId="6" fillId="0" borderId="4" xfId="0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right" vertical="center"/>
    </xf>
    <xf numFmtId="164" fontId="6" fillId="0" borderId="0" xfId="1" applyNumberFormat="1" applyFont="1" applyFill="1" applyBorder="1" applyAlignment="1">
      <alignment vertical="center"/>
    </xf>
    <xf numFmtId="41" fontId="16" fillId="0" borderId="0" xfId="6" applyNumberFormat="1" applyFont="1" applyFill="1" applyAlignment="1">
      <alignment vertical="center"/>
    </xf>
    <xf numFmtId="0" fontId="19" fillId="0" borderId="0" xfId="13" applyFont="1" applyAlignment="1">
      <alignment vertical="center"/>
    </xf>
    <xf numFmtId="37" fontId="19" fillId="0" borderId="0" xfId="13" applyNumberFormat="1" applyFont="1" applyAlignment="1">
      <alignment vertical="center"/>
    </xf>
    <xf numFmtId="0" fontId="11" fillId="0" borderId="0" xfId="13" applyFont="1" applyAlignment="1">
      <alignment horizontal="center" vertical="center"/>
    </xf>
    <xf numFmtId="37" fontId="11" fillId="0" borderId="0" xfId="13" applyNumberFormat="1" applyFont="1" applyAlignment="1">
      <alignment vertical="center"/>
    </xf>
    <xf numFmtId="0" fontId="11" fillId="0" borderId="0" xfId="13" applyFont="1" applyAlignment="1">
      <alignment vertical="center"/>
    </xf>
    <xf numFmtId="37" fontId="11" fillId="0" borderId="0" xfId="13" applyNumberFormat="1" applyFont="1" applyAlignment="1">
      <alignment horizontal="right" vertical="center"/>
    </xf>
    <xf numFmtId="0" fontId="19" fillId="0" borderId="0" xfId="13" applyFont="1" applyAlignment="1">
      <alignment horizontal="center" vertical="center"/>
    </xf>
    <xf numFmtId="37" fontId="19" fillId="0" borderId="1" xfId="13" applyNumberFormat="1" applyFont="1" applyBorder="1" applyAlignment="1">
      <alignment horizontal="center" vertical="center"/>
    </xf>
    <xf numFmtId="0" fontId="19" fillId="0" borderId="1" xfId="13" applyFont="1" applyBorder="1" applyAlignment="1">
      <alignment horizontal="center" vertical="center"/>
    </xf>
    <xf numFmtId="0" fontId="20" fillId="0" borderId="0" xfId="13" applyFont="1" applyAlignment="1">
      <alignment horizontal="center" vertical="center"/>
    </xf>
    <xf numFmtId="41" fontId="11" fillId="0" borderId="0" xfId="13" applyNumberFormat="1" applyFont="1" applyAlignment="1">
      <alignment vertical="center"/>
    </xf>
    <xf numFmtId="41" fontId="11" fillId="0" borderId="0" xfId="13" quotePrefix="1" applyNumberFormat="1" applyFont="1" applyAlignment="1">
      <alignment horizontal="right" vertical="center"/>
    </xf>
    <xf numFmtId="0" fontId="11" fillId="3" borderId="0" xfId="13" applyFont="1" applyFill="1" applyAlignment="1">
      <alignment vertical="center"/>
    </xf>
    <xf numFmtId="41" fontId="11" fillId="0" borderId="0" xfId="13" applyNumberFormat="1" applyFont="1" applyAlignment="1">
      <alignment horizontal="right" vertical="center"/>
    </xf>
    <xf numFmtId="41" fontId="11" fillId="0" borderId="1" xfId="13" applyNumberFormat="1" applyFont="1" applyBorder="1" applyAlignment="1">
      <alignment vertical="center"/>
    </xf>
    <xf numFmtId="41" fontId="11" fillId="0" borderId="1" xfId="13" applyNumberFormat="1" applyFont="1" applyBorder="1" applyAlignment="1">
      <alignment horizontal="right" vertical="center"/>
    </xf>
    <xf numFmtId="41" fontId="11" fillId="0" borderId="0" xfId="13" applyNumberFormat="1" applyFont="1" applyAlignment="1">
      <alignment horizontal="center" vertical="center"/>
    </xf>
    <xf numFmtId="41" fontId="11" fillId="0" borderId="2" xfId="13" applyNumberFormat="1" applyFont="1" applyBorder="1" applyAlignment="1">
      <alignment vertical="center"/>
    </xf>
    <xf numFmtId="41" fontId="11" fillId="3" borderId="0" xfId="13" applyNumberFormat="1" applyFont="1" applyFill="1" applyAlignment="1">
      <alignment vertical="center"/>
    </xf>
    <xf numFmtId="0" fontId="21" fillId="0" borderId="0" xfId="13" applyFont="1" applyAlignment="1">
      <alignment horizontal="center" vertical="center"/>
    </xf>
    <xf numFmtId="41" fontId="11" fillId="0" borderId="3" xfId="13" applyNumberFormat="1" applyFont="1" applyBorder="1" applyAlignment="1">
      <alignment vertical="center"/>
    </xf>
    <xf numFmtId="167" fontId="19" fillId="0" borderId="0" xfId="13" applyNumberFormat="1" applyFont="1" applyAlignment="1">
      <alignment vertical="center"/>
    </xf>
    <xf numFmtId="167" fontId="11" fillId="0" borderId="0" xfId="13" applyNumberFormat="1" applyFont="1" applyAlignment="1">
      <alignment vertical="center"/>
    </xf>
    <xf numFmtId="167" fontId="19" fillId="0" borderId="1" xfId="13" applyNumberFormat="1" applyFont="1" applyBorder="1" applyAlignment="1">
      <alignment horizontal="center" vertical="center"/>
    </xf>
    <xf numFmtId="167" fontId="11" fillId="0" borderId="0" xfId="13" applyNumberFormat="1" applyFont="1" applyAlignment="1">
      <alignment horizontal="right" vertical="center"/>
    </xf>
    <xf numFmtId="43" fontId="25" fillId="0" borderId="0" xfId="0" applyNumberFormat="1" applyFont="1" applyFill="1" applyAlignment="1">
      <alignment vertical="center"/>
    </xf>
    <xf numFmtId="41" fontId="19" fillId="0" borderId="0" xfId="13" applyNumberFormat="1" applyFont="1" applyAlignment="1">
      <alignment vertical="center"/>
    </xf>
    <xf numFmtId="41" fontId="19" fillId="0" borderId="1" xfId="13" applyNumberFormat="1" applyFont="1" applyBorder="1" applyAlignment="1">
      <alignment horizontal="center" vertical="center"/>
    </xf>
    <xf numFmtId="41" fontId="19" fillId="0" borderId="0" xfId="13" applyNumberFormat="1" applyFont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0" xfId="6" applyFont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6" fillId="0" borderId="1" xfId="6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1" xfId="0" quotePrefix="1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2" xfId="13" applyFont="1" applyBorder="1" applyAlignment="1">
      <alignment horizontal="center" vertical="center"/>
    </xf>
  </cellXfs>
  <cellStyles count="15">
    <cellStyle name="Comma" xfId="1" builtinId="3"/>
    <cellStyle name="Comma 2" xfId="2" xr:uid="{00000000-0005-0000-0000-000001000000}"/>
    <cellStyle name="Custom" xfId="3" xr:uid="{00000000-0005-0000-0000-000002000000}"/>
    <cellStyle name="Euro" xfId="4" xr:uid="{00000000-0005-0000-0000-000003000000}"/>
    <cellStyle name="no dec" xfId="5" xr:uid="{00000000-0005-0000-0000-000004000000}"/>
    <cellStyle name="Normal" xfId="0" builtinId="0"/>
    <cellStyle name="Normal 2" xfId="6" xr:uid="{00000000-0005-0000-0000-000006000000}"/>
    <cellStyle name="Normal 2 2" xfId="13" xr:uid="{E347AAD4-2863-4FE3-9D1C-CA66B390238D}"/>
    <cellStyle name="Normal 3" xfId="11" xr:uid="{00000000-0005-0000-0000-000007000000}"/>
    <cellStyle name="Normal 4 2" xfId="14" xr:uid="{50D21E40-3D2C-4567-BD8B-BFCBC13B1273}"/>
    <cellStyle name="Normal_Xl0000021" xfId="12" xr:uid="{00000000-0005-0000-0000-000008000000}"/>
    <cellStyle name="Percent" xfId="7" builtinId="5"/>
    <cellStyle name="pwstyle" xfId="8" xr:uid="{00000000-0005-0000-0000-00000A000000}"/>
    <cellStyle name="เชื่อมโยงหลายมิติ" xfId="9" xr:uid="{00000000-0005-0000-0000-00000B000000}"/>
    <cellStyle name="ตามการเชื่อมโยงหลายมิติ" xfId="10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  <sheetName val="Parameters"/>
      <sheetName val="DG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22 Ol, 23 CA"/>
      <sheetName val="Basic_Information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99"/>
  <sheetViews>
    <sheetView showGridLines="0" topLeftCell="A85" zoomScale="80" zoomScaleNormal="80" zoomScaleSheetLayoutView="85" workbookViewId="0">
      <selection activeCell="B73" sqref="B73:J73"/>
    </sheetView>
  </sheetViews>
  <sheetFormatPr defaultColWidth="9.28515625" defaultRowHeight="21.75" customHeight="1"/>
  <cols>
    <col min="1" max="1" width="43.7109375" style="39" customWidth="1"/>
    <col min="2" max="2" width="6.28515625" style="39" customWidth="1"/>
    <col min="3" max="3" width="1.28515625" style="39" customWidth="1"/>
    <col min="4" max="4" width="15.7109375" style="39" customWidth="1"/>
    <col min="5" max="5" width="1.28515625" style="39" customWidth="1"/>
    <col min="6" max="6" width="15.7109375" style="38" customWidth="1"/>
    <col min="7" max="7" width="1.28515625" style="39" customWidth="1"/>
    <col min="8" max="8" width="15.7109375" style="39" customWidth="1"/>
    <col min="9" max="9" width="1.28515625" style="39" customWidth="1"/>
    <col min="10" max="10" width="15.7109375" style="38" customWidth="1"/>
    <col min="11" max="11" width="0.42578125" style="39" customWidth="1"/>
    <col min="12" max="14" width="9.28515625" style="39"/>
    <col min="15" max="15" width="9.28515625" style="39" customWidth="1"/>
    <col min="16" max="16384" width="9.28515625" style="39"/>
  </cols>
  <sheetData>
    <row r="1" spans="1:15" s="35" customFormat="1" ht="21.75" customHeight="1">
      <c r="A1" s="35" t="s">
        <v>0</v>
      </c>
      <c r="F1" s="36"/>
      <c r="J1" s="36"/>
    </row>
    <row r="2" spans="1:15" s="35" customFormat="1" ht="21.75" customHeight="1">
      <c r="A2" s="35" t="s">
        <v>96</v>
      </c>
      <c r="F2" s="36"/>
      <c r="J2" s="36"/>
    </row>
    <row r="3" spans="1:15" s="35" customFormat="1" ht="21.75" customHeight="1">
      <c r="A3" s="35" t="s">
        <v>158</v>
      </c>
      <c r="F3" s="36"/>
      <c r="J3" s="36"/>
    </row>
    <row r="4" spans="1:15" ht="21.75" customHeight="1">
      <c r="J4" s="40" t="s">
        <v>1</v>
      </c>
    </row>
    <row r="5" spans="1:15" s="41" customFormat="1" ht="21.75" customHeight="1">
      <c r="A5" s="46"/>
      <c r="D5" s="144" t="s">
        <v>2</v>
      </c>
      <c r="E5" s="144"/>
      <c r="F5" s="144"/>
      <c r="G5" s="37"/>
      <c r="H5" s="144" t="s">
        <v>3</v>
      </c>
      <c r="I5" s="144"/>
      <c r="J5" s="144"/>
      <c r="K5" s="144"/>
    </row>
    <row r="6" spans="1:15" s="37" customFormat="1" ht="21.75" customHeight="1">
      <c r="B6" s="151" t="s">
        <v>4</v>
      </c>
      <c r="D6" s="152" t="s">
        <v>159</v>
      </c>
      <c r="F6" s="153" t="s">
        <v>152</v>
      </c>
      <c r="H6" s="152" t="s">
        <v>159</v>
      </c>
      <c r="J6" s="153" t="s">
        <v>152</v>
      </c>
      <c r="K6" s="45"/>
    </row>
    <row r="7" spans="1:15" s="37" customFormat="1" ht="21.75" customHeight="1">
      <c r="A7" s="35" t="s">
        <v>5</v>
      </c>
      <c r="F7" s="65"/>
      <c r="J7" s="65"/>
    </row>
    <row r="8" spans="1:15" ht="21.75" customHeight="1">
      <c r="A8" s="35" t="s">
        <v>6</v>
      </c>
    </row>
    <row r="9" spans="1:15" ht="21.75" customHeight="1">
      <c r="A9" s="39" t="s">
        <v>7</v>
      </c>
      <c r="B9" s="47">
        <v>6</v>
      </c>
      <c r="D9" s="67">
        <v>731928991</v>
      </c>
      <c r="E9" s="49"/>
      <c r="F9" s="67">
        <v>568735346</v>
      </c>
      <c r="G9" s="49"/>
      <c r="H9" s="67">
        <v>148700860</v>
      </c>
      <c r="I9" s="49"/>
      <c r="J9" s="67">
        <v>146680693</v>
      </c>
      <c r="K9" s="49"/>
      <c r="O9" s="49"/>
    </row>
    <row r="10" spans="1:15" ht="21.75" customHeight="1">
      <c r="A10" s="39" t="s">
        <v>62</v>
      </c>
      <c r="B10" s="47">
        <v>8</v>
      </c>
      <c r="D10" s="67">
        <v>679490563</v>
      </c>
      <c r="E10" s="49"/>
      <c r="F10" s="67">
        <v>782756373</v>
      </c>
      <c r="G10" s="49"/>
      <c r="H10" s="67">
        <v>274005008</v>
      </c>
      <c r="I10" s="49"/>
      <c r="J10" s="67">
        <v>208490137</v>
      </c>
      <c r="K10" s="49"/>
      <c r="O10" s="49"/>
    </row>
    <row r="11" spans="1:15" ht="21.75" customHeight="1">
      <c r="A11" s="39" t="s">
        <v>63</v>
      </c>
      <c r="B11" s="47">
        <v>10</v>
      </c>
      <c r="D11" s="67">
        <v>60150452</v>
      </c>
      <c r="E11" s="49"/>
      <c r="F11" s="67">
        <v>72767038</v>
      </c>
      <c r="G11" s="49"/>
      <c r="H11" s="67">
        <v>0</v>
      </c>
      <c r="I11" s="49"/>
      <c r="J11" s="67">
        <v>0</v>
      </c>
      <c r="K11" s="49"/>
      <c r="O11" s="49"/>
    </row>
    <row r="12" spans="1:15" ht="21.75" customHeight="1">
      <c r="A12" s="39" t="s">
        <v>64</v>
      </c>
      <c r="B12" s="47">
        <v>11</v>
      </c>
      <c r="D12" s="67">
        <v>4172649163</v>
      </c>
      <c r="E12" s="49"/>
      <c r="F12" s="67">
        <v>4164706156</v>
      </c>
      <c r="G12" s="49"/>
      <c r="H12" s="67">
        <v>111429000</v>
      </c>
      <c r="I12" s="49"/>
      <c r="J12" s="67">
        <v>111429000</v>
      </c>
      <c r="K12" s="88"/>
      <c r="O12" s="49"/>
    </row>
    <row r="13" spans="1:15" ht="21.75" customHeight="1">
      <c r="A13" s="39" t="s">
        <v>119</v>
      </c>
      <c r="B13" s="47">
        <v>12</v>
      </c>
      <c r="D13" s="67">
        <v>151626427</v>
      </c>
      <c r="E13" s="49"/>
      <c r="F13" s="67">
        <v>101311721</v>
      </c>
      <c r="G13" s="49"/>
      <c r="H13" s="67">
        <v>0</v>
      </c>
      <c r="I13" s="49"/>
      <c r="J13" s="67">
        <v>0</v>
      </c>
      <c r="K13" s="88"/>
      <c r="O13" s="49"/>
    </row>
    <row r="14" spans="1:15" ht="21.75" customHeight="1">
      <c r="A14" s="39" t="s">
        <v>153</v>
      </c>
      <c r="B14" s="47">
        <v>13</v>
      </c>
      <c r="D14" s="67">
        <v>2366917</v>
      </c>
      <c r="E14" s="49"/>
      <c r="F14" s="67">
        <v>2268852</v>
      </c>
      <c r="G14" s="49"/>
      <c r="H14" s="67">
        <v>2366917</v>
      </c>
      <c r="I14" s="49"/>
      <c r="J14" s="67">
        <v>2268852</v>
      </c>
      <c r="K14" s="49"/>
      <c r="O14" s="49"/>
    </row>
    <row r="15" spans="1:15" ht="21.75" customHeight="1">
      <c r="A15" s="39" t="s">
        <v>8</v>
      </c>
      <c r="B15" s="47">
        <v>14</v>
      </c>
      <c r="D15" s="67">
        <v>109394606</v>
      </c>
      <c r="E15" s="49"/>
      <c r="F15" s="67">
        <v>156911081</v>
      </c>
      <c r="G15" s="49"/>
      <c r="H15" s="67">
        <v>5425898</v>
      </c>
      <c r="I15" s="49"/>
      <c r="J15" s="67">
        <v>20055412</v>
      </c>
      <c r="K15" s="49"/>
      <c r="O15" s="49"/>
    </row>
    <row r="16" spans="1:15" ht="21.75" customHeight="1">
      <c r="A16" s="35" t="s">
        <v>9</v>
      </c>
      <c r="B16" s="47"/>
      <c r="D16" s="89">
        <f>SUM(D9:D15)</f>
        <v>5907607119</v>
      </c>
      <c r="E16" s="49"/>
      <c r="F16" s="89">
        <f>SUM(F9:F15)</f>
        <v>5849456567</v>
      </c>
      <c r="G16" s="49"/>
      <c r="H16" s="89">
        <f>SUM(H9:H15)</f>
        <v>541927683</v>
      </c>
      <c r="I16" s="49"/>
      <c r="J16" s="89">
        <f>SUM(J9:J15)</f>
        <v>488924094</v>
      </c>
      <c r="K16" s="49"/>
      <c r="O16" s="49"/>
    </row>
    <row r="17" spans="1:15" ht="21.75" customHeight="1">
      <c r="A17" s="35" t="s">
        <v>10</v>
      </c>
      <c r="B17" s="47"/>
      <c r="D17" s="67"/>
      <c r="E17" s="49"/>
      <c r="F17" s="67"/>
      <c r="G17" s="49"/>
      <c r="H17" s="67"/>
      <c r="I17" s="49"/>
      <c r="J17" s="67"/>
      <c r="O17" s="49"/>
    </row>
    <row r="18" spans="1:15" ht="21.75" customHeight="1">
      <c r="A18" s="39" t="s">
        <v>145</v>
      </c>
      <c r="B18" s="47">
        <v>7</v>
      </c>
      <c r="D18" s="67">
        <v>38101359</v>
      </c>
      <c r="E18" s="49"/>
      <c r="F18" s="67">
        <v>38034317</v>
      </c>
      <c r="G18" s="49"/>
      <c r="H18" s="67">
        <v>0</v>
      </c>
      <c r="I18" s="49"/>
      <c r="J18" s="67">
        <v>0</v>
      </c>
      <c r="O18" s="49"/>
    </row>
    <row r="19" spans="1:15" ht="21.75" customHeight="1">
      <c r="A19" s="39" t="s">
        <v>127</v>
      </c>
      <c r="B19" s="47">
        <v>13</v>
      </c>
      <c r="D19" s="67">
        <v>846271547</v>
      </c>
      <c r="E19" s="49"/>
      <c r="F19" s="67">
        <v>713180950</v>
      </c>
      <c r="G19" s="49"/>
      <c r="H19" s="67">
        <v>0</v>
      </c>
      <c r="I19" s="49"/>
      <c r="J19" s="67">
        <v>0</v>
      </c>
      <c r="O19" s="49"/>
    </row>
    <row r="20" spans="1:15" ht="21.75" customHeight="1">
      <c r="A20" s="39" t="s">
        <v>11</v>
      </c>
      <c r="B20" s="47">
        <v>15</v>
      </c>
      <c r="D20" s="67">
        <v>471147372</v>
      </c>
      <c r="E20" s="49"/>
      <c r="F20" s="67">
        <v>723503500</v>
      </c>
      <c r="G20" s="49"/>
      <c r="H20" s="67">
        <v>0</v>
      </c>
      <c r="I20" s="49"/>
      <c r="J20" s="67">
        <v>0</v>
      </c>
      <c r="K20" s="37"/>
      <c r="O20" s="49"/>
    </row>
    <row r="21" spans="1:15" ht="21.75" customHeight="1">
      <c r="A21" s="39" t="s">
        <v>12</v>
      </c>
      <c r="B21" s="47">
        <v>16</v>
      </c>
      <c r="D21" s="67">
        <v>0</v>
      </c>
      <c r="E21" s="49"/>
      <c r="F21" s="67">
        <v>0</v>
      </c>
      <c r="G21" s="49"/>
      <c r="H21" s="67">
        <v>4242655371</v>
      </c>
      <c r="I21" s="49"/>
      <c r="J21" s="67">
        <v>4242655371</v>
      </c>
      <c r="K21" s="37"/>
      <c r="O21" s="49"/>
    </row>
    <row r="22" spans="1:15" ht="21.75" customHeight="1">
      <c r="A22" s="39" t="s">
        <v>65</v>
      </c>
      <c r="B22" s="47">
        <v>17</v>
      </c>
      <c r="D22" s="67">
        <v>985618483</v>
      </c>
      <c r="E22" s="49"/>
      <c r="F22" s="67">
        <v>960373829</v>
      </c>
      <c r="G22" s="49"/>
      <c r="H22" s="67">
        <v>777454049</v>
      </c>
      <c r="I22" s="49"/>
      <c r="J22" s="67">
        <v>777454049</v>
      </c>
      <c r="K22" s="37"/>
      <c r="O22" s="49"/>
    </row>
    <row r="23" spans="1:15" ht="21.75" customHeight="1">
      <c r="A23" s="39" t="s">
        <v>13</v>
      </c>
      <c r="B23" s="47">
        <v>9</v>
      </c>
      <c r="D23" s="67">
        <v>0</v>
      </c>
      <c r="E23" s="49"/>
      <c r="F23" s="67">
        <v>0</v>
      </c>
      <c r="G23" s="49"/>
      <c r="H23" s="67">
        <v>1286550000</v>
      </c>
      <c r="I23" s="49"/>
      <c r="J23" s="67">
        <v>1255550000</v>
      </c>
      <c r="O23" s="49"/>
    </row>
    <row r="24" spans="1:15" ht="21.75" customHeight="1">
      <c r="A24" s="39" t="s">
        <v>67</v>
      </c>
      <c r="B24" s="47">
        <v>18</v>
      </c>
      <c r="D24" s="67">
        <v>1382223342</v>
      </c>
      <c r="E24" s="49"/>
      <c r="F24" s="67">
        <v>1410577067</v>
      </c>
      <c r="G24" s="49"/>
      <c r="H24" s="67">
        <v>181602200</v>
      </c>
      <c r="I24" s="49"/>
      <c r="J24" s="67">
        <v>181602200</v>
      </c>
      <c r="K24" s="90"/>
      <c r="O24" s="49"/>
    </row>
    <row r="25" spans="1:15" ht="21.75" customHeight="1">
      <c r="A25" s="39" t="s">
        <v>66</v>
      </c>
      <c r="B25" s="47">
        <v>19</v>
      </c>
      <c r="D25" s="67">
        <v>12329261455</v>
      </c>
      <c r="E25" s="49"/>
      <c r="F25" s="67">
        <v>12653408200</v>
      </c>
      <c r="G25" s="49"/>
      <c r="H25" s="67">
        <v>36375900</v>
      </c>
      <c r="I25" s="49"/>
      <c r="J25" s="67">
        <v>41690319</v>
      </c>
      <c r="O25" s="49"/>
    </row>
    <row r="26" spans="1:15" ht="21.75" customHeight="1">
      <c r="A26" s="39" t="s">
        <v>128</v>
      </c>
      <c r="B26" s="47">
        <v>20</v>
      </c>
      <c r="D26" s="67">
        <v>38467763</v>
      </c>
      <c r="E26" s="49"/>
      <c r="F26" s="67">
        <v>56541071</v>
      </c>
      <c r="G26" s="49"/>
      <c r="H26" s="67">
        <v>1292455</v>
      </c>
      <c r="I26" s="49"/>
      <c r="J26" s="67">
        <v>3039352</v>
      </c>
      <c r="O26" s="49"/>
    </row>
    <row r="27" spans="1:15" ht="21.75" customHeight="1">
      <c r="A27" s="39" t="s">
        <v>106</v>
      </c>
      <c r="B27" s="47">
        <v>34</v>
      </c>
      <c r="D27" s="67">
        <v>35446865</v>
      </c>
      <c r="E27" s="49"/>
      <c r="F27" s="67">
        <v>45009396</v>
      </c>
      <c r="G27" s="49"/>
      <c r="H27" s="67">
        <v>0</v>
      </c>
      <c r="I27" s="49"/>
      <c r="J27" s="67">
        <v>0</v>
      </c>
      <c r="O27" s="49"/>
    </row>
    <row r="28" spans="1:15" ht="21.75" customHeight="1">
      <c r="A28" s="39" t="s">
        <v>14</v>
      </c>
      <c r="B28" s="47">
        <v>16</v>
      </c>
      <c r="D28" s="67">
        <v>407903881</v>
      </c>
      <c r="E28" s="49"/>
      <c r="F28" s="67">
        <v>407903881</v>
      </c>
      <c r="G28" s="49"/>
      <c r="H28" s="67">
        <v>0</v>
      </c>
      <c r="I28" s="49"/>
      <c r="J28" s="67">
        <v>0</v>
      </c>
      <c r="K28" s="91"/>
      <c r="O28" s="49"/>
    </row>
    <row r="29" spans="1:15" ht="21.75" customHeight="1">
      <c r="A29" s="39" t="s">
        <v>15</v>
      </c>
      <c r="B29" s="47"/>
      <c r="D29" s="92">
        <f>45721908-2</f>
        <v>45721906</v>
      </c>
      <c r="E29" s="49"/>
      <c r="F29" s="92">
        <v>13194120</v>
      </c>
      <c r="G29" s="49"/>
      <c r="H29" s="92">
        <v>9438108</v>
      </c>
      <c r="I29" s="49"/>
      <c r="J29" s="92">
        <v>1342353</v>
      </c>
      <c r="K29" s="52"/>
      <c r="O29" s="49"/>
    </row>
    <row r="30" spans="1:15" ht="21.75" customHeight="1">
      <c r="A30" s="35" t="s">
        <v>16</v>
      </c>
      <c r="B30" s="47"/>
      <c r="D30" s="92">
        <f>SUM(D18:D29)</f>
        <v>16580163973</v>
      </c>
      <c r="E30" s="49"/>
      <c r="F30" s="92">
        <f>SUM(F18:F29)</f>
        <v>17021726331</v>
      </c>
      <c r="G30" s="49"/>
      <c r="H30" s="92">
        <f>SUM(H18:H29)</f>
        <v>6535368083</v>
      </c>
      <c r="I30" s="49"/>
      <c r="J30" s="92">
        <f>SUM(J18:J29)</f>
        <v>6503333644</v>
      </c>
      <c r="K30" s="93"/>
      <c r="O30" s="49"/>
    </row>
    <row r="31" spans="1:15" ht="21.75" customHeight="1" thickBot="1">
      <c r="A31" s="35" t="s">
        <v>17</v>
      </c>
      <c r="B31" s="37"/>
      <c r="D31" s="94">
        <f>D16+D30</f>
        <v>22487771092</v>
      </c>
      <c r="E31" s="49"/>
      <c r="F31" s="94">
        <f>F16+F30</f>
        <v>22871182898</v>
      </c>
      <c r="G31" s="49"/>
      <c r="H31" s="94">
        <f>H16+H30</f>
        <v>7077295766</v>
      </c>
      <c r="I31" s="49"/>
      <c r="J31" s="94">
        <f>J16+J30</f>
        <v>6992257738</v>
      </c>
      <c r="O31" s="49"/>
    </row>
    <row r="32" spans="1:15" ht="21.75" customHeight="1" thickTop="1">
      <c r="D32" s="67"/>
      <c r="H32" s="67"/>
      <c r="O32" s="49"/>
    </row>
    <row r="33" spans="1:15" ht="21.75" customHeight="1">
      <c r="O33" s="49"/>
    </row>
    <row r="34" spans="1:15" ht="21.75" customHeight="1">
      <c r="A34" s="39" t="s">
        <v>18</v>
      </c>
      <c r="O34" s="49"/>
    </row>
    <row r="35" spans="1:15" s="35" customFormat="1" ht="21.75" customHeight="1">
      <c r="A35" s="35" t="s">
        <v>0</v>
      </c>
      <c r="F35" s="36"/>
      <c r="J35" s="36"/>
      <c r="O35" s="49"/>
    </row>
    <row r="36" spans="1:15" s="35" customFormat="1" ht="21.75" customHeight="1">
      <c r="A36" s="35" t="s">
        <v>97</v>
      </c>
      <c r="F36" s="36"/>
      <c r="J36" s="36"/>
      <c r="O36" s="49"/>
    </row>
    <row r="37" spans="1:15" s="35" customFormat="1" ht="21.75" customHeight="1">
      <c r="A37" s="35" t="s">
        <v>158</v>
      </c>
      <c r="F37" s="36"/>
      <c r="J37" s="36"/>
      <c r="O37" s="49"/>
    </row>
    <row r="38" spans="1:15" ht="21.75" customHeight="1">
      <c r="J38" s="40" t="s">
        <v>1</v>
      </c>
      <c r="O38" s="49"/>
    </row>
    <row r="39" spans="1:15" s="41" customFormat="1" ht="21.75" customHeight="1">
      <c r="A39" s="46"/>
      <c r="D39" s="144" t="s">
        <v>2</v>
      </c>
      <c r="E39" s="144"/>
      <c r="F39" s="144"/>
      <c r="G39" s="37"/>
      <c r="H39" s="144" t="s">
        <v>3</v>
      </c>
      <c r="I39" s="144"/>
      <c r="J39" s="144"/>
      <c r="K39" s="144"/>
      <c r="O39" s="49"/>
    </row>
    <row r="40" spans="1:15" s="37" customFormat="1" ht="21.75" customHeight="1">
      <c r="B40" s="151" t="s">
        <v>4</v>
      </c>
      <c r="D40" s="152" t="s">
        <v>159</v>
      </c>
      <c r="F40" s="153" t="s">
        <v>152</v>
      </c>
      <c r="H40" s="152" t="s">
        <v>159</v>
      </c>
      <c r="J40" s="153" t="s">
        <v>152</v>
      </c>
      <c r="K40" s="45"/>
      <c r="O40" s="49"/>
    </row>
    <row r="41" spans="1:15" ht="21.75" customHeight="1">
      <c r="A41" s="35" t="s">
        <v>19</v>
      </c>
      <c r="O41" s="49"/>
    </row>
    <row r="42" spans="1:15" ht="21.75" customHeight="1">
      <c r="A42" s="35" t="s">
        <v>20</v>
      </c>
      <c r="O42" s="49"/>
    </row>
    <row r="43" spans="1:15" ht="21.75" customHeight="1">
      <c r="A43" s="39" t="s">
        <v>246</v>
      </c>
      <c r="O43" s="49"/>
    </row>
    <row r="44" spans="1:15" ht="21.75" customHeight="1">
      <c r="A44" s="39" t="s">
        <v>150</v>
      </c>
      <c r="B44" s="47">
        <v>21</v>
      </c>
      <c r="D44" s="67">
        <v>1181162030</v>
      </c>
      <c r="E44" s="49"/>
      <c r="F44" s="67">
        <v>1308804224</v>
      </c>
      <c r="G44" s="49"/>
      <c r="H44" s="67">
        <v>650000000</v>
      </c>
      <c r="I44" s="49"/>
      <c r="J44" s="67">
        <v>670000000</v>
      </c>
      <c r="K44" s="38"/>
      <c r="O44" s="49"/>
    </row>
    <row r="45" spans="1:15" ht="21.75" customHeight="1">
      <c r="A45" s="39" t="s">
        <v>68</v>
      </c>
      <c r="B45" s="47">
        <v>22</v>
      </c>
      <c r="D45" s="67">
        <v>1131976898</v>
      </c>
      <c r="E45" s="49"/>
      <c r="F45" s="67">
        <v>1396738320</v>
      </c>
      <c r="G45" s="49"/>
      <c r="H45" s="67">
        <v>200481203</v>
      </c>
      <c r="I45" s="49"/>
      <c r="J45" s="67">
        <v>187234234</v>
      </c>
      <c r="K45" s="38"/>
      <c r="O45" s="49"/>
    </row>
    <row r="46" spans="1:15" ht="21.75" customHeight="1">
      <c r="A46" s="39" t="s">
        <v>21</v>
      </c>
      <c r="B46" s="47"/>
      <c r="D46" s="67"/>
      <c r="E46" s="49"/>
      <c r="F46" s="67"/>
      <c r="G46" s="49"/>
      <c r="H46" s="67"/>
      <c r="I46" s="49"/>
      <c r="J46" s="67"/>
      <c r="K46" s="38"/>
      <c r="O46" s="49"/>
    </row>
    <row r="47" spans="1:15" ht="21.75" customHeight="1">
      <c r="A47" s="39" t="s">
        <v>22</v>
      </c>
      <c r="B47" s="47">
        <v>24</v>
      </c>
      <c r="D47" s="67">
        <v>540074719</v>
      </c>
      <c r="E47" s="49"/>
      <c r="F47" s="67">
        <v>737411289</v>
      </c>
      <c r="G47" s="49"/>
      <c r="H47" s="67">
        <v>0</v>
      </c>
      <c r="I47" s="49"/>
      <c r="J47" s="67">
        <v>26500000</v>
      </c>
      <c r="K47" s="38"/>
      <c r="O47" s="49"/>
    </row>
    <row r="48" spans="1:15" ht="21.75" customHeight="1">
      <c r="A48" s="39" t="s">
        <v>129</v>
      </c>
      <c r="B48" s="47">
        <v>20</v>
      </c>
      <c r="D48" s="67">
        <v>48032696</v>
      </c>
      <c r="E48" s="49"/>
      <c r="F48" s="67">
        <v>40167609</v>
      </c>
      <c r="G48" s="49"/>
      <c r="H48" s="67">
        <v>5996204</v>
      </c>
      <c r="I48" s="49"/>
      <c r="J48" s="67">
        <v>6017412</v>
      </c>
      <c r="K48" s="49"/>
      <c r="O48" s="49"/>
    </row>
    <row r="49" spans="1:15" ht="21.75" customHeight="1">
      <c r="A49" s="39" t="s">
        <v>103</v>
      </c>
      <c r="B49" s="47"/>
      <c r="D49" s="67">
        <v>15724553</v>
      </c>
      <c r="E49" s="49"/>
      <c r="F49" s="67">
        <v>10195002</v>
      </c>
      <c r="G49" s="49"/>
      <c r="H49" s="49">
        <v>0</v>
      </c>
      <c r="I49" s="49"/>
      <c r="J49" s="49">
        <v>0</v>
      </c>
      <c r="K49" s="38"/>
      <c r="O49" s="49"/>
    </row>
    <row r="50" spans="1:15" ht="21.75" customHeight="1">
      <c r="A50" s="39" t="s">
        <v>94</v>
      </c>
      <c r="B50" s="47"/>
      <c r="D50" s="67">
        <v>1218898193</v>
      </c>
      <c r="E50" s="49"/>
      <c r="F50" s="67">
        <v>835916092</v>
      </c>
      <c r="G50" s="49"/>
      <c r="H50" s="88">
        <v>0</v>
      </c>
      <c r="I50" s="49"/>
      <c r="J50" s="88">
        <v>0</v>
      </c>
      <c r="K50" s="38"/>
      <c r="O50" s="49"/>
    </row>
    <row r="51" spans="1:15" ht="21.75" customHeight="1">
      <c r="A51" s="39" t="s">
        <v>23</v>
      </c>
      <c r="B51" s="47">
        <v>23</v>
      </c>
      <c r="D51" s="67">
        <v>223188079</v>
      </c>
      <c r="E51" s="49"/>
      <c r="F51" s="67">
        <v>226784672</v>
      </c>
      <c r="G51" s="49"/>
      <c r="H51" s="50">
        <v>14587180</v>
      </c>
      <c r="I51" s="49"/>
      <c r="J51" s="50">
        <v>12877535</v>
      </c>
      <c r="K51" s="38"/>
      <c r="O51" s="49"/>
    </row>
    <row r="52" spans="1:15" ht="21.75" customHeight="1">
      <c r="A52" s="35" t="s">
        <v>24</v>
      </c>
      <c r="B52" s="47"/>
      <c r="D52" s="62">
        <f>SUM(D44:D51)</f>
        <v>4359057168</v>
      </c>
      <c r="E52" s="49"/>
      <c r="F52" s="62">
        <f>SUM(F44:F51)</f>
        <v>4556017208</v>
      </c>
      <c r="G52" s="49"/>
      <c r="H52" s="62">
        <f>SUM(H44:H51)</f>
        <v>871064587</v>
      </c>
      <c r="I52" s="49"/>
      <c r="J52" s="62">
        <f>SUM(J44:J51)</f>
        <v>902629181</v>
      </c>
      <c r="K52" s="38"/>
      <c r="O52" s="49"/>
    </row>
    <row r="53" spans="1:15" ht="21.75" customHeight="1">
      <c r="A53" s="35" t="s">
        <v>25</v>
      </c>
      <c r="B53" s="47"/>
      <c r="D53" s="49"/>
      <c r="E53" s="49"/>
      <c r="F53" s="49"/>
      <c r="G53" s="49"/>
      <c r="H53" s="49"/>
      <c r="I53" s="49"/>
      <c r="J53" s="49"/>
      <c r="K53" s="38"/>
      <c r="O53" s="49"/>
    </row>
    <row r="54" spans="1:15" ht="21.75" customHeight="1">
      <c r="A54" s="39" t="s">
        <v>109</v>
      </c>
      <c r="B54" s="47">
        <v>9</v>
      </c>
      <c r="D54" s="95">
        <v>0</v>
      </c>
      <c r="E54" s="49"/>
      <c r="F54" s="95">
        <v>0</v>
      </c>
      <c r="G54" s="49"/>
      <c r="H54" s="95">
        <v>228500000</v>
      </c>
      <c r="I54" s="49"/>
      <c r="J54" s="95">
        <v>132500000</v>
      </c>
      <c r="K54" s="38"/>
      <c r="O54" s="49"/>
    </row>
    <row r="55" spans="1:15" ht="21.75" customHeight="1">
      <c r="A55" s="39" t="s">
        <v>124</v>
      </c>
      <c r="B55" s="47">
        <v>9</v>
      </c>
      <c r="D55" s="67">
        <v>22950000</v>
      </c>
      <c r="E55" s="49"/>
      <c r="F55" s="67">
        <v>26950000</v>
      </c>
      <c r="G55" s="49"/>
      <c r="H55" s="67">
        <v>0</v>
      </c>
      <c r="I55" s="49"/>
      <c r="J55" s="67">
        <v>0</v>
      </c>
      <c r="K55" s="38"/>
      <c r="O55" s="49"/>
    </row>
    <row r="56" spans="1:15" ht="21.75" customHeight="1">
      <c r="A56" s="39" t="s">
        <v>146</v>
      </c>
      <c r="B56" s="47"/>
      <c r="D56" s="96"/>
      <c r="E56" s="49"/>
      <c r="F56" s="96"/>
      <c r="G56" s="49"/>
      <c r="H56" s="96"/>
      <c r="I56" s="49"/>
      <c r="J56" s="96"/>
      <c r="K56" s="65"/>
      <c r="O56" s="49"/>
    </row>
    <row r="57" spans="1:15" ht="21.75" customHeight="1">
      <c r="A57" s="39" t="s">
        <v>147</v>
      </c>
      <c r="B57" s="47">
        <v>24</v>
      </c>
      <c r="D57" s="67">
        <v>4815629379</v>
      </c>
      <c r="E57" s="49"/>
      <c r="F57" s="67">
        <v>4357658451</v>
      </c>
      <c r="G57" s="49"/>
      <c r="H57" s="67">
        <v>1374899977</v>
      </c>
      <c r="I57" s="49"/>
      <c r="J57" s="67">
        <v>1327695428</v>
      </c>
      <c r="K57" s="38"/>
      <c r="O57" s="49"/>
    </row>
    <row r="58" spans="1:15" ht="21.75" customHeight="1">
      <c r="A58" s="39" t="s">
        <v>69</v>
      </c>
      <c r="B58" s="47">
        <v>25</v>
      </c>
      <c r="D58" s="67">
        <v>106801767</v>
      </c>
      <c r="E58" s="49"/>
      <c r="F58" s="67">
        <v>113275550</v>
      </c>
      <c r="G58" s="49"/>
      <c r="H58" s="67">
        <v>14340713</v>
      </c>
      <c r="I58" s="49"/>
      <c r="J58" s="67">
        <v>29213460</v>
      </c>
      <c r="K58" s="38"/>
      <c r="O58" s="49"/>
    </row>
    <row r="59" spans="1:15" ht="21.75" customHeight="1">
      <c r="A59" s="39" t="s">
        <v>154</v>
      </c>
      <c r="B59" s="47" t="s">
        <v>161</v>
      </c>
      <c r="D59" s="67">
        <v>0</v>
      </c>
      <c r="E59" s="49"/>
      <c r="F59" s="67">
        <v>1773685</v>
      </c>
      <c r="G59" s="49"/>
      <c r="H59" s="67">
        <v>0</v>
      </c>
      <c r="I59" s="49"/>
      <c r="J59" s="67">
        <v>0</v>
      </c>
      <c r="K59" s="38"/>
      <c r="O59" s="49"/>
    </row>
    <row r="60" spans="1:15" ht="21.75" customHeight="1">
      <c r="A60" s="39" t="s">
        <v>107</v>
      </c>
      <c r="B60" s="47">
        <v>34</v>
      </c>
      <c r="D60" s="67">
        <v>2868319912</v>
      </c>
      <c r="E60" s="49"/>
      <c r="F60" s="67">
        <v>2810792810</v>
      </c>
      <c r="G60" s="49"/>
      <c r="H60" s="67">
        <v>116273403</v>
      </c>
      <c r="I60" s="49"/>
      <c r="J60" s="67">
        <v>116103823</v>
      </c>
      <c r="K60" s="38"/>
      <c r="O60" s="49"/>
    </row>
    <row r="61" spans="1:15" ht="21.75" customHeight="1">
      <c r="A61" s="39" t="s">
        <v>130</v>
      </c>
      <c r="B61" s="47">
        <v>20</v>
      </c>
      <c r="D61" s="67">
        <v>30171568</v>
      </c>
      <c r="E61" s="49"/>
      <c r="F61" s="67">
        <v>38642204</v>
      </c>
      <c r="G61" s="49"/>
      <c r="H61" s="67">
        <v>620413</v>
      </c>
      <c r="I61" s="49"/>
      <c r="J61" s="67">
        <v>116827</v>
      </c>
      <c r="K61" s="38"/>
      <c r="O61" s="49"/>
    </row>
    <row r="62" spans="1:15" ht="21.75" customHeight="1">
      <c r="A62" s="39" t="s">
        <v>26</v>
      </c>
      <c r="B62" s="47"/>
      <c r="D62" s="92">
        <v>463058022</v>
      </c>
      <c r="E62" s="49"/>
      <c r="F62" s="92">
        <v>213959917</v>
      </c>
      <c r="G62" s="49"/>
      <c r="H62" s="92">
        <f>91968408-1</f>
        <v>91968407</v>
      </c>
      <c r="I62" s="49"/>
      <c r="J62" s="92">
        <v>34705000</v>
      </c>
      <c r="K62" s="38"/>
      <c r="O62" s="49"/>
    </row>
    <row r="63" spans="1:15" ht="21.75" customHeight="1">
      <c r="A63" s="35" t="s">
        <v>27</v>
      </c>
      <c r="B63" s="47"/>
      <c r="D63" s="50">
        <f>SUM(D54:D62)</f>
        <v>8306930648</v>
      </c>
      <c r="E63" s="49"/>
      <c r="F63" s="50">
        <f>SUM(F54:F62)</f>
        <v>7563052617</v>
      </c>
      <c r="G63" s="49"/>
      <c r="H63" s="50">
        <f>SUM(H54:H62)</f>
        <v>1826602913</v>
      </c>
      <c r="I63" s="49"/>
      <c r="J63" s="50">
        <f>SUM(J54:J62)</f>
        <v>1640334538</v>
      </c>
      <c r="K63" s="38"/>
      <c r="O63" s="49"/>
    </row>
    <row r="64" spans="1:15" ht="21.75" customHeight="1">
      <c r="A64" s="35" t="s">
        <v>28</v>
      </c>
      <c r="B64" s="47"/>
      <c r="D64" s="50">
        <f>D52+D63</f>
        <v>12665987816</v>
      </c>
      <c r="E64" s="49"/>
      <c r="F64" s="50">
        <f>F52+F63</f>
        <v>12119069825</v>
      </c>
      <c r="G64" s="49"/>
      <c r="H64" s="50">
        <f>H52+H63</f>
        <v>2697667500</v>
      </c>
      <c r="I64" s="49"/>
      <c r="J64" s="50">
        <f>J52+J63</f>
        <v>2542963719</v>
      </c>
      <c r="K64" s="38"/>
      <c r="O64" s="49"/>
    </row>
    <row r="65" spans="1:15" ht="21.75" customHeight="1">
      <c r="O65" s="49"/>
    </row>
    <row r="66" spans="1:15" ht="21.75" customHeight="1">
      <c r="O66" s="49"/>
    </row>
    <row r="67" spans="1:15" ht="21.75" customHeight="1">
      <c r="A67" s="39" t="s">
        <v>18</v>
      </c>
      <c r="O67" s="49"/>
    </row>
    <row r="68" spans="1:15" s="35" customFormat="1" ht="21.75" customHeight="1">
      <c r="A68" s="35" t="s">
        <v>0</v>
      </c>
      <c r="F68" s="36"/>
      <c r="J68" s="36"/>
      <c r="O68" s="49"/>
    </row>
    <row r="69" spans="1:15" s="35" customFormat="1" ht="21.75" customHeight="1">
      <c r="A69" s="35" t="s">
        <v>97</v>
      </c>
      <c r="F69" s="36"/>
      <c r="J69" s="36"/>
      <c r="O69" s="49"/>
    </row>
    <row r="70" spans="1:15" s="35" customFormat="1" ht="21.75" customHeight="1">
      <c r="A70" s="35" t="s">
        <v>158</v>
      </c>
      <c r="F70" s="36"/>
      <c r="J70" s="36"/>
      <c r="O70" s="49"/>
    </row>
    <row r="71" spans="1:15" ht="21.75" customHeight="1">
      <c r="J71" s="40" t="s">
        <v>1</v>
      </c>
      <c r="O71" s="49"/>
    </row>
    <row r="72" spans="1:15" s="41" customFormat="1" ht="21.75" customHeight="1">
      <c r="A72" s="46"/>
      <c r="D72" s="144" t="s">
        <v>2</v>
      </c>
      <c r="E72" s="144"/>
      <c r="F72" s="144"/>
      <c r="G72" s="37"/>
      <c r="H72" s="144" t="s">
        <v>3</v>
      </c>
      <c r="I72" s="144"/>
      <c r="J72" s="144"/>
      <c r="K72" s="144"/>
      <c r="O72" s="49"/>
    </row>
    <row r="73" spans="1:15" s="37" customFormat="1" ht="21.75" customHeight="1">
      <c r="B73" s="151" t="s">
        <v>4</v>
      </c>
      <c r="D73" s="152" t="s">
        <v>159</v>
      </c>
      <c r="F73" s="153" t="s">
        <v>152</v>
      </c>
      <c r="H73" s="152" t="s">
        <v>159</v>
      </c>
      <c r="J73" s="153" t="s">
        <v>152</v>
      </c>
      <c r="K73" s="45"/>
      <c r="O73" s="49"/>
    </row>
    <row r="74" spans="1:15" ht="21.75" customHeight="1">
      <c r="A74" s="35" t="s">
        <v>29</v>
      </c>
      <c r="B74" s="47"/>
      <c r="D74" s="49"/>
      <c r="E74" s="49"/>
      <c r="F74" s="49"/>
      <c r="G74" s="49"/>
      <c r="H74" s="49"/>
      <c r="I74" s="49"/>
      <c r="J74" s="49"/>
      <c r="K74" s="38"/>
      <c r="O74" s="49"/>
    </row>
    <row r="75" spans="1:15" ht="21.75" customHeight="1">
      <c r="A75" s="39" t="s">
        <v>30</v>
      </c>
      <c r="B75" s="47"/>
      <c r="D75" s="49"/>
      <c r="E75" s="49"/>
      <c r="F75" s="49"/>
      <c r="G75" s="49"/>
      <c r="H75" s="49"/>
      <c r="I75" s="49"/>
      <c r="J75" s="49"/>
      <c r="K75" s="38"/>
      <c r="O75" s="49"/>
    </row>
    <row r="76" spans="1:15" ht="21.75" customHeight="1">
      <c r="A76" s="39" t="s">
        <v>31</v>
      </c>
      <c r="B76" s="47"/>
      <c r="D76" s="49"/>
      <c r="E76" s="49"/>
      <c r="F76" s="49"/>
      <c r="G76" s="49"/>
      <c r="H76" s="49"/>
      <c r="I76" s="49"/>
      <c r="J76" s="49"/>
      <c r="K76" s="38"/>
      <c r="O76" s="49"/>
    </row>
    <row r="77" spans="1:15" ht="21.75" customHeight="1" thickBot="1">
      <c r="A77" s="39" t="s">
        <v>32</v>
      </c>
      <c r="B77" s="47"/>
      <c r="D77" s="94">
        <v>2116753580</v>
      </c>
      <c r="E77" s="49"/>
      <c r="F77" s="94">
        <v>2116753580</v>
      </c>
      <c r="G77" s="49"/>
      <c r="H77" s="94">
        <v>2116753580</v>
      </c>
      <c r="I77" s="49"/>
      <c r="J77" s="94">
        <v>2116753580</v>
      </c>
      <c r="K77" s="38"/>
      <c r="O77" s="49"/>
    </row>
    <row r="78" spans="1:15" ht="21.75" customHeight="1" thickTop="1">
      <c r="A78" s="39" t="s">
        <v>33</v>
      </c>
      <c r="B78" s="47"/>
      <c r="D78" s="67"/>
      <c r="E78" s="49"/>
      <c r="F78" s="67"/>
      <c r="G78" s="49"/>
      <c r="H78" s="67"/>
      <c r="I78" s="49"/>
      <c r="J78" s="67"/>
      <c r="O78" s="49"/>
    </row>
    <row r="79" spans="1:15" ht="21.75" customHeight="1">
      <c r="A79" s="39" t="s">
        <v>34</v>
      </c>
      <c r="B79" s="47"/>
      <c r="D79" s="67">
        <f>1666827011-1</f>
        <v>1666827010</v>
      </c>
      <c r="E79" s="49"/>
      <c r="F79" s="67">
        <v>1666827010</v>
      </c>
      <c r="G79" s="49"/>
      <c r="H79" s="67">
        <v>1666827010</v>
      </c>
      <c r="I79" s="49"/>
      <c r="J79" s="67">
        <v>1666827010</v>
      </c>
      <c r="K79" s="38"/>
      <c r="O79" s="49"/>
    </row>
    <row r="80" spans="1:15" ht="21.75" customHeight="1">
      <c r="A80" s="39" t="s">
        <v>35</v>
      </c>
      <c r="B80" s="47"/>
      <c r="D80" s="67">
        <v>2062460582</v>
      </c>
      <c r="E80" s="49"/>
      <c r="F80" s="67">
        <v>2062460582</v>
      </c>
      <c r="G80" s="49"/>
      <c r="H80" s="67">
        <v>2062460582</v>
      </c>
      <c r="I80" s="49"/>
      <c r="J80" s="67">
        <v>2062460582</v>
      </c>
      <c r="K80" s="38"/>
      <c r="O80" s="49"/>
    </row>
    <row r="81" spans="1:15" ht="21.75" customHeight="1">
      <c r="A81" s="39" t="s">
        <v>36</v>
      </c>
      <c r="B81" s="47">
        <v>27</v>
      </c>
      <c r="D81" s="67">
        <v>568130588</v>
      </c>
      <c r="E81" s="49"/>
      <c r="F81" s="67">
        <v>568130588</v>
      </c>
      <c r="G81" s="49"/>
      <c r="H81" s="67">
        <v>0</v>
      </c>
      <c r="I81" s="49"/>
      <c r="J81" s="67">
        <v>0</v>
      </c>
      <c r="K81" s="38"/>
      <c r="O81" s="49"/>
    </row>
    <row r="82" spans="1:15" ht="21.75" customHeight="1">
      <c r="A82" s="39" t="s">
        <v>37</v>
      </c>
      <c r="B82" s="47"/>
      <c r="D82" s="67"/>
      <c r="E82" s="49"/>
      <c r="F82" s="67"/>
      <c r="G82" s="49"/>
      <c r="H82" s="67"/>
      <c r="I82" s="49"/>
      <c r="J82" s="67"/>
      <c r="K82" s="38"/>
      <c r="O82" s="49"/>
    </row>
    <row r="83" spans="1:15" ht="21.75" customHeight="1">
      <c r="A83" s="39" t="s">
        <v>38</v>
      </c>
      <c r="B83" s="47">
        <v>29</v>
      </c>
      <c r="C83" s="52"/>
      <c r="D83" s="67">
        <v>211675358</v>
      </c>
      <c r="E83" s="51"/>
      <c r="F83" s="67">
        <v>211675358</v>
      </c>
      <c r="G83" s="51"/>
      <c r="H83" s="67">
        <v>211675358</v>
      </c>
      <c r="I83" s="51"/>
      <c r="J83" s="67">
        <v>211675358</v>
      </c>
      <c r="K83" s="60"/>
      <c r="O83" s="49"/>
    </row>
    <row r="84" spans="1:15" ht="21.75" customHeight="1">
      <c r="A84" s="39" t="s">
        <v>39</v>
      </c>
      <c r="B84" s="47"/>
      <c r="C84" s="52"/>
      <c r="D84" s="67">
        <v>-556050684</v>
      </c>
      <c r="E84" s="51"/>
      <c r="F84" s="67">
        <v>447533915</v>
      </c>
      <c r="G84" s="51"/>
      <c r="H84" s="67">
        <f>297351925-1</f>
        <v>297351924</v>
      </c>
      <c r="I84" s="51"/>
      <c r="J84" s="67">
        <v>367017677</v>
      </c>
      <c r="K84" s="60"/>
      <c r="O84" s="49"/>
    </row>
    <row r="85" spans="1:15" ht="21.75" customHeight="1">
      <c r="A85" s="39" t="s">
        <v>73</v>
      </c>
      <c r="B85" s="47"/>
      <c r="C85" s="52"/>
      <c r="D85" s="92">
        <v>5750603029</v>
      </c>
      <c r="E85" s="51"/>
      <c r="F85" s="92">
        <v>5675948171</v>
      </c>
      <c r="G85" s="51"/>
      <c r="H85" s="92">
        <v>141313392</v>
      </c>
      <c r="I85" s="51"/>
      <c r="J85" s="92">
        <v>141313392</v>
      </c>
      <c r="K85" s="60"/>
      <c r="O85" s="49"/>
    </row>
    <row r="86" spans="1:15" ht="21.75" customHeight="1">
      <c r="A86" s="39" t="s">
        <v>91</v>
      </c>
      <c r="B86" s="47"/>
      <c r="D86" s="67">
        <f>SUM(D79:D85)</f>
        <v>9703645883</v>
      </c>
      <c r="E86" s="49"/>
      <c r="F86" s="67">
        <f>SUM(F79:F85)</f>
        <v>10632575624</v>
      </c>
      <c r="G86" s="49"/>
      <c r="H86" s="67">
        <f>SUM(H79:H85)</f>
        <v>4379628266</v>
      </c>
      <c r="I86" s="49"/>
      <c r="J86" s="67">
        <f>SUM(J79:J85)</f>
        <v>4449294019</v>
      </c>
      <c r="K86" s="38"/>
      <c r="O86" s="49"/>
    </row>
    <row r="87" spans="1:15" ht="21.75" customHeight="1">
      <c r="A87" s="39" t="s">
        <v>101</v>
      </c>
      <c r="B87" s="47"/>
      <c r="D87" s="67"/>
      <c r="E87" s="49"/>
      <c r="F87" s="67"/>
      <c r="G87" s="49"/>
      <c r="H87" s="67"/>
      <c r="I87" s="49"/>
      <c r="J87" s="67"/>
      <c r="K87" s="38"/>
      <c r="O87" s="49"/>
    </row>
    <row r="88" spans="1:15" ht="21.75" customHeight="1">
      <c r="A88" s="39" t="s">
        <v>102</v>
      </c>
      <c r="B88" s="47"/>
      <c r="D88" s="92">
        <v>118137393</v>
      </c>
      <c r="E88" s="49"/>
      <c r="F88" s="92">
        <v>119537449</v>
      </c>
      <c r="G88" s="49"/>
      <c r="H88" s="92">
        <v>0</v>
      </c>
      <c r="I88" s="49"/>
      <c r="J88" s="92">
        <v>0</v>
      </c>
      <c r="K88" s="90"/>
      <c r="O88" s="49"/>
    </row>
    <row r="89" spans="1:15" ht="21.75" customHeight="1">
      <c r="A89" s="35" t="s">
        <v>40</v>
      </c>
      <c r="B89" s="47"/>
      <c r="D89" s="50">
        <f>SUM(D86:D88)</f>
        <v>9821783276</v>
      </c>
      <c r="E89" s="49"/>
      <c r="F89" s="50">
        <f>SUM(F86:F88)</f>
        <v>10752113073</v>
      </c>
      <c r="G89" s="49"/>
      <c r="H89" s="50">
        <f>SUM(H86:H88)</f>
        <v>4379628266</v>
      </c>
      <c r="I89" s="49"/>
      <c r="J89" s="50">
        <f>SUM(J86:J88)</f>
        <v>4449294019</v>
      </c>
      <c r="K89" s="38"/>
      <c r="O89" s="49"/>
    </row>
    <row r="90" spans="1:15" ht="21.75" customHeight="1" thickBot="1">
      <c r="A90" s="35" t="s">
        <v>41</v>
      </c>
      <c r="B90" s="47"/>
      <c r="D90" s="57">
        <f>D89+D64</f>
        <v>22487771092</v>
      </c>
      <c r="E90" s="49"/>
      <c r="F90" s="57">
        <f>F89+F64</f>
        <v>22871182898</v>
      </c>
      <c r="G90" s="49"/>
      <c r="H90" s="57">
        <f>H89+H64</f>
        <v>7077295766</v>
      </c>
      <c r="I90" s="49"/>
      <c r="J90" s="57">
        <f>J89+J64</f>
        <v>6992257738</v>
      </c>
      <c r="K90" s="38"/>
      <c r="O90" s="49"/>
    </row>
    <row r="91" spans="1:15" ht="21.75" customHeight="1" thickTop="1">
      <c r="B91" s="61"/>
      <c r="C91" s="74"/>
      <c r="D91" s="67">
        <f>D90-D31</f>
        <v>0</v>
      </c>
      <c r="E91" s="67"/>
      <c r="F91" s="67">
        <f>F90-F31</f>
        <v>0</v>
      </c>
      <c r="G91" s="67"/>
      <c r="H91" s="67">
        <f>H90-H31</f>
        <v>0</v>
      </c>
      <c r="I91" s="67"/>
      <c r="J91" s="67">
        <f>J90-J31</f>
        <v>0</v>
      </c>
      <c r="K91" s="74"/>
      <c r="O91" s="49"/>
    </row>
    <row r="92" spans="1:15" ht="21.75" customHeight="1">
      <c r="B92" s="61"/>
      <c r="C92" s="74"/>
      <c r="D92" s="67"/>
      <c r="E92" s="67"/>
      <c r="F92" s="67"/>
      <c r="G92" s="67"/>
      <c r="H92" s="67"/>
      <c r="I92" s="67"/>
      <c r="J92" s="67"/>
      <c r="K92" s="74"/>
    </row>
    <row r="93" spans="1:15" ht="21.75" customHeight="1">
      <c r="B93" s="61"/>
      <c r="C93" s="74"/>
      <c r="D93" s="67"/>
      <c r="E93" s="67"/>
      <c r="F93" s="67"/>
      <c r="G93" s="67"/>
      <c r="H93" s="67"/>
      <c r="I93" s="67"/>
      <c r="J93" s="67"/>
      <c r="K93" s="74"/>
    </row>
    <row r="94" spans="1:15" ht="21.75" customHeight="1">
      <c r="A94" s="39" t="s">
        <v>18</v>
      </c>
    </row>
    <row r="95" spans="1:15" ht="21.75" customHeight="1">
      <c r="A95" s="97"/>
      <c r="D95" s="68"/>
      <c r="F95" s="68"/>
      <c r="H95" s="68"/>
      <c r="J95" s="68"/>
    </row>
    <row r="96" spans="1:15" ht="21.75" customHeight="1">
      <c r="A96" s="98"/>
      <c r="D96" s="68"/>
      <c r="F96" s="68"/>
      <c r="H96" s="68"/>
      <c r="J96" s="39"/>
    </row>
    <row r="97" spans="1:10" ht="21.75" customHeight="1">
      <c r="A97" s="52"/>
      <c r="D97" s="68"/>
      <c r="F97" s="68"/>
      <c r="H97" s="68"/>
      <c r="J97" s="39"/>
    </row>
    <row r="98" spans="1:10" ht="21.75" customHeight="1">
      <c r="B98" s="39" t="s">
        <v>105</v>
      </c>
      <c r="D98" s="68"/>
      <c r="F98" s="68"/>
      <c r="H98" s="68"/>
      <c r="J98" s="39"/>
    </row>
    <row r="99" spans="1:10" ht="21.75" customHeight="1">
      <c r="A99" s="98"/>
      <c r="F99" s="39"/>
      <c r="J99" s="39"/>
    </row>
  </sheetData>
  <mergeCells count="6">
    <mergeCell ref="H5:K5"/>
    <mergeCell ref="H39:K39"/>
    <mergeCell ref="D5:F5"/>
    <mergeCell ref="D39:F39"/>
    <mergeCell ref="D72:F72"/>
    <mergeCell ref="H72:K72"/>
  </mergeCells>
  <phoneticPr fontId="4" type="noConversion"/>
  <pageMargins left="0.78740157480314965" right="0.39370078740157483" top="0.78740157480314965" bottom="0.39370078740157483" header="0.19685039370078741" footer="0.19685039370078741"/>
  <pageSetup paperSize="9" scale="76" fitToHeight="2" orientation="portrait" r:id="rId1"/>
  <rowBreaks count="2" manualBreakCount="2">
    <brk id="34" max="9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82"/>
  <sheetViews>
    <sheetView showGridLines="0" tabSelected="1" view="pageBreakPreview" topLeftCell="A19" zoomScale="70" zoomScaleNormal="70" zoomScaleSheetLayoutView="70" workbookViewId="0">
      <selection activeCell="A25" sqref="A25"/>
    </sheetView>
  </sheetViews>
  <sheetFormatPr defaultColWidth="9.28515625" defaultRowHeight="21.75" customHeight="1"/>
  <cols>
    <col min="1" max="1" width="51.5703125" style="39" customWidth="1"/>
    <col min="2" max="2" width="4.7109375" style="39" customWidth="1"/>
    <col min="3" max="3" width="1.7109375" style="39" customWidth="1"/>
    <col min="4" max="4" width="15.7109375" style="38" customWidth="1"/>
    <col min="5" max="5" width="1.7109375" style="39" customWidth="1"/>
    <col min="6" max="6" width="15.7109375" style="38" customWidth="1"/>
    <col min="7" max="7" width="1.7109375" style="39" customWidth="1"/>
    <col min="8" max="8" width="15.7109375" style="38" customWidth="1"/>
    <col min="9" max="9" width="1.7109375" style="39" customWidth="1"/>
    <col min="10" max="10" width="15.7109375" style="38" customWidth="1"/>
    <col min="11" max="11" width="16.140625" style="39" bestFit="1" customWidth="1"/>
    <col min="12" max="16384" width="9.28515625" style="39"/>
  </cols>
  <sheetData>
    <row r="1" spans="1:10" s="35" customFormat="1" ht="21.75" customHeight="1">
      <c r="A1" s="35" t="s">
        <v>0</v>
      </c>
      <c r="D1" s="36"/>
      <c r="F1" s="36"/>
      <c r="H1" s="36"/>
      <c r="J1" s="36"/>
    </row>
    <row r="2" spans="1:10" s="35" customFormat="1" ht="21.75" customHeight="1">
      <c r="A2" s="35" t="s">
        <v>92</v>
      </c>
      <c r="D2" s="36"/>
      <c r="F2" s="36"/>
      <c r="H2" s="36"/>
      <c r="J2" s="36"/>
    </row>
    <row r="3" spans="1:10" s="35" customFormat="1" ht="21.75" customHeight="1">
      <c r="A3" s="35" t="s">
        <v>155</v>
      </c>
      <c r="D3" s="36"/>
      <c r="F3" s="36"/>
      <c r="H3" s="36"/>
      <c r="J3" s="36"/>
    </row>
    <row r="4" spans="1:10" s="37" customFormat="1" ht="21.75" customHeight="1">
      <c r="D4" s="38"/>
      <c r="E4" s="39"/>
      <c r="F4" s="38"/>
      <c r="G4" s="39"/>
      <c r="H4" s="40"/>
      <c r="I4" s="39"/>
      <c r="J4" s="40" t="s">
        <v>1</v>
      </c>
    </row>
    <row r="5" spans="1:10" s="41" customFormat="1" ht="21.75" customHeight="1">
      <c r="D5" s="42"/>
      <c r="E5" s="43" t="s">
        <v>2</v>
      </c>
      <c r="F5" s="42"/>
      <c r="H5" s="42"/>
      <c r="I5" s="43" t="s">
        <v>3</v>
      </c>
      <c r="J5" s="42"/>
    </row>
    <row r="6" spans="1:10" s="37" customFormat="1" ht="21.75" customHeight="1">
      <c r="B6" s="151" t="s">
        <v>4</v>
      </c>
      <c r="D6" s="154">
        <v>2021</v>
      </c>
      <c r="E6" s="45"/>
      <c r="F6" s="154">
        <v>2020</v>
      </c>
      <c r="G6" s="45"/>
      <c r="H6" s="154">
        <v>2021</v>
      </c>
      <c r="I6" s="45"/>
      <c r="J6" s="154">
        <v>2020</v>
      </c>
    </row>
    <row r="7" spans="1:10" ht="21.75" customHeight="1">
      <c r="A7" s="35" t="s">
        <v>141</v>
      </c>
      <c r="B7" s="47">
        <v>30</v>
      </c>
    </row>
    <row r="8" spans="1:10" ht="21.75" customHeight="1">
      <c r="A8" s="48" t="s">
        <v>122</v>
      </c>
      <c r="D8" s="74">
        <v>688006154</v>
      </c>
      <c r="E8" s="49">
        <v>0</v>
      </c>
      <c r="F8" s="74">
        <v>1206726678</v>
      </c>
      <c r="G8" s="49">
        <v>0</v>
      </c>
      <c r="H8" s="49">
        <v>0</v>
      </c>
      <c r="I8" s="49">
        <v>0</v>
      </c>
      <c r="J8" s="49">
        <v>14010713</v>
      </c>
    </row>
    <row r="9" spans="1:10" ht="21.75" customHeight="1">
      <c r="A9" s="48" t="s">
        <v>123</v>
      </c>
      <c r="B9" s="47"/>
      <c r="D9" s="74">
        <v>741762370</v>
      </c>
      <c r="E9" s="49">
        <v>0</v>
      </c>
      <c r="F9" s="74">
        <v>1572726655</v>
      </c>
      <c r="G9" s="49">
        <v>0</v>
      </c>
      <c r="H9" s="49">
        <v>0</v>
      </c>
      <c r="I9" s="49">
        <v>0</v>
      </c>
      <c r="J9" s="49">
        <v>0</v>
      </c>
    </row>
    <row r="10" spans="1:10" ht="21.75" customHeight="1">
      <c r="A10" s="48" t="s">
        <v>121</v>
      </c>
      <c r="B10" s="47"/>
      <c r="D10" s="74">
        <v>27201935</v>
      </c>
      <c r="E10" s="49">
        <v>0</v>
      </c>
      <c r="F10" s="74">
        <v>35836691</v>
      </c>
      <c r="G10" s="49">
        <v>0</v>
      </c>
      <c r="H10" s="49">
        <v>4040997</v>
      </c>
      <c r="I10" s="49">
        <v>0</v>
      </c>
      <c r="J10" s="49">
        <v>9258812</v>
      </c>
    </row>
    <row r="11" spans="1:10" ht="21.75" customHeight="1">
      <c r="A11" s="39" t="s">
        <v>42</v>
      </c>
      <c r="B11" s="47">
        <v>31</v>
      </c>
      <c r="D11" s="75">
        <v>31930043</v>
      </c>
      <c r="E11" s="51">
        <v>0</v>
      </c>
      <c r="F11" s="75">
        <v>19028653</v>
      </c>
      <c r="G11" s="51">
        <v>0</v>
      </c>
      <c r="H11" s="50">
        <f>76509987-1</f>
        <v>76509986</v>
      </c>
      <c r="I11" s="51">
        <v>0</v>
      </c>
      <c r="J11" s="50">
        <v>109073136</v>
      </c>
    </row>
    <row r="12" spans="1:10" ht="21.75" customHeight="1">
      <c r="A12" s="35" t="s">
        <v>142</v>
      </c>
      <c r="B12" s="47"/>
      <c r="D12" s="75">
        <f>SUM(D8:D11)</f>
        <v>1488900502</v>
      </c>
      <c r="E12" s="49"/>
      <c r="F12" s="75">
        <f>SUM(F8:F11)</f>
        <v>2834318677</v>
      </c>
      <c r="G12" s="49"/>
      <c r="H12" s="75">
        <f>SUM(H8:H11)</f>
        <v>80550983</v>
      </c>
      <c r="I12" s="49"/>
      <c r="J12" s="75">
        <f>SUM(J8:J11)</f>
        <v>132342661</v>
      </c>
    </row>
    <row r="13" spans="1:10" ht="21.75" customHeight="1">
      <c r="A13" s="35" t="s">
        <v>43</v>
      </c>
      <c r="B13" s="47"/>
      <c r="D13" s="74"/>
      <c r="E13" s="49"/>
      <c r="F13" s="74"/>
      <c r="G13" s="49"/>
      <c r="H13" s="49"/>
      <c r="I13" s="49"/>
      <c r="J13" s="49"/>
    </row>
    <row r="14" spans="1:10" ht="21.75" customHeight="1">
      <c r="A14" s="39" t="s">
        <v>44</v>
      </c>
      <c r="B14" s="47"/>
      <c r="D14" s="74">
        <v>864704677</v>
      </c>
      <c r="E14" s="49">
        <v>0</v>
      </c>
      <c r="F14" s="74">
        <v>1172168715</v>
      </c>
      <c r="G14" s="49">
        <v>0</v>
      </c>
      <c r="H14" s="49">
        <v>0</v>
      </c>
      <c r="I14" s="49">
        <v>0</v>
      </c>
      <c r="J14" s="49">
        <v>20768839</v>
      </c>
    </row>
    <row r="15" spans="1:10" ht="21.75" customHeight="1">
      <c r="A15" s="39" t="s">
        <v>45</v>
      </c>
      <c r="B15" s="47"/>
      <c r="D15" s="74">
        <v>403447404</v>
      </c>
      <c r="E15" s="49">
        <v>0</v>
      </c>
      <c r="F15" s="74">
        <v>863035873</v>
      </c>
      <c r="G15" s="49">
        <v>0</v>
      </c>
      <c r="H15" s="49">
        <v>0</v>
      </c>
      <c r="I15" s="49">
        <v>0</v>
      </c>
      <c r="J15" s="49">
        <v>0</v>
      </c>
    </row>
    <row r="16" spans="1:10" ht="21.75" customHeight="1">
      <c r="A16" s="39" t="s">
        <v>46</v>
      </c>
      <c r="B16" s="47"/>
      <c r="D16" s="74">
        <v>19786476</v>
      </c>
      <c r="E16" s="49">
        <v>0</v>
      </c>
      <c r="F16" s="74">
        <v>24204509</v>
      </c>
      <c r="G16" s="49">
        <v>0</v>
      </c>
      <c r="H16" s="49">
        <v>4376781</v>
      </c>
      <c r="I16" s="49">
        <v>0</v>
      </c>
      <c r="J16" s="49">
        <v>4736496</v>
      </c>
    </row>
    <row r="17" spans="1:10" ht="21.75" customHeight="1">
      <c r="A17" s="39" t="s">
        <v>47</v>
      </c>
      <c r="B17" s="47"/>
      <c r="D17" s="74">
        <v>140417665</v>
      </c>
      <c r="E17" s="49">
        <v>0</v>
      </c>
      <c r="F17" s="74">
        <v>228328182</v>
      </c>
      <c r="G17" s="49">
        <v>0</v>
      </c>
      <c r="H17" s="49">
        <v>207402</v>
      </c>
      <c r="I17" s="49">
        <v>0</v>
      </c>
      <c r="J17" s="49">
        <v>5054208</v>
      </c>
    </row>
    <row r="18" spans="1:10" ht="21.75" customHeight="1">
      <c r="A18" s="39" t="s">
        <v>48</v>
      </c>
      <c r="B18" s="47"/>
      <c r="D18" s="74">
        <v>863444259</v>
      </c>
      <c r="E18" s="51">
        <v>0</v>
      </c>
      <c r="F18" s="74">
        <v>1166730538</v>
      </c>
      <c r="G18" s="51">
        <v>0</v>
      </c>
      <c r="H18" s="49">
        <f>126129428+1</f>
        <v>126129429</v>
      </c>
      <c r="I18" s="51">
        <v>0</v>
      </c>
      <c r="J18" s="49">
        <v>116716184</v>
      </c>
    </row>
    <row r="19" spans="1:10" ht="21.75" customHeight="1">
      <c r="A19" s="35" t="s">
        <v>49</v>
      </c>
      <c r="B19" s="47"/>
      <c r="D19" s="76">
        <f>SUM(D14:D18)</f>
        <v>2291800481</v>
      </c>
      <c r="E19" s="49"/>
      <c r="F19" s="76">
        <f>SUM(F14:F18)</f>
        <v>3454467817</v>
      </c>
      <c r="G19" s="49"/>
      <c r="H19" s="76">
        <f>SUM(H14:H18)</f>
        <v>130713612</v>
      </c>
      <c r="I19" s="49"/>
      <c r="J19" s="76">
        <f>SUM(J14:J18)</f>
        <v>147275727</v>
      </c>
    </row>
    <row r="20" spans="1:10" ht="21.75" customHeight="1">
      <c r="A20" s="35" t="s">
        <v>164</v>
      </c>
      <c r="B20" s="47"/>
      <c r="D20" s="74">
        <f>D12-D19</f>
        <v>-802899979</v>
      </c>
      <c r="E20" s="49"/>
      <c r="F20" s="74">
        <f>F12-F19</f>
        <v>-620149140</v>
      </c>
      <c r="G20" s="49"/>
      <c r="H20" s="74">
        <f>H12-H19</f>
        <v>-50162629</v>
      </c>
      <c r="I20" s="49"/>
      <c r="J20" s="74">
        <f>J12-J19</f>
        <v>-14933066</v>
      </c>
    </row>
    <row r="21" spans="1:10" s="52" customFormat="1" ht="21.75" customHeight="1">
      <c r="A21" s="52" t="s">
        <v>120</v>
      </c>
      <c r="B21" s="47">
        <v>17</v>
      </c>
      <c r="D21" s="53">
        <v>31668870</v>
      </c>
      <c r="E21" s="51">
        <v>0</v>
      </c>
      <c r="F21" s="53">
        <v>2626307</v>
      </c>
      <c r="G21" s="51">
        <v>0</v>
      </c>
      <c r="H21" s="56">
        <v>0</v>
      </c>
      <c r="I21" s="51">
        <v>0</v>
      </c>
      <c r="J21" s="56">
        <v>0</v>
      </c>
    </row>
    <row r="22" spans="1:10" s="52" customFormat="1" ht="21.75" customHeight="1">
      <c r="A22" s="39" t="s">
        <v>140</v>
      </c>
      <c r="B22" s="47"/>
      <c r="D22" s="53">
        <v>47643592</v>
      </c>
      <c r="E22" s="51">
        <v>0</v>
      </c>
      <c r="F22" s="53">
        <v>51728130</v>
      </c>
      <c r="G22" s="51">
        <v>0</v>
      </c>
      <c r="H22" s="56">
        <v>57018505</v>
      </c>
      <c r="I22" s="51">
        <v>0</v>
      </c>
      <c r="J22" s="56">
        <v>81085090</v>
      </c>
    </row>
    <row r="23" spans="1:10" ht="21.75" customHeight="1">
      <c r="A23" s="39" t="s">
        <v>50</v>
      </c>
      <c r="B23" s="47">
        <v>32</v>
      </c>
      <c r="D23" s="75">
        <v>-233775187</v>
      </c>
      <c r="E23" s="51">
        <v>0</v>
      </c>
      <c r="F23" s="75">
        <v>-234822190</v>
      </c>
      <c r="G23" s="51">
        <v>0</v>
      </c>
      <c r="H23" s="77">
        <v>-76352049</v>
      </c>
      <c r="I23" s="51">
        <v>0</v>
      </c>
      <c r="J23" s="77">
        <v>-84403957</v>
      </c>
    </row>
    <row r="24" spans="1:10" s="52" customFormat="1" ht="21.75" customHeight="1">
      <c r="A24" s="54" t="s">
        <v>165</v>
      </c>
      <c r="B24" s="55"/>
      <c r="D24" s="78">
        <f>SUM(D20:D23)</f>
        <v>-957362704</v>
      </c>
      <c r="E24" s="51"/>
      <c r="F24" s="78">
        <f>SUM(F20:F23)</f>
        <v>-800616893</v>
      </c>
      <c r="G24" s="51"/>
      <c r="H24" s="78">
        <f>SUM(H20:H23)</f>
        <v>-69496173</v>
      </c>
      <c r="I24" s="51"/>
      <c r="J24" s="78">
        <f>SUM(J20:J23)</f>
        <v>-18251933</v>
      </c>
    </row>
    <row r="25" spans="1:10" ht="21.75" customHeight="1">
      <c r="A25" s="39" t="s">
        <v>104</v>
      </c>
      <c r="B25" s="47">
        <v>34</v>
      </c>
      <c r="D25" s="75">
        <v>-73351136</v>
      </c>
      <c r="E25" s="49">
        <v>0</v>
      </c>
      <c r="F25" s="75">
        <v>-167597683</v>
      </c>
      <c r="G25" s="49">
        <v>0</v>
      </c>
      <c r="H25" s="50">
        <v>-169580</v>
      </c>
      <c r="I25" s="49">
        <v>0</v>
      </c>
      <c r="J25" s="50">
        <v>-10667964</v>
      </c>
    </row>
    <row r="26" spans="1:10" ht="21.75" customHeight="1" thickBot="1">
      <c r="A26" s="35" t="s">
        <v>143</v>
      </c>
      <c r="B26" s="47"/>
      <c r="D26" s="79">
        <f>SUM(D24:D25)</f>
        <v>-1030713840</v>
      </c>
      <c r="E26" s="49"/>
      <c r="F26" s="79">
        <f>SUM(F24:F25)</f>
        <v>-968214576</v>
      </c>
      <c r="G26" s="49"/>
      <c r="H26" s="79">
        <f>SUM(H24:H25)</f>
        <v>-69665753</v>
      </c>
      <c r="I26" s="49"/>
      <c r="J26" s="79">
        <f>SUM(J24:J25)</f>
        <v>-28919897</v>
      </c>
    </row>
    <row r="27" spans="1:10" ht="21.75" customHeight="1" thickTop="1">
      <c r="A27" s="35"/>
      <c r="B27" s="47"/>
      <c r="D27" s="51"/>
      <c r="E27" s="49"/>
      <c r="F27" s="51"/>
      <c r="G27" s="49"/>
      <c r="H27" s="60"/>
      <c r="I27" s="49"/>
      <c r="J27" s="60"/>
    </row>
    <row r="28" spans="1:10" ht="21.75" customHeight="1">
      <c r="A28" s="35" t="s">
        <v>113</v>
      </c>
      <c r="B28" s="47"/>
      <c r="D28" s="51"/>
      <c r="E28" s="49"/>
      <c r="F28" s="51"/>
      <c r="G28" s="49"/>
      <c r="H28" s="60"/>
      <c r="I28" s="49"/>
      <c r="J28" s="60"/>
    </row>
    <row r="29" spans="1:10" ht="21.75" customHeight="1" thickBot="1">
      <c r="A29" s="39" t="s">
        <v>71</v>
      </c>
      <c r="B29" s="47"/>
      <c r="D29" s="80">
        <v>-1031757438</v>
      </c>
      <c r="E29" s="49"/>
      <c r="F29" s="80">
        <v>-947298557</v>
      </c>
      <c r="G29" s="49"/>
      <c r="H29" s="81">
        <f>H26</f>
        <v>-69665753</v>
      </c>
      <c r="I29" s="49"/>
      <c r="J29" s="81">
        <f>J26</f>
        <v>-28919897</v>
      </c>
    </row>
    <row r="30" spans="1:10" ht="21.75" customHeight="1" thickTop="1">
      <c r="A30" s="39" t="s">
        <v>70</v>
      </c>
      <c r="B30" s="47"/>
      <c r="D30" s="75">
        <v>1043598</v>
      </c>
      <c r="E30" s="49"/>
      <c r="F30" s="75">
        <v>-20916019</v>
      </c>
      <c r="G30" s="49"/>
      <c r="H30" s="60"/>
      <c r="I30" s="49"/>
      <c r="J30" s="60"/>
    </row>
    <row r="31" spans="1:10" ht="21.75" customHeight="1" thickBot="1">
      <c r="B31" s="47"/>
      <c r="D31" s="57">
        <f>SUM(D29:D30)</f>
        <v>-1030713840</v>
      </c>
      <c r="E31" s="49"/>
      <c r="F31" s="57">
        <f>SUM(F29:F30)</f>
        <v>-968214576</v>
      </c>
      <c r="G31" s="49"/>
      <c r="H31" s="60"/>
      <c r="I31" s="49"/>
      <c r="J31" s="60"/>
    </row>
    <row r="32" spans="1:10" ht="21.75" customHeight="1" thickTop="1">
      <c r="B32" s="47"/>
      <c r="D32" s="51"/>
      <c r="E32" s="49"/>
      <c r="F32" s="51"/>
      <c r="G32" s="49"/>
      <c r="H32" s="60"/>
      <c r="I32" s="49"/>
      <c r="J32" s="60"/>
    </row>
    <row r="33" spans="1:10" ht="21.75" customHeight="1">
      <c r="A33" s="35" t="s">
        <v>273</v>
      </c>
      <c r="B33" s="47">
        <v>35</v>
      </c>
      <c r="D33" s="51"/>
      <c r="E33" s="49"/>
      <c r="F33" s="51"/>
      <c r="G33" s="49"/>
      <c r="H33" s="60"/>
      <c r="I33" s="49"/>
      <c r="J33" s="60"/>
    </row>
    <row r="34" spans="1:10" ht="21.75" customHeight="1">
      <c r="A34" s="39" t="s">
        <v>271</v>
      </c>
      <c r="B34" s="47"/>
      <c r="D34" s="59"/>
      <c r="F34" s="59"/>
    </row>
    <row r="35" spans="1:10" ht="21.75" customHeight="1" thickBot="1">
      <c r="A35" s="39" t="s">
        <v>242</v>
      </c>
      <c r="B35" s="47"/>
      <c r="D35" s="58">
        <f>D29/166682701</f>
        <v>-6.1899491177551775</v>
      </c>
      <c r="E35" s="59"/>
      <c r="F35" s="58">
        <f>F29/166682701</f>
        <v>-5.6832445797719586</v>
      </c>
      <c r="G35" s="59"/>
      <c r="H35" s="58">
        <f>H29/166682701</f>
        <v>-0.41795430828781688</v>
      </c>
      <c r="I35" s="59"/>
      <c r="J35" s="58">
        <f>J29/166682701</f>
        <v>-0.17350269000020585</v>
      </c>
    </row>
    <row r="36" spans="1:10" ht="21.75" customHeight="1" thickTop="1"/>
    <row r="37" spans="1:10" ht="21.75" customHeight="1">
      <c r="A37" s="39" t="s">
        <v>18</v>
      </c>
      <c r="B37" s="37"/>
      <c r="D37" s="60"/>
      <c r="E37" s="49"/>
      <c r="F37" s="60"/>
      <c r="G37" s="49"/>
      <c r="H37" s="60"/>
      <c r="I37" s="49"/>
      <c r="J37" s="60"/>
    </row>
    <row r="38" spans="1:10" s="35" customFormat="1" ht="21.75" customHeight="1">
      <c r="A38" s="35" t="s">
        <v>0</v>
      </c>
      <c r="D38" s="36"/>
      <c r="F38" s="36"/>
      <c r="H38" s="36"/>
      <c r="J38" s="36"/>
    </row>
    <row r="39" spans="1:10" s="35" customFormat="1" ht="21.75" customHeight="1">
      <c r="A39" s="35" t="s">
        <v>98</v>
      </c>
      <c r="D39" s="36"/>
      <c r="F39" s="36"/>
      <c r="H39" s="36"/>
      <c r="J39" s="36"/>
    </row>
    <row r="40" spans="1:10" s="35" customFormat="1" ht="21.75" customHeight="1">
      <c r="A40" s="35" t="s">
        <v>155</v>
      </c>
      <c r="D40" s="36"/>
      <c r="F40" s="36"/>
      <c r="H40" s="36"/>
      <c r="J40" s="36"/>
    </row>
    <row r="41" spans="1:10" s="37" customFormat="1" ht="21.75" customHeight="1">
      <c r="D41" s="38"/>
      <c r="E41" s="39"/>
      <c r="F41" s="38"/>
      <c r="G41" s="39"/>
      <c r="H41" s="40"/>
      <c r="I41" s="39"/>
      <c r="J41" s="40" t="s">
        <v>1</v>
      </c>
    </row>
    <row r="42" spans="1:10" s="41" customFormat="1" ht="21.75" customHeight="1">
      <c r="D42" s="42"/>
      <c r="E42" s="43" t="s">
        <v>2</v>
      </c>
      <c r="F42" s="42"/>
      <c r="H42" s="42"/>
      <c r="I42" s="43" t="s">
        <v>3</v>
      </c>
      <c r="J42" s="42"/>
    </row>
    <row r="43" spans="1:10" s="37" customFormat="1" ht="21.75" customHeight="1">
      <c r="B43" s="151" t="s">
        <v>4</v>
      </c>
      <c r="D43" s="154">
        <v>2021</v>
      </c>
      <c r="E43" s="45"/>
      <c r="F43" s="154">
        <v>2020</v>
      </c>
      <c r="G43" s="45"/>
      <c r="H43" s="154">
        <v>2021</v>
      </c>
      <c r="I43" s="45"/>
      <c r="J43" s="154">
        <v>2020</v>
      </c>
    </row>
    <row r="44" spans="1:10" s="37" customFormat="1" ht="21.75" customHeight="1">
      <c r="B44" s="60"/>
      <c r="D44" s="44"/>
      <c r="E44" s="45"/>
      <c r="F44" s="46"/>
      <c r="G44" s="45"/>
      <c r="H44" s="44"/>
      <c r="I44" s="45"/>
      <c r="J44" s="46"/>
    </row>
    <row r="45" spans="1:10" ht="21.75" customHeight="1" thickBot="1">
      <c r="A45" s="35" t="s">
        <v>143</v>
      </c>
      <c r="B45" s="37"/>
      <c r="D45" s="57">
        <v>-1030713840</v>
      </c>
      <c r="E45" s="51"/>
      <c r="F45" s="57">
        <v>-968214576</v>
      </c>
      <c r="G45" s="51"/>
      <c r="H45" s="57">
        <v>-69665753</v>
      </c>
      <c r="I45" s="51"/>
      <c r="J45" s="57">
        <v>-28919897</v>
      </c>
    </row>
    <row r="46" spans="1:10" ht="21.75" customHeight="1" thickTop="1">
      <c r="A46" s="35"/>
      <c r="B46" s="37"/>
      <c r="D46" s="51"/>
      <c r="E46" s="51"/>
      <c r="F46" s="51"/>
      <c r="G46" s="51"/>
      <c r="H46" s="51"/>
      <c r="I46" s="51"/>
      <c r="J46" s="51"/>
    </row>
    <row r="47" spans="1:10" ht="21.75" customHeight="1">
      <c r="A47" s="35" t="s">
        <v>247</v>
      </c>
      <c r="B47" s="37"/>
      <c r="D47" s="51"/>
      <c r="E47" s="51"/>
      <c r="F47" s="51"/>
      <c r="G47" s="51"/>
      <c r="H47" s="51"/>
      <c r="I47" s="51"/>
      <c r="J47" s="51"/>
    </row>
    <row r="48" spans="1:10" ht="21.75" customHeight="1">
      <c r="A48" s="61" t="s">
        <v>267</v>
      </c>
      <c r="B48" s="37"/>
      <c r="D48" s="51"/>
      <c r="E48" s="51"/>
      <c r="F48" s="51"/>
      <c r="G48" s="51"/>
      <c r="H48" s="51"/>
      <c r="I48" s="51"/>
      <c r="J48" s="51"/>
    </row>
    <row r="49" spans="1:11" ht="21.75" customHeight="1">
      <c r="A49" s="61" t="s">
        <v>112</v>
      </c>
      <c r="B49" s="37"/>
      <c r="D49" s="51"/>
      <c r="E49" s="51"/>
      <c r="F49" s="51"/>
      <c r="G49" s="51"/>
      <c r="H49" s="51"/>
      <c r="I49" s="51"/>
      <c r="J49" s="51"/>
    </row>
    <row r="50" spans="1:11" ht="21.75" customHeight="1">
      <c r="A50" s="39" t="s">
        <v>116</v>
      </c>
      <c r="B50" s="47"/>
      <c r="D50" s="51"/>
      <c r="E50" s="51"/>
      <c r="F50" s="51"/>
      <c r="G50" s="51"/>
      <c r="H50" s="51"/>
      <c r="I50" s="51"/>
      <c r="J50" s="51"/>
    </row>
    <row r="51" spans="1:11" ht="21.75" customHeight="1">
      <c r="A51" s="39" t="s">
        <v>138</v>
      </c>
      <c r="B51" s="47"/>
      <c r="D51" s="73">
        <f>-9234724+6</f>
        <v>-9234718</v>
      </c>
      <c r="E51" s="51">
        <v>0</v>
      </c>
      <c r="F51" s="73">
        <v>-253507</v>
      </c>
      <c r="G51" s="51"/>
      <c r="H51" s="66">
        <v>0</v>
      </c>
      <c r="I51" s="51"/>
      <c r="J51" s="66">
        <v>0</v>
      </c>
    </row>
    <row r="52" spans="1:11" ht="21.75" customHeight="1">
      <c r="A52" s="39" t="s">
        <v>248</v>
      </c>
      <c r="B52" s="47">
        <v>17</v>
      </c>
      <c r="D52" s="69">
        <v>5651048</v>
      </c>
      <c r="E52" s="51">
        <v>0</v>
      </c>
      <c r="F52" s="69">
        <v>-7337587</v>
      </c>
      <c r="G52" s="51"/>
      <c r="H52" s="69">
        <v>0</v>
      </c>
      <c r="I52" s="51"/>
      <c r="J52" s="69">
        <v>0</v>
      </c>
    </row>
    <row r="53" spans="1:11" ht="21.75" customHeight="1">
      <c r="A53" s="39" t="s">
        <v>136</v>
      </c>
      <c r="B53" s="47"/>
      <c r="D53" s="66"/>
      <c r="E53" s="51"/>
      <c r="F53" s="66"/>
      <c r="G53" s="51"/>
      <c r="H53" s="66"/>
      <c r="I53" s="51"/>
      <c r="J53" s="66"/>
    </row>
    <row r="54" spans="1:11" ht="21.75" customHeight="1">
      <c r="A54" s="39" t="s">
        <v>118</v>
      </c>
      <c r="B54" s="47"/>
      <c r="D54" s="50">
        <f>SUM(D51:D52)</f>
        <v>-3583670</v>
      </c>
      <c r="E54" s="51"/>
      <c r="F54" s="50">
        <f>SUM(F51:F52)</f>
        <v>-7591094</v>
      </c>
      <c r="G54" s="51"/>
      <c r="H54" s="50">
        <f>SUM(H51:H52)</f>
        <v>0</v>
      </c>
      <c r="I54" s="51"/>
      <c r="J54" s="50">
        <f>SUM(J51:J52)</f>
        <v>0</v>
      </c>
    </row>
    <row r="55" spans="1:11" ht="21.75" customHeight="1">
      <c r="B55" s="47"/>
      <c r="D55" s="51"/>
      <c r="E55" s="51"/>
      <c r="F55" s="51"/>
      <c r="G55" s="51"/>
      <c r="H55" s="51"/>
      <c r="I55" s="51"/>
      <c r="J55" s="51"/>
    </row>
    <row r="56" spans="1:11" ht="21.75" customHeight="1">
      <c r="A56" s="61" t="s">
        <v>249</v>
      </c>
      <c r="B56" s="47"/>
      <c r="D56" s="51"/>
      <c r="E56" s="51"/>
      <c r="F56" s="51"/>
      <c r="G56" s="51"/>
      <c r="H56" s="51"/>
      <c r="I56" s="51"/>
      <c r="J56" s="51"/>
    </row>
    <row r="57" spans="1:11" ht="21.75" customHeight="1">
      <c r="A57" s="61" t="s">
        <v>112</v>
      </c>
      <c r="B57" s="47"/>
      <c r="D57" s="51"/>
      <c r="E57" s="51"/>
      <c r="F57" s="51"/>
      <c r="G57" s="51"/>
      <c r="H57" s="51"/>
      <c r="I57" s="51"/>
      <c r="J57" s="51"/>
    </row>
    <row r="58" spans="1:11" ht="21.75" customHeight="1">
      <c r="A58" s="39" t="s">
        <v>139</v>
      </c>
      <c r="B58" s="47">
        <v>25</v>
      </c>
      <c r="D58" s="51">
        <v>0</v>
      </c>
      <c r="E58" s="51">
        <v>0</v>
      </c>
      <c r="F58" s="51">
        <v>-27938606</v>
      </c>
      <c r="G58" s="51">
        <v>0</v>
      </c>
      <c r="H58" s="51">
        <v>0</v>
      </c>
      <c r="I58" s="51">
        <v>0</v>
      </c>
      <c r="J58" s="51">
        <v>-5103156</v>
      </c>
    </row>
    <row r="59" spans="1:11" ht="21.75" customHeight="1">
      <c r="A59" s="39" t="s">
        <v>137</v>
      </c>
      <c r="B59" s="47"/>
      <c r="D59" s="51">
        <v>0</v>
      </c>
      <c r="E59" s="51">
        <v>0</v>
      </c>
      <c r="F59" s="51">
        <v>-37585679</v>
      </c>
      <c r="G59" s="51">
        <v>0</v>
      </c>
      <c r="H59" s="51">
        <v>0</v>
      </c>
      <c r="I59" s="51">
        <v>0</v>
      </c>
      <c r="J59" s="51">
        <v>0</v>
      </c>
    </row>
    <row r="60" spans="1:11" ht="21.75" customHeight="1">
      <c r="A60" s="39" t="s">
        <v>160</v>
      </c>
      <c r="B60" s="47"/>
      <c r="D60" s="51"/>
      <c r="E60" s="51"/>
      <c r="F60" s="51"/>
      <c r="G60" s="51"/>
      <c r="H60" s="51"/>
      <c r="I60" s="51"/>
      <c r="J60" s="51"/>
    </row>
    <row r="61" spans="1:11" ht="21.75" customHeight="1">
      <c r="A61" s="39" t="s">
        <v>151</v>
      </c>
      <c r="B61" s="47"/>
      <c r="D61" s="51">
        <v>106472478</v>
      </c>
      <c r="E61" s="51">
        <v>0</v>
      </c>
      <c r="F61" s="51">
        <v>-188702536</v>
      </c>
      <c r="G61" s="51">
        <v>0</v>
      </c>
      <c r="H61" s="51">
        <v>0</v>
      </c>
      <c r="I61" s="51">
        <v>0</v>
      </c>
      <c r="J61" s="51">
        <v>0</v>
      </c>
      <c r="K61" s="136">
        <f>D61/0.8*0.2</f>
        <v>26618119.5</v>
      </c>
    </row>
    <row r="62" spans="1:11" ht="21.75" customHeight="1">
      <c r="A62" s="39" t="s">
        <v>248</v>
      </c>
      <c r="B62" s="47">
        <v>17</v>
      </c>
      <c r="D62" s="50">
        <v>-236760</v>
      </c>
      <c r="E62" s="51">
        <v>0</v>
      </c>
      <c r="F62" s="50">
        <v>-4258513</v>
      </c>
      <c r="G62" s="51">
        <v>0</v>
      </c>
      <c r="H62" s="50">
        <v>0</v>
      </c>
      <c r="I62" s="51">
        <v>0</v>
      </c>
      <c r="J62" s="50">
        <v>0</v>
      </c>
    </row>
    <row r="63" spans="1:11" ht="21.75" customHeight="1">
      <c r="A63" s="39" t="s">
        <v>250</v>
      </c>
      <c r="B63" s="47"/>
      <c r="D63" s="51"/>
      <c r="E63" s="51"/>
      <c r="F63" s="51"/>
      <c r="G63" s="51"/>
      <c r="H63" s="51"/>
      <c r="I63" s="51"/>
      <c r="J63" s="51"/>
    </row>
    <row r="64" spans="1:11" ht="21.75" customHeight="1">
      <c r="A64" s="39" t="s">
        <v>118</v>
      </c>
      <c r="B64" s="47"/>
      <c r="D64" s="69">
        <f>SUM(D58:D62)</f>
        <v>106235718</v>
      </c>
      <c r="E64" s="51"/>
      <c r="F64" s="69">
        <f>SUM(F58:F62)</f>
        <v>-258485334</v>
      </c>
      <c r="G64" s="51"/>
      <c r="H64" s="69">
        <f>SUM(H58:H62)</f>
        <v>0</v>
      </c>
      <c r="I64" s="51"/>
      <c r="J64" s="69">
        <f>SUM(J58:J62)</f>
        <v>-5103156</v>
      </c>
    </row>
    <row r="65" spans="1:10" ht="21.75" customHeight="1">
      <c r="A65" s="35" t="s">
        <v>251</v>
      </c>
      <c r="B65" s="47"/>
      <c r="D65" s="62">
        <f>SUM(D54,D64)</f>
        <v>102652048</v>
      </c>
      <c r="E65" s="51"/>
      <c r="F65" s="62">
        <f>SUM(F54,F64)</f>
        <v>-266076428</v>
      </c>
      <c r="G65" s="51"/>
      <c r="H65" s="62">
        <f>SUM(H54,H64)</f>
        <v>0</v>
      </c>
      <c r="I65" s="51"/>
      <c r="J65" s="62">
        <f>SUM(J54,J64)</f>
        <v>-5103156</v>
      </c>
    </row>
    <row r="66" spans="1:10" ht="21.75" customHeight="1">
      <c r="A66" s="35"/>
      <c r="B66" s="47"/>
      <c r="D66" s="51"/>
      <c r="E66" s="51"/>
      <c r="F66" s="51"/>
      <c r="G66" s="51"/>
      <c r="H66" s="51"/>
      <c r="I66" s="51"/>
      <c r="J66" s="51"/>
    </row>
    <row r="67" spans="1:10" ht="21.75" customHeight="1" thickBot="1">
      <c r="A67" s="35" t="s">
        <v>252</v>
      </c>
      <c r="B67" s="47"/>
      <c r="D67" s="57">
        <f>SUM(D45,D65)</f>
        <v>-928061792</v>
      </c>
      <c r="E67" s="51"/>
      <c r="F67" s="57">
        <f>SUM(F45,F65)</f>
        <v>-1234291004</v>
      </c>
      <c r="G67" s="51"/>
      <c r="H67" s="57">
        <f>SUM(H45,H65)</f>
        <v>-69665753</v>
      </c>
      <c r="I67" s="51"/>
      <c r="J67" s="57">
        <f>SUM(J45,J65)</f>
        <v>-34023053</v>
      </c>
    </row>
    <row r="68" spans="1:10" ht="21.75" customHeight="1" thickTop="1">
      <c r="B68" s="37"/>
      <c r="D68" s="51"/>
      <c r="E68" s="51"/>
      <c r="F68" s="51"/>
      <c r="G68" s="49"/>
      <c r="H68" s="51"/>
      <c r="I68" s="49"/>
      <c r="J68" s="51"/>
    </row>
    <row r="69" spans="1:10" ht="21.75" customHeight="1">
      <c r="A69" s="35" t="s">
        <v>253</v>
      </c>
      <c r="B69" s="37"/>
      <c r="D69" s="51"/>
      <c r="E69" s="51"/>
      <c r="F69" s="51"/>
      <c r="G69" s="49"/>
      <c r="H69" s="51"/>
      <c r="I69" s="49"/>
      <c r="J69" s="51"/>
    </row>
    <row r="70" spans="1:10" ht="21.75" customHeight="1" thickBot="1">
      <c r="A70" s="39" t="s">
        <v>71</v>
      </c>
      <c r="B70" s="37"/>
      <c r="D70" s="73">
        <f>'ce-conso'!Z27</f>
        <v>-928929741</v>
      </c>
      <c r="E70" s="51">
        <v>0</v>
      </c>
      <c r="F70" s="73">
        <v>-1213149932</v>
      </c>
      <c r="G70" s="49"/>
      <c r="H70" s="57">
        <f>H67</f>
        <v>-69665753</v>
      </c>
      <c r="I70" s="49"/>
      <c r="J70" s="57">
        <f>J67</f>
        <v>-34023053</v>
      </c>
    </row>
    <row r="71" spans="1:10" ht="21.75" customHeight="1" thickTop="1">
      <c r="A71" s="39" t="s">
        <v>70</v>
      </c>
      <c r="B71" s="37"/>
      <c r="D71" s="75">
        <f>'ce-conso'!AB27</f>
        <v>867949</v>
      </c>
      <c r="E71" s="51">
        <v>0</v>
      </c>
      <c r="F71" s="75">
        <v>-21141072</v>
      </c>
      <c r="G71" s="49"/>
      <c r="H71" s="51"/>
      <c r="I71" s="49"/>
      <c r="J71" s="51"/>
    </row>
    <row r="72" spans="1:10" ht="21.75" customHeight="1" thickBot="1">
      <c r="B72" s="37"/>
      <c r="D72" s="57">
        <f>SUM(D70:D71)</f>
        <v>-928061792</v>
      </c>
      <c r="E72" s="51"/>
      <c r="F72" s="57">
        <f>SUM(F70:F71)</f>
        <v>-1234291004</v>
      </c>
      <c r="G72" s="49"/>
      <c r="H72" s="51"/>
      <c r="I72" s="49"/>
      <c r="J72" s="51"/>
    </row>
    <row r="73" spans="1:10" ht="21.75" customHeight="1" thickTop="1">
      <c r="B73" s="37"/>
      <c r="D73" s="51">
        <v>0</v>
      </c>
      <c r="E73" s="60"/>
      <c r="F73" s="51"/>
      <c r="G73" s="63"/>
      <c r="H73" s="51">
        <v>0</v>
      </c>
      <c r="J73" s="64"/>
    </row>
    <row r="74" spans="1:10" ht="21.75" customHeight="1">
      <c r="A74" s="39" t="s">
        <v>18</v>
      </c>
      <c r="D74" s="60"/>
    </row>
    <row r="78" spans="1:10" ht="21.75" customHeight="1">
      <c r="E78" s="38"/>
      <c r="G78" s="38"/>
      <c r="I78" s="38"/>
    </row>
    <row r="79" spans="1:10" ht="21.75" customHeight="1">
      <c r="E79" s="38"/>
      <c r="G79" s="38"/>
      <c r="I79" s="38"/>
    </row>
    <row r="80" spans="1:10" ht="21.75" customHeight="1">
      <c r="E80" s="38"/>
      <c r="G80" s="38"/>
      <c r="I80" s="38"/>
    </row>
    <row r="81" spans="5:9" ht="21.75" customHeight="1">
      <c r="E81" s="38"/>
      <c r="G81" s="38"/>
      <c r="I81" s="38"/>
    </row>
    <row r="82" spans="5:9" ht="21.75" customHeight="1">
      <c r="E82" s="38"/>
      <c r="G82" s="38"/>
      <c r="I82" s="38"/>
    </row>
  </sheetData>
  <phoneticPr fontId="4" type="noConversion"/>
  <pageMargins left="0.78740157480314965" right="0.39370078740157483" top="0.78740157480314965" bottom="0.39370078740157483" header="0.19685039370078741" footer="0.19685039370078741"/>
  <pageSetup paperSize="9" scale="72" orientation="portrait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E37"/>
  <sheetViews>
    <sheetView showGridLines="0" topLeftCell="A4" zoomScale="145" zoomScaleNormal="145" zoomScaleSheetLayoutView="115" workbookViewId="0">
      <selection activeCell="A28" sqref="A28"/>
    </sheetView>
  </sheetViews>
  <sheetFormatPr defaultColWidth="9.28515625" defaultRowHeight="14.85" customHeight="1"/>
  <cols>
    <col min="1" max="1" width="26.5703125" style="7" customWidth="1"/>
    <col min="2" max="2" width="4.7109375" style="7" customWidth="1"/>
    <col min="3" max="3" width="7" style="7" customWidth="1"/>
    <col min="4" max="4" width="1.7109375" style="7" customWidth="1"/>
    <col min="5" max="5" width="1.28515625" style="101" customWidth="1"/>
    <col min="6" max="6" width="11" style="7" customWidth="1"/>
    <col min="7" max="7" width="1.28515625" style="101" customWidth="1"/>
    <col min="8" max="8" width="11.42578125" style="7" bestFit="1" customWidth="1"/>
    <col min="9" max="9" width="1.28515625" style="101" customWidth="1"/>
    <col min="10" max="10" width="11" style="7" customWidth="1"/>
    <col min="11" max="11" width="1.28515625" style="101" customWidth="1"/>
    <col min="12" max="12" width="11.5703125" style="7" bestFit="1" customWidth="1"/>
    <col min="13" max="13" width="1.28515625" style="7" customWidth="1"/>
    <col min="14" max="14" width="11.42578125" style="7" bestFit="1" customWidth="1"/>
    <col min="15" max="15" width="1.28515625" style="101" customWidth="1"/>
    <col min="16" max="16" width="11" style="7" customWidth="1"/>
    <col min="17" max="17" width="1.28515625" style="7" customWidth="1"/>
    <col min="18" max="18" width="11" style="101" customWidth="1"/>
    <col min="19" max="19" width="1.28515625" style="101" customWidth="1"/>
    <col min="20" max="20" width="12" style="101" customWidth="1"/>
    <col min="21" max="21" width="1.28515625" style="101" customWidth="1"/>
    <col min="22" max="22" width="12" style="101" customWidth="1"/>
    <col min="23" max="23" width="1.28515625" style="101" customWidth="1"/>
    <col min="24" max="24" width="11" style="7" customWidth="1"/>
    <col min="25" max="25" width="1.28515625" style="101" customWidth="1"/>
    <col min="26" max="26" width="14" style="101" customWidth="1"/>
    <col min="27" max="27" width="1.28515625" style="101" customWidth="1"/>
    <col min="28" max="28" width="14" style="7" customWidth="1"/>
    <col min="29" max="29" width="1.28515625" style="7" customWidth="1"/>
    <col min="30" max="30" width="14" style="7" customWidth="1"/>
    <col min="31" max="31" width="11.140625" style="7" bestFit="1" customWidth="1"/>
    <col min="32" max="16384" width="9.28515625" style="7"/>
  </cols>
  <sheetData>
    <row r="1" spans="1:30" s="8" customFormat="1" ht="14.85" customHeight="1">
      <c r="A1" s="8" t="s">
        <v>0</v>
      </c>
      <c r="AD1" s="100"/>
    </row>
    <row r="2" spans="1:30" s="8" customFormat="1" ht="14.85" customHeight="1">
      <c r="A2" s="8" t="s">
        <v>95</v>
      </c>
    </row>
    <row r="3" spans="1:30" s="8" customFormat="1" ht="14.85" customHeight="1">
      <c r="A3" s="8" t="s">
        <v>155</v>
      </c>
    </row>
    <row r="4" spans="1:30" s="101" customFormat="1" ht="14.85" customHeight="1">
      <c r="AD4" s="102" t="s">
        <v>1</v>
      </c>
    </row>
    <row r="5" spans="1:30" ht="14.85" customHeight="1">
      <c r="C5" s="11"/>
      <c r="D5" s="11"/>
      <c r="E5" s="11"/>
      <c r="F5" s="147" t="s">
        <v>2</v>
      </c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</row>
    <row r="6" spans="1:30" s="10" customFormat="1" ht="14.85" customHeight="1">
      <c r="F6" s="146" t="s">
        <v>72</v>
      </c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1"/>
    </row>
    <row r="7" spans="1:30" s="10" customFormat="1" ht="14.85" customHeight="1">
      <c r="F7" s="11"/>
      <c r="G7" s="11"/>
      <c r="H7" s="11"/>
      <c r="I7" s="11"/>
      <c r="J7" s="11"/>
      <c r="K7" s="11"/>
      <c r="L7" s="11"/>
      <c r="M7" s="11"/>
      <c r="N7" s="11"/>
      <c r="O7" s="11"/>
      <c r="P7" s="146" t="s">
        <v>73</v>
      </c>
      <c r="Q7" s="146"/>
      <c r="R7" s="146"/>
      <c r="S7" s="146"/>
      <c r="T7" s="146"/>
      <c r="U7" s="146"/>
      <c r="V7" s="146"/>
      <c r="W7" s="146"/>
      <c r="X7" s="146"/>
      <c r="Y7" s="11"/>
      <c r="Z7" s="11"/>
      <c r="AA7" s="11"/>
    </row>
    <row r="8" spans="1:30" s="10" customFormat="1" ht="14.85" customHeight="1">
      <c r="F8" s="11"/>
      <c r="G8" s="11"/>
      <c r="H8" s="11"/>
      <c r="I8" s="11"/>
      <c r="J8" s="11"/>
      <c r="K8" s="11"/>
      <c r="L8" s="11"/>
      <c r="M8" s="11"/>
      <c r="N8" s="11"/>
      <c r="O8" s="11"/>
      <c r="P8" s="146" t="s">
        <v>74</v>
      </c>
      <c r="Q8" s="146"/>
      <c r="R8" s="146"/>
      <c r="S8" s="146"/>
      <c r="T8" s="146"/>
      <c r="U8" s="146"/>
      <c r="V8" s="146"/>
      <c r="W8" s="11"/>
      <c r="X8" s="11"/>
      <c r="Y8" s="11"/>
      <c r="Z8" s="11"/>
      <c r="AA8" s="11"/>
    </row>
    <row r="9" spans="1:30" s="10" customFormat="1" ht="14.85" customHeight="1">
      <c r="F9" s="11"/>
      <c r="G9" s="11"/>
      <c r="H9" s="11"/>
      <c r="I9" s="11"/>
      <c r="J9" s="11"/>
      <c r="K9" s="11"/>
      <c r="L9" s="11"/>
      <c r="M9" s="11"/>
      <c r="N9" s="11"/>
      <c r="O9" s="11"/>
      <c r="P9" s="11" t="s">
        <v>75</v>
      </c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30" s="10" customFormat="1" ht="14.85" customHeight="1"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 t="s">
        <v>76</v>
      </c>
      <c r="Q10" s="11"/>
      <c r="R10" s="11"/>
      <c r="S10" s="11"/>
      <c r="T10" s="11" t="s">
        <v>144</v>
      </c>
      <c r="U10" s="11"/>
      <c r="V10" s="11"/>
      <c r="W10" s="11"/>
      <c r="X10" s="11"/>
      <c r="Y10" s="11"/>
      <c r="Z10" s="11"/>
      <c r="AA10" s="11"/>
      <c r="AB10" s="10" t="s">
        <v>99</v>
      </c>
    </row>
    <row r="11" spans="1:30" s="10" customFormat="1" ht="14.85" customHeight="1"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 t="s">
        <v>77</v>
      </c>
      <c r="Q11" s="11"/>
      <c r="R11" s="11"/>
      <c r="S11" s="11"/>
      <c r="T11" s="28" t="s">
        <v>131</v>
      </c>
      <c r="U11" s="11"/>
      <c r="V11" s="28" t="s">
        <v>114</v>
      </c>
      <c r="W11" s="11"/>
      <c r="X11" s="11" t="s">
        <v>78</v>
      </c>
      <c r="Y11" s="11"/>
      <c r="Z11" s="11" t="s">
        <v>58</v>
      </c>
      <c r="AA11" s="11"/>
      <c r="AB11" s="10" t="s">
        <v>100</v>
      </c>
    </row>
    <row r="12" spans="1:30" s="10" customFormat="1" ht="14.85" customHeight="1">
      <c r="F12" s="11" t="s">
        <v>51</v>
      </c>
      <c r="G12" s="11"/>
      <c r="I12" s="11"/>
      <c r="K12" s="11"/>
      <c r="L12" s="145" t="s">
        <v>37</v>
      </c>
      <c r="M12" s="145"/>
      <c r="N12" s="145"/>
      <c r="O12" s="11"/>
      <c r="P12" s="10" t="s">
        <v>79</v>
      </c>
      <c r="R12" s="10" t="s">
        <v>53</v>
      </c>
      <c r="S12" s="11"/>
      <c r="T12" s="28" t="s">
        <v>132</v>
      </c>
      <c r="U12" s="11"/>
      <c r="V12" s="28" t="s">
        <v>115</v>
      </c>
      <c r="W12" s="11"/>
      <c r="X12" s="10" t="s">
        <v>80</v>
      </c>
      <c r="Y12" s="11"/>
      <c r="Z12" s="11" t="s">
        <v>81</v>
      </c>
      <c r="AA12" s="11"/>
      <c r="AB12" s="10" t="s">
        <v>82</v>
      </c>
      <c r="AD12" s="10" t="s">
        <v>57</v>
      </c>
    </row>
    <row r="13" spans="1:30" s="10" customFormat="1" ht="14.85" customHeight="1">
      <c r="F13" s="11" t="s">
        <v>52</v>
      </c>
      <c r="G13" s="11"/>
      <c r="I13" s="11"/>
      <c r="K13" s="11"/>
      <c r="L13" s="10" t="s">
        <v>54</v>
      </c>
      <c r="M13" s="11"/>
      <c r="O13" s="11"/>
      <c r="P13" s="10" t="s">
        <v>83</v>
      </c>
      <c r="R13" s="10" t="s">
        <v>59</v>
      </c>
      <c r="S13" s="11"/>
      <c r="T13" s="29" t="s">
        <v>133</v>
      </c>
      <c r="U13" s="11"/>
      <c r="V13" s="29" t="s">
        <v>148</v>
      </c>
      <c r="W13" s="11"/>
      <c r="X13" s="10" t="s">
        <v>84</v>
      </c>
      <c r="Y13" s="11"/>
      <c r="Z13" s="11" t="s">
        <v>85</v>
      </c>
      <c r="AA13" s="11"/>
      <c r="AB13" s="11" t="s">
        <v>86</v>
      </c>
      <c r="AD13" s="10" t="s">
        <v>84</v>
      </c>
    </row>
    <row r="14" spans="1:30" s="10" customFormat="1" ht="14.85" customHeight="1">
      <c r="C14" s="11"/>
      <c r="D14" s="11"/>
      <c r="E14" s="11"/>
      <c r="F14" s="86" t="s">
        <v>55</v>
      </c>
      <c r="G14" s="11"/>
      <c r="H14" s="86" t="s">
        <v>35</v>
      </c>
      <c r="I14" s="11"/>
      <c r="J14" s="86" t="s">
        <v>36</v>
      </c>
      <c r="K14" s="11"/>
      <c r="L14" s="86" t="s">
        <v>61</v>
      </c>
      <c r="M14" s="11"/>
      <c r="N14" s="86" t="s">
        <v>56</v>
      </c>
      <c r="O14" s="11"/>
      <c r="P14" s="86" t="s">
        <v>87</v>
      </c>
      <c r="Q14" s="11"/>
      <c r="R14" s="86" t="s">
        <v>60</v>
      </c>
      <c r="S14" s="11"/>
      <c r="T14" s="86" t="s">
        <v>134</v>
      </c>
      <c r="U14" s="11"/>
      <c r="V14" s="86" t="s">
        <v>117</v>
      </c>
      <c r="W14" s="11"/>
      <c r="X14" s="86" t="s">
        <v>88</v>
      </c>
      <c r="Y14" s="11"/>
      <c r="Z14" s="86" t="s">
        <v>89</v>
      </c>
      <c r="AA14" s="11"/>
      <c r="AB14" s="86" t="s">
        <v>90</v>
      </c>
      <c r="AD14" s="86" t="s">
        <v>88</v>
      </c>
    </row>
    <row r="15" spans="1:30" ht="14.85" customHeight="1">
      <c r="A15" s="8" t="s">
        <v>149</v>
      </c>
      <c r="C15" s="9"/>
      <c r="E15" s="7"/>
      <c r="F15" s="5">
        <v>1666827010</v>
      </c>
      <c r="G15" s="4">
        <v>0</v>
      </c>
      <c r="H15" s="5">
        <v>2062460582</v>
      </c>
      <c r="I15" s="4">
        <v>0</v>
      </c>
      <c r="J15" s="5">
        <v>568130588</v>
      </c>
      <c r="K15" s="4">
        <v>0</v>
      </c>
      <c r="L15" s="5">
        <v>211675358</v>
      </c>
      <c r="M15" s="4">
        <v>0</v>
      </c>
      <c r="N15" s="5">
        <v>1857861514</v>
      </c>
      <c r="O15" s="4">
        <v>0</v>
      </c>
      <c r="P15" s="5">
        <v>124327747</v>
      </c>
      <c r="Q15" s="5">
        <v>0</v>
      </c>
      <c r="R15" s="5">
        <v>5580940710</v>
      </c>
      <c r="S15" s="4">
        <v>0</v>
      </c>
      <c r="T15" s="5">
        <v>274155619</v>
      </c>
      <c r="U15" s="4">
        <v>0</v>
      </c>
      <c r="V15" s="5">
        <v>-611217</v>
      </c>
      <c r="W15" s="4"/>
      <c r="X15" s="5">
        <f>SUM(P15:V15)</f>
        <v>5978812859</v>
      </c>
      <c r="Y15" s="6"/>
      <c r="Z15" s="5">
        <f>SUM(F15:V15)</f>
        <v>12345767911</v>
      </c>
      <c r="AA15" s="6"/>
      <c r="AB15" s="5">
        <v>139878521</v>
      </c>
      <c r="AC15" s="4"/>
      <c r="AD15" s="5">
        <f>SUM(Z15:AB15)</f>
        <v>12485646432</v>
      </c>
    </row>
    <row r="16" spans="1:30" ht="14.85" customHeight="1">
      <c r="A16" s="71" t="s">
        <v>243</v>
      </c>
      <c r="C16" s="9"/>
      <c r="D16" s="9"/>
      <c r="E16" s="9"/>
      <c r="F16" s="30">
        <v>0</v>
      </c>
      <c r="G16" s="5"/>
      <c r="H16" s="30">
        <v>0</v>
      </c>
      <c r="I16" s="5"/>
      <c r="J16" s="30">
        <v>0</v>
      </c>
      <c r="K16" s="5"/>
      <c r="L16" s="30">
        <v>0</v>
      </c>
      <c r="M16" s="5"/>
      <c r="N16" s="31">
        <v>-947298557</v>
      </c>
      <c r="O16" s="4"/>
      <c r="P16" s="31">
        <v>0</v>
      </c>
      <c r="Q16" s="30"/>
      <c r="R16" s="30">
        <v>0</v>
      </c>
      <c r="S16" s="5"/>
      <c r="T16" s="5">
        <v>0</v>
      </c>
      <c r="U16" s="5"/>
      <c r="V16" s="5">
        <v>0</v>
      </c>
      <c r="W16" s="5"/>
      <c r="X16" s="5">
        <f t="shared" ref="X16:X22" si="0">SUM(P16:V16)</f>
        <v>0</v>
      </c>
      <c r="Y16" s="6"/>
      <c r="Z16" s="5">
        <f t="shared" ref="Z16:Z22" si="1">SUM(F16:V16)</f>
        <v>-947298557</v>
      </c>
      <c r="AA16" s="4"/>
      <c r="AB16" s="31">
        <v>-20916019</v>
      </c>
      <c r="AC16" s="4"/>
      <c r="AD16" s="31">
        <f t="shared" ref="AD16:AD22" si="2">SUM(Z16:AB16)</f>
        <v>-968214576</v>
      </c>
    </row>
    <row r="17" spans="1:31" ht="14.85" customHeight="1">
      <c r="A17" s="7" t="s">
        <v>251</v>
      </c>
      <c r="C17" s="9"/>
      <c r="D17" s="9"/>
      <c r="E17" s="9"/>
      <c r="F17" s="32">
        <v>0</v>
      </c>
      <c r="G17" s="5"/>
      <c r="H17" s="32">
        <v>0</v>
      </c>
      <c r="I17" s="5"/>
      <c r="J17" s="32">
        <v>0</v>
      </c>
      <c r="K17" s="5"/>
      <c r="L17" s="32">
        <v>0</v>
      </c>
      <c r="M17" s="5"/>
      <c r="N17" s="33">
        <v>-27938606</v>
      </c>
      <c r="O17" s="4"/>
      <c r="P17" s="33">
        <v>-28454</v>
      </c>
      <c r="Q17" s="30"/>
      <c r="R17" s="32">
        <v>-37585679</v>
      </c>
      <c r="S17" s="5"/>
      <c r="T17" s="34">
        <v>-188702536</v>
      </c>
      <c r="U17" s="5"/>
      <c r="V17" s="34">
        <v>-11596100</v>
      </c>
      <c r="W17" s="5"/>
      <c r="X17" s="34">
        <f t="shared" si="0"/>
        <v>-237912769</v>
      </c>
      <c r="Y17" s="6"/>
      <c r="Z17" s="34">
        <f t="shared" si="1"/>
        <v>-265851375</v>
      </c>
      <c r="AA17" s="4"/>
      <c r="AB17" s="33">
        <v>-225053</v>
      </c>
      <c r="AC17" s="4"/>
      <c r="AD17" s="33">
        <f t="shared" si="2"/>
        <v>-266076428</v>
      </c>
    </row>
    <row r="18" spans="1:31" ht="14.85" customHeight="1">
      <c r="A18" s="7" t="s">
        <v>268</v>
      </c>
      <c r="E18" s="7"/>
      <c r="F18" s="30">
        <v>0</v>
      </c>
      <c r="G18" s="5"/>
      <c r="H18" s="30">
        <v>0</v>
      </c>
      <c r="I18" s="5"/>
      <c r="J18" s="30">
        <f>SUM(J16:J17)</f>
        <v>0</v>
      </c>
      <c r="K18" s="5"/>
      <c r="L18" s="30">
        <f>SUM(L16:L17)</f>
        <v>0</v>
      </c>
      <c r="M18" s="5"/>
      <c r="N18" s="30">
        <f>SUM(N16:N17)</f>
        <v>-975237163</v>
      </c>
      <c r="O18" s="4"/>
      <c r="P18" s="30">
        <f>SUM(P16:P17)</f>
        <v>-28454</v>
      </c>
      <c r="Q18" s="30"/>
      <c r="R18" s="30">
        <f>SUM(R16:R17)</f>
        <v>-37585679</v>
      </c>
      <c r="S18" s="5"/>
      <c r="T18" s="30">
        <f>SUM(T16:T17)</f>
        <v>-188702536</v>
      </c>
      <c r="U18" s="5"/>
      <c r="V18" s="30">
        <f>SUM(V16:V17)</f>
        <v>-11596100</v>
      </c>
      <c r="W18" s="5"/>
      <c r="X18" s="30">
        <f t="shared" si="0"/>
        <v>-237912769</v>
      </c>
      <c r="Y18" s="5">
        <v>-475797084</v>
      </c>
      <c r="Z18" s="30">
        <f t="shared" si="1"/>
        <v>-1213149932</v>
      </c>
      <c r="AA18" s="4"/>
      <c r="AB18" s="30">
        <f>SUM(AB16:AB17)</f>
        <v>-21141072</v>
      </c>
      <c r="AC18" s="4"/>
      <c r="AD18" s="30">
        <f t="shared" si="2"/>
        <v>-1234291004</v>
      </c>
      <c r="AE18" s="87">
        <f>SUM(AD16:AD17)-AD18</f>
        <v>0</v>
      </c>
    </row>
    <row r="19" spans="1:31" ht="14.85" customHeight="1">
      <c r="A19" s="7" t="s">
        <v>163</v>
      </c>
      <c r="C19" s="9"/>
      <c r="D19" s="9"/>
      <c r="E19" s="9"/>
      <c r="F19" s="5">
        <v>0</v>
      </c>
      <c r="G19" s="5"/>
      <c r="H19" s="5">
        <v>0</v>
      </c>
      <c r="I19" s="5"/>
      <c r="J19" s="5">
        <v>0</v>
      </c>
      <c r="K19" s="5"/>
      <c r="L19" s="5">
        <v>0</v>
      </c>
      <c r="M19" s="5"/>
      <c r="N19" s="5">
        <v>-500042355</v>
      </c>
      <c r="O19" s="5"/>
      <c r="P19" s="5">
        <v>0</v>
      </c>
      <c r="Q19" s="5"/>
      <c r="R19" s="5">
        <v>0</v>
      </c>
      <c r="S19" s="5"/>
      <c r="T19" s="5">
        <v>0</v>
      </c>
      <c r="U19" s="5"/>
      <c r="V19" s="5">
        <v>0</v>
      </c>
      <c r="W19" s="5"/>
      <c r="X19" s="5">
        <f t="shared" si="0"/>
        <v>0</v>
      </c>
      <c r="Y19" s="5"/>
      <c r="Z19" s="5">
        <f t="shared" si="1"/>
        <v>-500042355</v>
      </c>
      <c r="AA19" s="6"/>
      <c r="AB19" s="5">
        <v>0</v>
      </c>
      <c r="AC19" s="4"/>
      <c r="AD19" s="5">
        <f t="shared" si="2"/>
        <v>-500042355</v>
      </c>
    </row>
    <row r="20" spans="1:31" s="71" customFormat="1" ht="14.85" customHeight="1">
      <c r="A20" s="71" t="s">
        <v>162</v>
      </c>
      <c r="C20" s="103"/>
      <c r="D20" s="103"/>
      <c r="E20" s="103"/>
      <c r="F20" s="83">
        <v>0</v>
      </c>
      <c r="G20" s="83"/>
      <c r="H20" s="83">
        <v>0</v>
      </c>
      <c r="I20" s="83"/>
      <c r="J20" s="83">
        <v>0</v>
      </c>
      <c r="K20" s="83"/>
      <c r="L20" s="83">
        <v>0</v>
      </c>
      <c r="M20" s="83"/>
      <c r="N20" s="83">
        <v>64951919</v>
      </c>
      <c r="O20" s="83"/>
      <c r="P20" s="83">
        <v>0</v>
      </c>
      <c r="Q20" s="83"/>
      <c r="R20" s="83">
        <v>-64951919</v>
      </c>
      <c r="S20" s="83"/>
      <c r="T20" s="83">
        <v>0</v>
      </c>
      <c r="U20" s="83"/>
      <c r="V20" s="83">
        <v>0</v>
      </c>
      <c r="W20" s="83"/>
      <c r="X20" s="83">
        <f t="shared" si="0"/>
        <v>-64951919</v>
      </c>
      <c r="Y20" s="83"/>
      <c r="Z20" s="83">
        <f t="shared" si="1"/>
        <v>0</v>
      </c>
      <c r="AA20" s="104"/>
      <c r="AB20" s="83">
        <v>0</v>
      </c>
      <c r="AC20" s="85"/>
      <c r="AD20" s="83">
        <f t="shared" si="2"/>
        <v>0</v>
      </c>
    </row>
    <row r="21" spans="1:31" ht="14.85" customHeight="1">
      <c r="A21" s="7" t="s">
        <v>135</v>
      </c>
      <c r="C21" s="9"/>
      <c r="D21" s="9"/>
      <c r="E21" s="9"/>
      <c r="F21" s="5">
        <v>0</v>
      </c>
      <c r="G21" s="5"/>
      <c r="H21" s="5">
        <v>0</v>
      </c>
      <c r="I21" s="5"/>
      <c r="J21" s="5">
        <v>0</v>
      </c>
      <c r="K21" s="5"/>
      <c r="L21" s="5">
        <v>0</v>
      </c>
      <c r="M21" s="5"/>
      <c r="N21" s="5">
        <v>0</v>
      </c>
      <c r="O21" s="5"/>
      <c r="P21" s="5">
        <v>0</v>
      </c>
      <c r="Q21" s="5"/>
      <c r="R21" s="5">
        <v>0</v>
      </c>
      <c r="S21" s="5"/>
      <c r="T21" s="5">
        <v>0</v>
      </c>
      <c r="U21" s="5"/>
      <c r="V21" s="5">
        <v>0</v>
      </c>
      <c r="W21" s="5"/>
      <c r="X21" s="5">
        <f t="shared" si="0"/>
        <v>0</v>
      </c>
      <c r="Y21" s="5"/>
      <c r="Z21" s="5">
        <f t="shared" si="1"/>
        <v>0</v>
      </c>
      <c r="AA21" s="6"/>
      <c r="AB21" s="5">
        <v>800000</v>
      </c>
      <c r="AC21" s="4"/>
      <c r="AD21" s="5">
        <f t="shared" si="2"/>
        <v>800000</v>
      </c>
    </row>
    <row r="22" spans="1:31" ht="14.85" customHeight="1" thickBot="1">
      <c r="A22" s="8" t="s">
        <v>126</v>
      </c>
      <c r="E22" s="7"/>
      <c r="F22" s="12">
        <f>SUM(F18:F21,F15)</f>
        <v>1666827010</v>
      </c>
      <c r="G22" s="4"/>
      <c r="H22" s="12">
        <f>SUM(H18:H21,H15)</f>
        <v>2062460582</v>
      </c>
      <c r="I22" s="4"/>
      <c r="J22" s="12">
        <f>SUM(J18:J21,J15)</f>
        <v>568130588</v>
      </c>
      <c r="K22" s="4"/>
      <c r="L22" s="12">
        <f>SUM(L18:L21,L15)</f>
        <v>211675358</v>
      </c>
      <c r="M22" s="4"/>
      <c r="N22" s="12">
        <f>SUM(N18:N21,N15)</f>
        <v>447533915</v>
      </c>
      <c r="O22" s="4"/>
      <c r="P22" s="12">
        <f>SUM(P18:P21,P15)</f>
        <v>124299293</v>
      </c>
      <c r="Q22" s="4"/>
      <c r="R22" s="12">
        <f>SUM(R18:R21,R15)</f>
        <v>5478403112</v>
      </c>
      <c r="S22" s="4"/>
      <c r="T22" s="12">
        <f>SUM(T18:T21,T15)</f>
        <v>85453083</v>
      </c>
      <c r="U22" s="4"/>
      <c r="V22" s="12">
        <f>SUM(V18:V21,V15)</f>
        <v>-12207317</v>
      </c>
      <c r="W22" s="4"/>
      <c r="X22" s="12">
        <f t="shared" si="0"/>
        <v>5675948171</v>
      </c>
      <c r="Y22" s="4"/>
      <c r="Z22" s="12">
        <f t="shared" si="1"/>
        <v>10632575624</v>
      </c>
      <c r="AA22" s="4"/>
      <c r="AB22" s="12">
        <f>SUM(AB18:AB21,AB15)</f>
        <v>119537449</v>
      </c>
      <c r="AC22" s="4"/>
      <c r="AD22" s="12">
        <f t="shared" si="2"/>
        <v>10752113073</v>
      </c>
    </row>
    <row r="23" spans="1:31" ht="14.85" customHeight="1" thickTop="1">
      <c r="A23" s="8"/>
      <c r="C23" s="9"/>
      <c r="D23" s="105"/>
      <c r="E23" s="106"/>
      <c r="F23" s="5"/>
      <c r="G23" s="4"/>
      <c r="H23" s="5"/>
      <c r="I23" s="4"/>
      <c r="J23" s="5"/>
      <c r="K23" s="4"/>
      <c r="L23" s="5"/>
      <c r="M23" s="4"/>
      <c r="N23" s="5"/>
      <c r="O23" s="4"/>
      <c r="P23" s="5"/>
      <c r="Q23" s="5"/>
      <c r="R23" s="5"/>
      <c r="S23" s="4"/>
      <c r="T23" s="4"/>
      <c r="U23" s="4"/>
      <c r="V23" s="4"/>
      <c r="W23" s="4"/>
      <c r="X23" s="5"/>
      <c r="Y23" s="4"/>
      <c r="Z23" s="4"/>
      <c r="AA23" s="4"/>
      <c r="AB23" s="5"/>
      <c r="AC23" s="4"/>
      <c r="AD23" s="107"/>
    </row>
    <row r="24" spans="1:31" ht="14.85" customHeight="1">
      <c r="A24" s="8" t="s">
        <v>156</v>
      </c>
      <c r="C24" s="9"/>
      <c r="E24" s="7"/>
      <c r="F24" s="108">
        <v>1666827010</v>
      </c>
      <c r="G24" s="109"/>
      <c r="H24" s="108">
        <v>2062460582</v>
      </c>
      <c r="I24" s="109"/>
      <c r="J24" s="108">
        <v>568130588</v>
      </c>
      <c r="K24" s="109"/>
      <c r="L24" s="108">
        <v>211675358</v>
      </c>
      <c r="M24" s="109"/>
      <c r="N24" s="108">
        <v>447533915</v>
      </c>
      <c r="O24" s="109"/>
      <c r="P24" s="108">
        <v>124299293</v>
      </c>
      <c r="Q24" s="109"/>
      <c r="R24" s="108">
        <v>5478403112</v>
      </c>
      <c r="S24" s="109"/>
      <c r="T24" s="108">
        <v>85453083</v>
      </c>
      <c r="U24" s="109"/>
      <c r="V24" s="108">
        <v>-12207317</v>
      </c>
      <c r="W24" s="109"/>
      <c r="X24" s="108">
        <f>SUM(P24:V24)</f>
        <v>5675948171</v>
      </c>
      <c r="Y24" s="109"/>
      <c r="Z24" s="108">
        <f>SUM(F24:V24)</f>
        <v>10632575624</v>
      </c>
      <c r="AA24" s="109"/>
      <c r="AB24" s="108">
        <v>119537449</v>
      </c>
      <c r="AC24" s="109"/>
      <c r="AD24" s="108">
        <f>SUM(Z24:AB24)</f>
        <v>10752113073</v>
      </c>
    </row>
    <row r="25" spans="1:31" s="71" customFormat="1" ht="14.85" customHeight="1">
      <c r="A25" s="71" t="s">
        <v>244</v>
      </c>
      <c r="C25" s="103"/>
      <c r="D25" s="103"/>
      <c r="E25" s="103"/>
      <c r="F25" s="82">
        <v>0</v>
      </c>
      <c r="G25" s="83"/>
      <c r="H25" s="82">
        <v>0</v>
      </c>
      <c r="I25" s="83"/>
      <c r="J25" s="82">
        <v>0</v>
      </c>
      <c r="K25" s="83"/>
      <c r="L25" s="82">
        <v>0</v>
      </c>
      <c r="M25" s="83"/>
      <c r="N25" s="84">
        <v>-1031757438</v>
      </c>
      <c r="O25" s="85"/>
      <c r="P25" s="84">
        <v>0</v>
      </c>
      <c r="Q25" s="82"/>
      <c r="R25" s="82">
        <v>0</v>
      </c>
      <c r="S25" s="83"/>
      <c r="T25" s="83">
        <v>0</v>
      </c>
      <c r="U25" s="83"/>
      <c r="V25" s="83">
        <v>0</v>
      </c>
      <c r="W25" s="83"/>
      <c r="X25" s="83">
        <f t="shared" ref="X25:X31" si="3">SUM(P25:V25)</f>
        <v>0</v>
      </c>
      <c r="Y25" s="104"/>
      <c r="Z25" s="83">
        <f>SUM(F25:V25)</f>
        <v>-1031757438</v>
      </c>
      <c r="AA25" s="85"/>
      <c r="AB25" s="84">
        <v>1043598</v>
      </c>
      <c r="AC25" s="85"/>
      <c r="AD25" s="83">
        <f t="shared" ref="AD25:AD31" si="4">SUM(Z25:AB25)</f>
        <v>-1030713840</v>
      </c>
      <c r="AE25" s="110">
        <f>AD25-pl!D26</f>
        <v>0</v>
      </c>
    </row>
    <row r="26" spans="1:31" ht="14.85" customHeight="1">
      <c r="A26" s="7" t="s">
        <v>251</v>
      </c>
      <c r="C26" s="9"/>
      <c r="D26" s="9"/>
      <c r="E26" s="9"/>
      <c r="F26" s="32">
        <v>0</v>
      </c>
      <c r="G26" s="5"/>
      <c r="H26" s="32">
        <v>0</v>
      </c>
      <c r="I26" s="5"/>
      <c r="J26" s="32">
        <v>0</v>
      </c>
      <c r="K26" s="5"/>
      <c r="L26" s="32">
        <v>0</v>
      </c>
      <c r="M26" s="5"/>
      <c r="N26" s="33">
        <v>0</v>
      </c>
      <c r="O26" s="5"/>
      <c r="P26" s="33">
        <f>pl!D51+175655-6</f>
        <v>-9059069</v>
      </c>
      <c r="Q26" s="5"/>
      <c r="R26" s="33">
        <v>0</v>
      </c>
      <c r="S26" s="5"/>
      <c r="T26" s="33">
        <v>106472478</v>
      </c>
      <c r="U26" s="5"/>
      <c r="V26" s="33">
        <f>pl!D52+pl!D62</f>
        <v>5414288</v>
      </c>
      <c r="W26" s="5"/>
      <c r="X26" s="34">
        <f>SUM(P26:V26)</f>
        <v>102827697</v>
      </c>
      <c r="Y26" s="5"/>
      <c r="Z26" s="34">
        <f>SUM(F26:V26)</f>
        <v>102827697</v>
      </c>
      <c r="AA26" s="5"/>
      <c r="AB26" s="34">
        <f>-175655+6</f>
        <v>-175649</v>
      </c>
      <c r="AC26" s="5"/>
      <c r="AD26" s="34">
        <f t="shared" si="4"/>
        <v>102652048</v>
      </c>
      <c r="AE26" s="87">
        <f>AD26-pl!D65</f>
        <v>0</v>
      </c>
    </row>
    <row r="27" spans="1:31" ht="14.85" customHeight="1">
      <c r="A27" s="7" t="s">
        <v>252</v>
      </c>
      <c r="E27" s="7"/>
      <c r="F27" s="30">
        <f>SUM(F25:F26)</f>
        <v>0</v>
      </c>
      <c r="G27" s="5"/>
      <c r="H27" s="30">
        <f>SUM(H25:H26)</f>
        <v>0</v>
      </c>
      <c r="I27" s="5"/>
      <c r="J27" s="30">
        <f>SUM(J25:J26)</f>
        <v>0</v>
      </c>
      <c r="K27" s="5"/>
      <c r="L27" s="30">
        <f>SUM(L25:L26)</f>
        <v>0</v>
      </c>
      <c r="M27" s="5"/>
      <c r="N27" s="30">
        <f>SUM(N25:N26)</f>
        <v>-1031757438</v>
      </c>
      <c r="O27" s="30"/>
      <c r="P27" s="30">
        <f>SUM(P25:P26)</f>
        <v>-9059069</v>
      </c>
      <c r="Q27" s="30"/>
      <c r="R27" s="30">
        <f>SUM(R25:R26)</f>
        <v>0</v>
      </c>
      <c r="S27" s="30"/>
      <c r="T27" s="30">
        <f>SUM(T25:T26)</f>
        <v>106472478</v>
      </c>
      <c r="U27" s="30"/>
      <c r="V27" s="30">
        <f>SUM(V25:V26)</f>
        <v>5414288</v>
      </c>
      <c r="W27" s="30"/>
      <c r="X27" s="30">
        <f t="shared" si="3"/>
        <v>102827697</v>
      </c>
      <c r="Y27" s="30"/>
      <c r="Z27" s="30">
        <f>SUM(F27:V27)</f>
        <v>-928929741</v>
      </c>
      <c r="AA27" s="30"/>
      <c r="AB27" s="30">
        <f>SUM(AB25:AB26)</f>
        <v>867949</v>
      </c>
      <c r="AC27" s="30"/>
      <c r="AD27" s="30">
        <f>SUM(Z27:AB27)</f>
        <v>-928061792</v>
      </c>
      <c r="AE27" s="87">
        <f>SUM(AD25:AD26)-AD27</f>
        <v>0</v>
      </c>
    </row>
    <row r="28" spans="1:31" ht="14.85" customHeight="1">
      <c r="A28" s="7" t="s">
        <v>254</v>
      </c>
      <c r="C28" s="9"/>
      <c r="D28" s="9"/>
      <c r="E28" s="9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6"/>
      <c r="AC28" s="4"/>
      <c r="AD28" s="5"/>
    </row>
    <row r="29" spans="1:31" ht="14.85" customHeight="1">
      <c r="A29" s="7" t="s">
        <v>125</v>
      </c>
      <c r="B29" s="70"/>
      <c r="C29" s="70"/>
      <c r="D29" s="9"/>
      <c r="E29" s="9"/>
      <c r="F29" s="5">
        <v>0</v>
      </c>
      <c r="G29" s="5"/>
      <c r="H29" s="5">
        <v>0</v>
      </c>
      <c r="I29" s="5"/>
      <c r="J29" s="5">
        <v>0</v>
      </c>
      <c r="K29" s="5"/>
      <c r="L29" s="5">
        <v>0</v>
      </c>
      <c r="M29" s="5"/>
      <c r="N29" s="5">
        <v>0</v>
      </c>
      <c r="O29" s="5"/>
      <c r="P29" s="5">
        <v>0</v>
      </c>
      <c r="Q29" s="5"/>
      <c r="R29" s="5">
        <v>0</v>
      </c>
      <c r="S29" s="5"/>
      <c r="T29" s="5">
        <v>0</v>
      </c>
      <c r="U29" s="5"/>
      <c r="V29" s="5">
        <v>0</v>
      </c>
      <c r="W29" s="5"/>
      <c r="X29" s="5">
        <f t="shared" si="3"/>
        <v>0</v>
      </c>
      <c r="Y29" s="5"/>
      <c r="Z29" s="5">
        <f>SUM(F29:V29)</f>
        <v>0</v>
      </c>
      <c r="AA29" s="6"/>
      <c r="AB29" s="5">
        <f>-2268005</f>
        <v>-2268005</v>
      </c>
      <c r="AC29" s="4"/>
      <c r="AD29" s="5">
        <f t="shared" si="4"/>
        <v>-2268005</v>
      </c>
    </row>
    <row r="30" spans="1:31" s="71" customFormat="1" ht="14.85" customHeight="1">
      <c r="A30" s="71" t="s">
        <v>162</v>
      </c>
      <c r="C30" s="103"/>
      <c r="D30" s="103"/>
      <c r="E30" s="103"/>
      <c r="F30" s="83">
        <v>0</v>
      </c>
      <c r="G30" s="83"/>
      <c r="H30" s="83">
        <v>0</v>
      </c>
      <c r="I30" s="83"/>
      <c r="J30" s="83">
        <v>0</v>
      </c>
      <c r="K30" s="83"/>
      <c r="L30" s="83">
        <v>0</v>
      </c>
      <c r="M30" s="83"/>
      <c r="N30" s="83">
        <f>28172834+5</f>
        <v>28172839</v>
      </c>
      <c r="O30" s="83"/>
      <c r="P30" s="83">
        <v>0</v>
      </c>
      <c r="Q30" s="83"/>
      <c r="R30" s="83">
        <f>-28172834-5</f>
        <v>-28172839</v>
      </c>
      <c r="S30" s="83"/>
      <c r="T30" s="83">
        <v>0</v>
      </c>
      <c r="U30" s="83"/>
      <c r="V30" s="83">
        <v>0</v>
      </c>
      <c r="W30" s="83"/>
      <c r="X30" s="5">
        <f t="shared" si="3"/>
        <v>-28172839</v>
      </c>
      <c r="Y30" s="83"/>
      <c r="Z30" s="5">
        <f>SUM(F30:V30)</f>
        <v>0</v>
      </c>
      <c r="AA30" s="104"/>
      <c r="AB30" s="83">
        <v>0</v>
      </c>
      <c r="AC30" s="85"/>
      <c r="AD30" s="5">
        <f t="shared" si="4"/>
        <v>0</v>
      </c>
    </row>
    <row r="31" spans="1:31" ht="14.85" customHeight="1" thickBot="1">
      <c r="A31" s="8" t="s">
        <v>157</v>
      </c>
      <c r="E31" s="7"/>
      <c r="F31" s="12">
        <f>SUM(F24,F27:F30)</f>
        <v>1666827010</v>
      </c>
      <c r="G31" s="4"/>
      <c r="H31" s="12">
        <f>SUM(H24,H27:H30)</f>
        <v>2062460582</v>
      </c>
      <c r="I31" s="4"/>
      <c r="J31" s="12">
        <f>SUM(J24,J27:J30)</f>
        <v>568130588</v>
      </c>
      <c r="K31" s="4"/>
      <c r="L31" s="12">
        <f>SUM(L24,L27:L30)</f>
        <v>211675358</v>
      </c>
      <c r="M31" s="4"/>
      <c r="N31" s="12">
        <f>SUM(N24,N27:N30)</f>
        <v>-556050684</v>
      </c>
      <c r="O31" s="4"/>
      <c r="P31" s="12">
        <f>SUM(P24,P27:P30)</f>
        <v>115240224</v>
      </c>
      <c r="Q31" s="5"/>
      <c r="R31" s="12">
        <f>SUM(R24,R27:R30)</f>
        <v>5450230273</v>
      </c>
      <c r="S31" s="4"/>
      <c r="T31" s="12">
        <f>SUM(T24,T27:T30)</f>
        <v>191925561</v>
      </c>
      <c r="U31" s="4"/>
      <c r="V31" s="12">
        <f>SUM(V24,V27:V30)</f>
        <v>-6793029</v>
      </c>
      <c r="W31" s="4"/>
      <c r="X31" s="12">
        <f t="shared" si="3"/>
        <v>5750603029</v>
      </c>
      <c r="Y31" s="4"/>
      <c r="Z31" s="12">
        <f>SUM(F31:V31)</f>
        <v>9703645883</v>
      </c>
      <c r="AA31" s="4"/>
      <c r="AB31" s="12">
        <f>SUM(AB24,AB27:AB30)</f>
        <v>118137393</v>
      </c>
      <c r="AC31" s="4"/>
      <c r="AD31" s="12">
        <f t="shared" si="4"/>
        <v>9821783276</v>
      </c>
      <c r="AE31" s="87">
        <f>SUM(AD27:AD30,AD24)-AD31</f>
        <v>0</v>
      </c>
    </row>
    <row r="32" spans="1:31" ht="14.85" customHeight="1" thickTop="1">
      <c r="A32" s="8"/>
      <c r="E32" s="7"/>
      <c r="F32" s="5">
        <f>F22-bs!F79</f>
        <v>0</v>
      </c>
      <c r="G32" s="4"/>
      <c r="H32" s="5">
        <f>H22-bs!F80</f>
        <v>0</v>
      </c>
      <c r="I32" s="4"/>
      <c r="J32" s="5">
        <f>J22-bs!F81</f>
        <v>0</v>
      </c>
      <c r="K32" s="4"/>
      <c r="L32" s="5">
        <f>L22-bs!F83</f>
        <v>0</v>
      </c>
      <c r="M32" s="4"/>
      <c r="N32" s="5">
        <f>N22-bs!F84</f>
        <v>0</v>
      </c>
      <c r="O32" s="4"/>
      <c r="P32" s="5"/>
      <c r="Q32" s="5"/>
      <c r="R32" s="5"/>
      <c r="S32" s="4"/>
      <c r="T32" s="5"/>
      <c r="U32" s="4"/>
      <c r="V32" s="5"/>
      <c r="W32" s="4"/>
      <c r="X32" s="5">
        <f>X22-bs!F85</f>
        <v>0</v>
      </c>
      <c r="Y32" s="4"/>
      <c r="Z32" s="5">
        <f>Z22-bs!F86</f>
        <v>0</v>
      </c>
      <c r="AA32" s="4"/>
      <c r="AB32" s="5">
        <f>AB22-bs!F88</f>
        <v>0</v>
      </c>
      <c r="AC32" s="4"/>
      <c r="AD32" s="5">
        <f>AD22-bs!F89</f>
        <v>0</v>
      </c>
    </row>
    <row r="33" spans="1:30" ht="14.85" customHeight="1">
      <c r="E33" s="7"/>
      <c r="F33" s="5">
        <f>bs!D79-F31</f>
        <v>0</v>
      </c>
      <c r="G33" s="4"/>
      <c r="H33" s="5">
        <f>H31-bs!D80</f>
        <v>0</v>
      </c>
      <c r="I33" s="4"/>
      <c r="J33" s="5">
        <f>J31-bs!D81</f>
        <v>0</v>
      </c>
      <c r="K33" s="4"/>
      <c r="L33" s="5">
        <f>L31-bs!D83</f>
        <v>0</v>
      </c>
      <c r="M33" s="4"/>
      <c r="N33" s="5">
        <f>N31-bs!D84</f>
        <v>0</v>
      </c>
      <c r="O33" s="4"/>
      <c r="P33" s="5"/>
      <c r="Q33" s="5"/>
      <c r="R33" s="5"/>
      <c r="S33" s="4"/>
      <c r="T33" s="4"/>
      <c r="U33" s="4"/>
      <c r="V33" s="4"/>
      <c r="W33" s="4"/>
      <c r="X33" s="5">
        <f>X31-bs!D85</f>
        <v>0</v>
      </c>
      <c r="Y33" s="4"/>
      <c r="Z33" s="5">
        <f>Z31-bs!D86</f>
        <v>0</v>
      </c>
      <c r="AA33" s="4"/>
      <c r="AB33" s="5">
        <f>AB31-bs!D88</f>
        <v>0</v>
      </c>
      <c r="AC33" s="4"/>
      <c r="AD33" s="5">
        <f>AD31-bs!D89</f>
        <v>0</v>
      </c>
    </row>
    <row r="34" spans="1:30" ht="14.85" customHeight="1">
      <c r="A34" s="7" t="s">
        <v>18</v>
      </c>
      <c r="E34" s="7"/>
      <c r="F34" s="5"/>
      <c r="G34" s="4"/>
      <c r="H34" s="5"/>
      <c r="I34" s="4"/>
      <c r="J34" s="5"/>
      <c r="K34" s="4"/>
      <c r="L34" s="5"/>
      <c r="M34" s="4"/>
      <c r="N34" s="5"/>
      <c r="O34" s="4"/>
      <c r="P34" s="5"/>
      <c r="Q34" s="5"/>
      <c r="R34" s="5"/>
      <c r="S34" s="4"/>
      <c r="T34" s="4"/>
      <c r="U34" s="4"/>
      <c r="V34" s="4"/>
      <c r="W34" s="4"/>
      <c r="X34" s="5"/>
      <c r="Y34" s="4"/>
      <c r="Z34" s="5"/>
      <c r="AA34" s="4"/>
      <c r="AB34" s="5"/>
      <c r="AC34" s="4"/>
      <c r="AD34" s="5"/>
    </row>
    <row r="35" spans="1:30" ht="14.85" customHeight="1">
      <c r="E35" s="7"/>
      <c r="F35" s="5"/>
      <c r="G35" s="4"/>
      <c r="H35" s="5"/>
      <c r="I35" s="4"/>
      <c r="J35" s="5"/>
      <c r="K35" s="4"/>
      <c r="L35" s="5"/>
      <c r="M35" s="4"/>
      <c r="N35" s="5"/>
      <c r="O35" s="4"/>
      <c r="P35" s="5"/>
      <c r="Q35" s="5"/>
      <c r="R35" s="5"/>
      <c r="S35" s="4"/>
      <c r="T35" s="4"/>
      <c r="U35" s="4"/>
      <c r="V35" s="4"/>
      <c r="W35" s="4"/>
      <c r="X35" s="5"/>
      <c r="Y35" s="4"/>
      <c r="Z35" s="5"/>
      <c r="AA35" s="4"/>
      <c r="AB35" s="5"/>
      <c r="AC35" s="4"/>
      <c r="AD35" s="5"/>
    </row>
    <row r="36" spans="1:30" ht="14.85" customHeight="1">
      <c r="N36" s="87">
        <f>N25-pl!D29</f>
        <v>0</v>
      </c>
      <c r="P36" s="87"/>
      <c r="T36" s="106">
        <f>T26-pl!D61</f>
        <v>0</v>
      </c>
      <c r="V36" s="106">
        <f>V26-SUM(pl!D52+pl!D62)</f>
        <v>0</v>
      </c>
      <c r="AB36" s="87">
        <f>AB25-pl!D30</f>
        <v>0</v>
      </c>
    </row>
    <row r="37" spans="1:30" ht="14.85" customHeight="1">
      <c r="N37" s="87"/>
      <c r="Z37" s="106">
        <f>Z27-pl!D70</f>
        <v>0</v>
      </c>
      <c r="AB37" s="87">
        <f>AB27-pl!D71</f>
        <v>0</v>
      </c>
    </row>
  </sheetData>
  <mergeCells count="5">
    <mergeCell ref="L12:N12"/>
    <mergeCell ref="P8:V8"/>
    <mergeCell ref="F5:AD5"/>
    <mergeCell ref="F6:Z6"/>
    <mergeCell ref="P7:X7"/>
  </mergeCells>
  <phoneticPr fontId="4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7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T25"/>
  <sheetViews>
    <sheetView showGridLines="0" topLeftCell="A7" zoomScale="84" zoomScaleNormal="84" zoomScaleSheetLayoutView="115" workbookViewId="0">
      <selection activeCell="A22" sqref="A22"/>
    </sheetView>
  </sheetViews>
  <sheetFormatPr defaultColWidth="9.28515625" defaultRowHeight="18.75" customHeight="1"/>
  <cols>
    <col min="1" max="1" width="17" style="16" customWidth="1"/>
    <col min="2" max="3" width="5.7109375" style="16" customWidth="1"/>
    <col min="4" max="4" width="9" style="16" customWidth="1"/>
    <col min="5" max="5" width="1.28515625" style="17" customWidth="1"/>
    <col min="6" max="6" width="13.85546875" style="16" customWidth="1"/>
    <col min="7" max="7" width="2.7109375" style="17" customWidth="1"/>
    <col min="8" max="8" width="13.85546875" style="16" customWidth="1"/>
    <col min="9" max="9" width="2.7109375" style="17" customWidth="1"/>
    <col min="10" max="10" width="13.85546875" style="16" customWidth="1"/>
    <col min="11" max="11" width="2.7109375" style="16" customWidth="1"/>
    <col min="12" max="12" width="13.85546875" style="16" customWidth="1"/>
    <col min="13" max="13" width="2.7109375" style="17" customWidth="1"/>
    <col min="14" max="14" width="21.28515625" style="16" customWidth="1"/>
    <col min="15" max="15" width="2.7109375" style="16" customWidth="1"/>
    <col min="16" max="16" width="13.85546875" style="17" customWidth="1"/>
    <col min="17" max="17" width="2.42578125" style="17" customWidth="1"/>
    <col min="18" max="18" width="13.85546875" style="16" customWidth="1"/>
    <col min="19" max="19" width="1.7109375" style="16" customWidth="1"/>
    <col min="20" max="20" width="11.5703125" style="16" bestFit="1" customWidth="1"/>
    <col min="21" max="16384" width="9.28515625" style="16"/>
  </cols>
  <sheetData>
    <row r="1" spans="1:20" s="13" customFormat="1" ht="18.75" customHeight="1">
      <c r="A1" s="13" t="s">
        <v>0</v>
      </c>
      <c r="P1" s="14"/>
      <c r="Q1" s="14"/>
      <c r="R1" s="15"/>
    </row>
    <row r="2" spans="1:20" s="13" customFormat="1" ht="18.75" customHeight="1">
      <c r="A2" s="13" t="s">
        <v>93</v>
      </c>
      <c r="P2" s="14"/>
      <c r="Q2" s="14"/>
    </row>
    <row r="3" spans="1:20" s="13" customFormat="1" ht="18.75" customHeight="1">
      <c r="A3" s="13" t="s">
        <v>155</v>
      </c>
      <c r="P3" s="14"/>
      <c r="Q3" s="14"/>
    </row>
    <row r="4" spans="1:20" ht="18.75" customHeight="1">
      <c r="N4" s="15"/>
      <c r="O4" s="15"/>
      <c r="P4" s="18"/>
      <c r="Q4" s="18"/>
      <c r="R4" s="15" t="s">
        <v>1</v>
      </c>
      <c r="T4" s="99"/>
    </row>
    <row r="5" spans="1:20" ht="18.75" customHeight="1">
      <c r="D5" s="19"/>
      <c r="E5" s="19"/>
      <c r="F5" s="148" t="s">
        <v>3</v>
      </c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9"/>
      <c r="T5" s="19"/>
    </row>
    <row r="6" spans="1:20" ht="18.75" customHeight="1">
      <c r="D6" s="19"/>
      <c r="E6" s="19"/>
      <c r="F6" s="17"/>
      <c r="H6" s="17"/>
      <c r="J6" s="17"/>
      <c r="K6" s="17"/>
      <c r="L6" s="17"/>
      <c r="N6" s="150" t="s">
        <v>108</v>
      </c>
      <c r="O6" s="150"/>
      <c r="P6" s="150"/>
      <c r="Q6" s="20"/>
      <c r="R6" s="17"/>
      <c r="S6" s="19"/>
      <c r="T6" s="19"/>
    </row>
    <row r="7" spans="1:20" ht="18.75" customHeight="1">
      <c r="D7" s="19"/>
      <c r="E7" s="19"/>
      <c r="F7" s="17"/>
      <c r="H7" s="17"/>
      <c r="J7" s="17"/>
      <c r="K7" s="17"/>
      <c r="L7" s="17"/>
      <c r="N7" s="141" t="s">
        <v>255</v>
      </c>
      <c r="O7" s="21"/>
      <c r="P7" s="22" t="s">
        <v>78</v>
      </c>
      <c r="Q7" s="20"/>
      <c r="R7" s="17"/>
      <c r="S7" s="19"/>
      <c r="T7" s="19"/>
    </row>
    <row r="8" spans="1:20" s="21" customFormat="1" ht="18.75" customHeight="1">
      <c r="F8" s="21" t="s">
        <v>51</v>
      </c>
      <c r="G8" s="19"/>
      <c r="I8" s="19"/>
      <c r="J8" s="149" t="s">
        <v>37</v>
      </c>
      <c r="K8" s="149"/>
      <c r="L8" s="149"/>
      <c r="M8" s="19"/>
      <c r="N8" s="142" t="s">
        <v>148</v>
      </c>
      <c r="P8" s="19" t="s">
        <v>111</v>
      </c>
      <c r="Q8" s="20"/>
      <c r="R8" s="19" t="s">
        <v>57</v>
      </c>
    </row>
    <row r="9" spans="1:20" s="21" customFormat="1" ht="18.75" customHeight="1">
      <c r="F9" s="19" t="s">
        <v>52</v>
      </c>
      <c r="G9" s="19"/>
      <c r="I9" s="19"/>
      <c r="J9" s="21" t="s">
        <v>54</v>
      </c>
      <c r="K9" s="19"/>
      <c r="M9" s="19"/>
      <c r="N9" s="141" t="s">
        <v>110</v>
      </c>
      <c r="P9" s="19" t="s">
        <v>84</v>
      </c>
      <c r="Q9" s="20"/>
      <c r="R9" s="19" t="s">
        <v>84</v>
      </c>
    </row>
    <row r="10" spans="1:20" s="21" customFormat="1" ht="18.75" customHeight="1">
      <c r="C10" s="19"/>
      <c r="D10" s="19"/>
      <c r="F10" s="140" t="s">
        <v>55</v>
      </c>
      <c r="G10" s="19"/>
      <c r="H10" s="140" t="s">
        <v>35</v>
      </c>
      <c r="I10" s="19"/>
      <c r="J10" s="140" t="s">
        <v>61</v>
      </c>
      <c r="K10" s="19"/>
      <c r="L10" s="140" t="s">
        <v>56</v>
      </c>
      <c r="M10" s="19"/>
      <c r="N10" s="143" t="s">
        <v>256</v>
      </c>
      <c r="O10" s="19"/>
      <c r="P10" s="140" t="s">
        <v>88</v>
      </c>
      <c r="Q10" s="20"/>
      <c r="R10" s="140" t="s">
        <v>88</v>
      </c>
    </row>
    <row r="11" spans="1:20" ht="18.75" customHeight="1">
      <c r="A11" s="13" t="s">
        <v>149</v>
      </c>
      <c r="B11" s="13"/>
      <c r="F11" s="2">
        <v>1666827010</v>
      </c>
      <c r="G11" s="1"/>
      <c r="H11" s="2">
        <v>2062460582</v>
      </c>
      <c r="I11" s="1"/>
      <c r="J11" s="2">
        <v>211675358</v>
      </c>
      <c r="K11" s="1"/>
      <c r="L11" s="2">
        <v>901083085</v>
      </c>
      <c r="M11" s="1"/>
      <c r="N11" s="2">
        <v>141313392</v>
      </c>
      <c r="O11" s="1"/>
      <c r="P11" s="2">
        <f>SUM(N11)</f>
        <v>141313392</v>
      </c>
      <c r="Q11" s="2"/>
      <c r="R11" s="2">
        <f>SUM(F11:L11,P11)</f>
        <v>4983359427</v>
      </c>
    </row>
    <row r="12" spans="1:20" ht="18.75" customHeight="1">
      <c r="A12" s="72" t="s">
        <v>143</v>
      </c>
      <c r="F12" s="2">
        <v>0</v>
      </c>
      <c r="G12" s="1"/>
      <c r="H12" s="2">
        <v>0</v>
      </c>
      <c r="I12" s="1"/>
      <c r="J12" s="2">
        <v>0</v>
      </c>
      <c r="K12" s="1"/>
      <c r="L12" s="2">
        <v>-28919897</v>
      </c>
      <c r="M12" s="1"/>
      <c r="N12" s="2">
        <v>0</v>
      </c>
      <c r="O12" s="1"/>
      <c r="P12" s="2">
        <f>SUM(N12)</f>
        <v>0</v>
      </c>
      <c r="Q12" s="2"/>
      <c r="R12" s="2">
        <f>SUM(F12:L12,P12)</f>
        <v>-28919897</v>
      </c>
    </row>
    <row r="13" spans="1:20" ht="18.75" customHeight="1">
      <c r="A13" s="16" t="s">
        <v>251</v>
      </c>
      <c r="F13" s="23">
        <v>0</v>
      </c>
      <c r="G13" s="1"/>
      <c r="H13" s="23">
        <v>0</v>
      </c>
      <c r="I13" s="1"/>
      <c r="J13" s="23">
        <v>0</v>
      </c>
      <c r="K13" s="1"/>
      <c r="L13" s="23">
        <v>-5103156</v>
      </c>
      <c r="M13" s="1"/>
      <c r="N13" s="23">
        <v>0</v>
      </c>
      <c r="O13" s="1"/>
      <c r="P13" s="3">
        <f>SUM(N13)</f>
        <v>0</v>
      </c>
      <c r="Q13" s="24"/>
      <c r="R13" s="3">
        <f>SUM(F13:L13,P13)</f>
        <v>-5103156</v>
      </c>
    </row>
    <row r="14" spans="1:20" ht="18.75" customHeight="1">
      <c r="A14" s="16" t="s">
        <v>268</v>
      </c>
      <c r="F14" s="24">
        <f>SUM(F12:F13)</f>
        <v>0</v>
      </c>
      <c r="G14" s="1"/>
      <c r="H14" s="24">
        <f>SUM(H12:H13)</f>
        <v>0</v>
      </c>
      <c r="I14" s="1"/>
      <c r="J14" s="24">
        <f>SUM(J12:J13)</f>
        <v>0</v>
      </c>
      <c r="K14" s="1"/>
      <c r="L14" s="24">
        <f>SUM(L12:L13)</f>
        <v>-34023053</v>
      </c>
      <c r="M14" s="1"/>
      <c r="N14" s="24">
        <f>SUM(N12:N13)</f>
        <v>0</v>
      </c>
      <c r="O14" s="1"/>
      <c r="P14" s="24">
        <f>SUM(P12:P13)</f>
        <v>0</v>
      </c>
      <c r="Q14" s="24"/>
      <c r="R14" s="24">
        <f>SUM(R12:R13)</f>
        <v>-34023053</v>
      </c>
    </row>
    <row r="15" spans="1:20" ht="18.75" customHeight="1">
      <c r="A15" s="16" t="s">
        <v>163</v>
      </c>
      <c r="F15" s="2">
        <v>0</v>
      </c>
      <c r="G15" s="1"/>
      <c r="H15" s="2">
        <v>0</v>
      </c>
      <c r="I15" s="1"/>
      <c r="J15" s="2">
        <v>0</v>
      </c>
      <c r="K15" s="1"/>
      <c r="L15" s="2">
        <v>-500042355</v>
      </c>
      <c r="M15" s="1"/>
      <c r="N15" s="2">
        <v>0</v>
      </c>
      <c r="O15" s="1"/>
      <c r="P15" s="2">
        <f>SUM(N15)</f>
        <v>0</v>
      </c>
      <c r="Q15" s="2"/>
      <c r="R15" s="2">
        <f>SUM(F15:L15,P15)</f>
        <v>-500042355</v>
      </c>
    </row>
    <row r="16" spans="1:20" ht="18.75" customHeight="1" thickBot="1">
      <c r="A16" s="13" t="s">
        <v>126</v>
      </c>
      <c r="F16" s="25">
        <f>SUM(F11,F14:F15)</f>
        <v>1666827010</v>
      </c>
      <c r="G16" s="1"/>
      <c r="H16" s="25">
        <f>SUM(H11,H14:H15)</f>
        <v>2062460582</v>
      </c>
      <c r="I16" s="1"/>
      <c r="J16" s="25">
        <f>SUM(J11,J14:J15)</f>
        <v>211675358</v>
      </c>
      <c r="K16" s="1"/>
      <c r="L16" s="25">
        <f>SUM(L11,L14:L15)</f>
        <v>367017677</v>
      </c>
      <c r="M16" s="1"/>
      <c r="N16" s="25">
        <f>SUM(N11,N14:N15)</f>
        <v>141313392</v>
      </c>
      <c r="O16" s="1"/>
      <c r="P16" s="25">
        <f>SUM(P11,P14:P15)</f>
        <v>141313392</v>
      </c>
      <c r="Q16" s="2"/>
      <c r="R16" s="25">
        <f>SUM(R11,R14:R15)</f>
        <v>4449294019</v>
      </c>
    </row>
    <row r="17" spans="1:20" ht="18.75" customHeight="1" thickTop="1"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7"/>
      <c r="R17" s="26"/>
    </row>
    <row r="18" spans="1:20" ht="18.75" customHeight="1">
      <c r="A18" s="13" t="s">
        <v>156</v>
      </c>
      <c r="B18" s="13"/>
      <c r="F18" s="2">
        <v>1666827010</v>
      </c>
      <c r="G18" s="1"/>
      <c r="H18" s="2">
        <v>2062460582</v>
      </c>
      <c r="I18" s="1"/>
      <c r="J18" s="2">
        <v>211675358</v>
      </c>
      <c r="K18" s="1"/>
      <c r="L18" s="2">
        <v>367017677</v>
      </c>
      <c r="M18" s="1"/>
      <c r="N18" s="2">
        <v>141313392</v>
      </c>
      <c r="O18" s="1"/>
      <c r="P18" s="2">
        <v>141313392</v>
      </c>
      <c r="Q18" s="2"/>
      <c r="R18" s="2">
        <f>SUM(F18:L18,P18)</f>
        <v>4449294019</v>
      </c>
    </row>
    <row r="19" spans="1:20" ht="18.75" customHeight="1">
      <c r="A19" s="72" t="s">
        <v>143</v>
      </c>
      <c r="F19" s="2">
        <v>0</v>
      </c>
      <c r="G19" s="1"/>
      <c r="H19" s="2">
        <v>0</v>
      </c>
      <c r="I19" s="1"/>
      <c r="J19" s="2">
        <v>0</v>
      </c>
      <c r="K19" s="1"/>
      <c r="L19" s="2">
        <f>pl!H26</f>
        <v>-69665753</v>
      </c>
      <c r="M19" s="1"/>
      <c r="N19" s="2">
        <v>0</v>
      </c>
      <c r="O19" s="1"/>
      <c r="P19" s="2">
        <v>0</v>
      </c>
      <c r="Q19" s="2"/>
      <c r="R19" s="2">
        <f>SUM(F19:L19,P19)</f>
        <v>-69665753</v>
      </c>
    </row>
    <row r="20" spans="1:20" ht="18.75" customHeight="1">
      <c r="A20" s="16" t="s">
        <v>251</v>
      </c>
      <c r="F20" s="3">
        <v>0</v>
      </c>
      <c r="G20" s="1"/>
      <c r="H20" s="3">
        <v>0</v>
      </c>
      <c r="I20" s="1"/>
      <c r="J20" s="3">
        <v>0</v>
      </c>
      <c r="K20" s="1"/>
      <c r="L20" s="3">
        <v>0</v>
      </c>
      <c r="M20" s="1"/>
      <c r="N20" s="3">
        <v>0</v>
      </c>
      <c r="O20" s="1"/>
      <c r="P20" s="3">
        <v>0</v>
      </c>
      <c r="Q20" s="2"/>
      <c r="R20" s="3">
        <f>SUM(F20:L20,P20)</f>
        <v>0</v>
      </c>
    </row>
    <row r="21" spans="1:20" ht="18.75" customHeight="1">
      <c r="A21" s="16" t="s">
        <v>268</v>
      </c>
      <c r="F21" s="24">
        <f>SUM(F19:F20)</f>
        <v>0</v>
      </c>
      <c r="G21" s="1"/>
      <c r="H21" s="24">
        <f>SUM(H19:H20)</f>
        <v>0</v>
      </c>
      <c r="I21" s="1"/>
      <c r="J21" s="24">
        <f>SUM(J19:J20)</f>
        <v>0</v>
      </c>
      <c r="K21" s="1"/>
      <c r="L21" s="24">
        <f>SUM(L19:L20)</f>
        <v>-69665753</v>
      </c>
      <c r="M21" s="1"/>
      <c r="N21" s="24">
        <f>SUM(N19:N20)</f>
        <v>0</v>
      </c>
      <c r="O21" s="1"/>
      <c r="P21" s="24">
        <f>SUM(P19:P20)</f>
        <v>0</v>
      </c>
      <c r="Q21" s="24"/>
      <c r="R21" s="24">
        <f>SUM(R19:R20)</f>
        <v>-69665753</v>
      </c>
      <c r="T21" s="26"/>
    </row>
    <row r="22" spans="1:20" ht="18.75" customHeight="1" thickBot="1">
      <c r="A22" s="13" t="s">
        <v>157</v>
      </c>
      <c r="F22" s="25">
        <f>SUM(F21,F18)</f>
        <v>1666827010</v>
      </c>
      <c r="G22" s="1"/>
      <c r="H22" s="25">
        <f>SUM(H21,H18)</f>
        <v>2062460582</v>
      </c>
      <c r="I22" s="1"/>
      <c r="J22" s="25">
        <f>SUM(J21,J18)</f>
        <v>211675358</v>
      </c>
      <c r="K22" s="1"/>
      <c r="L22" s="25">
        <f>SUM(L21,L18)</f>
        <v>297351924</v>
      </c>
      <c r="M22" s="1"/>
      <c r="N22" s="25">
        <f>SUM(N21,N18)</f>
        <v>141313392</v>
      </c>
      <c r="O22" s="1"/>
      <c r="P22" s="25">
        <f>SUM(P21,P18)</f>
        <v>141313392</v>
      </c>
      <c r="Q22" s="2"/>
      <c r="R22" s="25">
        <f>SUM(R21,R18)</f>
        <v>4379628266</v>
      </c>
    </row>
    <row r="23" spans="1:20" ht="18.75" customHeight="1" thickTop="1">
      <c r="A23" s="13"/>
      <c r="F23" s="2">
        <v>0</v>
      </c>
      <c r="G23" s="1"/>
      <c r="H23" s="2">
        <v>0</v>
      </c>
      <c r="I23" s="1"/>
      <c r="J23" s="2">
        <v>0</v>
      </c>
      <c r="K23" s="1"/>
      <c r="L23" s="2">
        <v>0</v>
      </c>
      <c r="M23" s="1"/>
      <c r="N23" s="2"/>
      <c r="O23" s="1"/>
      <c r="P23" s="2">
        <v>0</v>
      </c>
      <c r="Q23" s="2"/>
      <c r="R23" s="2">
        <v>0</v>
      </c>
    </row>
    <row r="24" spans="1:20" ht="18.75" customHeight="1">
      <c r="A24" s="13"/>
      <c r="F24" s="2">
        <f>F22-bs!H79</f>
        <v>0</v>
      </c>
      <c r="G24" s="1"/>
      <c r="H24" s="2">
        <f>H22-bs!H80</f>
        <v>0</v>
      </c>
      <c r="I24" s="1"/>
      <c r="J24" s="2">
        <f>J22-bs!H83</f>
        <v>0</v>
      </c>
      <c r="K24" s="1"/>
      <c r="L24" s="2">
        <f>L22-bs!H84</f>
        <v>0</v>
      </c>
      <c r="M24" s="1"/>
      <c r="N24" s="2"/>
      <c r="O24" s="1"/>
      <c r="P24" s="2">
        <f>P22-bs!H85</f>
        <v>0</v>
      </c>
      <c r="Q24" s="2"/>
      <c r="R24" s="2">
        <f>R22-bs!H89</f>
        <v>0</v>
      </c>
    </row>
    <row r="25" spans="1:20" ht="18.75" customHeight="1">
      <c r="A25" s="16" t="s">
        <v>18</v>
      </c>
    </row>
  </sheetData>
  <mergeCells count="3">
    <mergeCell ref="F5:R5"/>
    <mergeCell ref="J8:L8"/>
    <mergeCell ref="N6:P6"/>
  </mergeCells>
  <phoneticPr fontId="4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85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E697F-698E-4480-99F6-FF055BDF7750}">
  <sheetPr>
    <tabColor rgb="FFFFFF00"/>
  </sheetPr>
  <dimension ref="A1:P108"/>
  <sheetViews>
    <sheetView showGridLines="0" view="pageBreakPreview" topLeftCell="A73" zoomScale="70" zoomScaleNormal="85" zoomScaleSheetLayoutView="70" workbookViewId="0">
      <selection activeCell="A90" sqref="A90"/>
    </sheetView>
  </sheetViews>
  <sheetFormatPr defaultColWidth="10.7109375" defaultRowHeight="20.100000000000001" customHeight="1"/>
  <cols>
    <col min="1" max="1" width="55.140625" style="115" customWidth="1"/>
    <col min="2" max="2" width="5.42578125" style="115" customWidth="1"/>
    <col min="3" max="3" width="2" style="115" customWidth="1"/>
    <col min="4" max="4" width="15.140625" style="133" bestFit="1" customWidth="1"/>
    <col min="5" max="5" width="0.85546875" style="115" customWidth="1"/>
    <col min="6" max="6" width="15" style="114" bestFit="1" customWidth="1"/>
    <col min="7" max="7" width="1.5703125" style="115" customWidth="1"/>
    <col min="8" max="8" width="15.28515625" style="133" bestFit="1" customWidth="1"/>
    <col min="9" max="9" width="1.5703125" style="115" customWidth="1"/>
    <col min="10" max="10" width="15.85546875" style="114" bestFit="1" customWidth="1"/>
    <col min="11" max="16384" width="10.7109375" style="115"/>
  </cols>
  <sheetData>
    <row r="1" spans="1:10" s="111" customFormat="1" ht="19.5" customHeight="1">
      <c r="A1" s="111" t="s">
        <v>0</v>
      </c>
      <c r="D1" s="132"/>
      <c r="F1" s="112"/>
      <c r="H1" s="132"/>
      <c r="J1" s="112"/>
    </row>
    <row r="2" spans="1:10" s="111" customFormat="1" ht="19.5" customHeight="1">
      <c r="A2" s="111" t="s">
        <v>166</v>
      </c>
      <c r="D2" s="132"/>
      <c r="F2" s="112"/>
      <c r="H2" s="132"/>
      <c r="J2" s="112"/>
    </row>
    <row r="3" spans="1:10" s="111" customFormat="1" ht="19.5" customHeight="1">
      <c r="A3" s="111" t="s">
        <v>155</v>
      </c>
      <c r="D3" s="132"/>
      <c r="F3" s="112"/>
      <c r="H3" s="132"/>
      <c r="J3" s="112"/>
    </row>
    <row r="4" spans="1:10" s="113" customFormat="1" ht="19.5" customHeight="1">
      <c r="D4" s="133"/>
      <c r="E4" s="115"/>
      <c r="F4" s="114"/>
      <c r="G4" s="115"/>
      <c r="H4" s="135"/>
      <c r="I4" s="115"/>
      <c r="J4" s="116" t="s">
        <v>1</v>
      </c>
    </row>
    <row r="5" spans="1:10" s="117" customFormat="1" ht="19.5" customHeight="1">
      <c r="D5" s="134"/>
      <c r="E5" s="119" t="s">
        <v>2</v>
      </c>
      <c r="F5" s="118"/>
      <c r="H5" s="134"/>
      <c r="I5" s="119" t="s">
        <v>3</v>
      </c>
      <c r="J5" s="118"/>
    </row>
    <row r="6" spans="1:10" s="113" customFormat="1" ht="19.5" customHeight="1">
      <c r="B6" s="120"/>
      <c r="D6" s="155">
        <v>2021</v>
      </c>
      <c r="E6" s="120"/>
      <c r="F6" s="155">
        <v>2020</v>
      </c>
      <c r="G6" s="120"/>
      <c r="H6" s="155">
        <v>2021</v>
      </c>
      <c r="I6" s="120"/>
      <c r="J6" s="155">
        <v>2020</v>
      </c>
    </row>
    <row r="7" spans="1:10" ht="19.5" customHeight="1">
      <c r="A7" s="111" t="s">
        <v>167</v>
      </c>
    </row>
    <row r="8" spans="1:10" ht="19.5" customHeight="1">
      <c r="A8" s="115" t="s">
        <v>165</v>
      </c>
      <c r="D8" s="121">
        <f>SUM(pl!D24)</f>
        <v>-957362704</v>
      </c>
      <c r="E8" s="121"/>
      <c r="F8" s="121">
        <f>SUM(pl!F24)</f>
        <v>-800616893</v>
      </c>
      <c r="G8" s="121"/>
      <c r="H8" s="121">
        <f>SUM(pl!H24)</f>
        <v>-69496173</v>
      </c>
      <c r="I8" s="121"/>
      <c r="J8" s="121">
        <f>SUM(pl!J24)</f>
        <v>-18251933</v>
      </c>
    </row>
    <row r="9" spans="1:10" ht="19.5" customHeight="1">
      <c r="A9" s="115" t="s">
        <v>245</v>
      </c>
      <c r="D9" s="121"/>
      <c r="E9" s="121"/>
      <c r="F9" s="121"/>
      <c r="G9" s="121"/>
      <c r="H9" s="121"/>
      <c r="I9" s="121"/>
      <c r="J9" s="121"/>
    </row>
    <row r="10" spans="1:10" ht="19.5" customHeight="1">
      <c r="A10" s="115" t="s">
        <v>168</v>
      </c>
      <c r="D10" s="121"/>
      <c r="E10" s="121"/>
      <c r="F10" s="121"/>
      <c r="G10" s="121"/>
      <c r="H10" s="121"/>
      <c r="I10" s="121"/>
      <c r="J10" s="121"/>
    </row>
    <row r="11" spans="1:10" ht="19.5" customHeight="1">
      <c r="A11" s="115" t="s">
        <v>169</v>
      </c>
      <c r="D11" s="121">
        <v>449608531</v>
      </c>
      <c r="E11" s="121"/>
      <c r="F11" s="121">
        <v>478609134</v>
      </c>
      <c r="G11" s="121"/>
      <c r="H11" s="121">
        <v>8606828</v>
      </c>
      <c r="I11" s="121"/>
      <c r="J11" s="121">
        <v>10846367</v>
      </c>
    </row>
    <row r="12" spans="1:10" ht="19.5" customHeight="1">
      <c r="A12" s="115" t="s">
        <v>237</v>
      </c>
      <c r="D12" s="122">
        <v>68892437</v>
      </c>
      <c r="E12" s="121"/>
      <c r="F12" s="122">
        <v>26143727</v>
      </c>
      <c r="G12" s="121"/>
      <c r="H12" s="122">
        <v>2391045</v>
      </c>
      <c r="I12" s="121"/>
      <c r="J12" s="121">
        <v>891186</v>
      </c>
    </row>
    <row r="13" spans="1:10" ht="19.5" customHeight="1">
      <c r="A13" s="115" t="s">
        <v>170</v>
      </c>
      <c r="D13" s="122">
        <v>2639800</v>
      </c>
      <c r="E13" s="121"/>
      <c r="F13" s="122">
        <v>-22469</v>
      </c>
      <c r="G13" s="121"/>
      <c r="H13" s="122">
        <v>0</v>
      </c>
      <c r="I13" s="121"/>
      <c r="J13" s="121">
        <v>0</v>
      </c>
    </row>
    <row r="14" spans="1:10" ht="19.5" customHeight="1">
      <c r="A14" s="115" t="s">
        <v>171</v>
      </c>
      <c r="D14" s="122"/>
      <c r="E14" s="121"/>
      <c r="F14" s="122"/>
      <c r="G14" s="121"/>
      <c r="H14" s="122"/>
      <c r="I14" s="121"/>
      <c r="J14" s="121"/>
    </row>
    <row r="15" spans="1:10" ht="19.5" customHeight="1">
      <c r="A15" s="115" t="s">
        <v>172</v>
      </c>
      <c r="D15" s="122">
        <v>-373414</v>
      </c>
      <c r="E15" s="121"/>
      <c r="F15" s="122">
        <v>22362308</v>
      </c>
      <c r="G15" s="121"/>
      <c r="H15" s="122">
        <v>0</v>
      </c>
      <c r="I15" s="121"/>
      <c r="J15" s="121">
        <v>0</v>
      </c>
    </row>
    <row r="16" spans="1:10" ht="19.5" customHeight="1">
      <c r="A16" s="123" t="s">
        <v>257</v>
      </c>
      <c r="D16" s="121">
        <v>0</v>
      </c>
      <c r="E16" s="121"/>
      <c r="F16" s="121">
        <v>0</v>
      </c>
      <c r="G16" s="121"/>
      <c r="H16" s="121">
        <v>-2493900</v>
      </c>
      <c r="I16" s="121"/>
      <c r="J16" s="121">
        <v>0</v>
      </c>
    </row>
    <row r="17" spans="1:10" ht="19.5" customHeight="1">
      <c r="A17" s="123" t="s">
        <v>173</v>
      </c>
      <c r="D17" s="121">
        <v>0</v>
      </c>
      <c r="E17" s="121"/>
      <c r="F17" s="121">
        <v>0</v>
      </c>
      <c r="G17" s="121"/>
      <c r="H17" s="121">
        <v>-11838505</v>
      </c>
      <c r="I17" s="121"/>
      <c r="J17" s="121">
        <v>-11838505</v>
      </c>
    </row>
    <row r="18" spans="1:10" ht="19.5" customHeight="1">
      <c r="A18" s="115" t="s">
        <v>174</v>
      </c>
      <c r="D18" s="124">
        <v>-31668870</v>
      </c>
      <c r="E18" s="121"/>
      <c r="F18" s="124">
        <v>-2626307</v>
      </c>
      <c r="G18" s="121"/>
      <c r="H18" s="124">
        <v>0</v>
      </c>
      <c r="I18" s="121"/>
      <c r="J18" s="121">
        <v>0</v>
      </c>
    </row>
    <row r="19" spans="1:10" ht="19.5" customHeight="1">
      <c r="A19" s="115" t="s">
        <v>238</v>
      </c>
      <c r="D19" s="122">
        <v>0</v>
      </c>
      <c r="E19" s="121"/>
      <c r="F19" s="122">
        <v>625020</v>
      </c>
      <c r="G19" s="121"/>
      <c r="H19" s="122">
        <v>0</v>
      </c>
      <c r="I19" s="121"/>
      <c r="J19" s="122">
        <v>16906</v>
      </c>
    </row>
    <row r="20" spans="1:10" ht="19.5" customHeight="1">
      <c r="A20" s="115" t="s">
        <v>175</v>
      </c>
      <c r="D20" s="122">
        <v>-13690002</v>
      </c>
      <c r="E20" s="121"/>
      <c r="F20" s="122">
        <v>-2602309</v>
      </c>
      <c r="G20" s="121"/>
      <c r="H20" s="122">
        <v>-38592</v>
      </c>
      <c r="I20" s="121"/>
      <c r="J20" s="122">
        <v>-402</v>
      </c>
    </row>
    <row r="21" spans="1:10" ht="19.5" customHeight="1">
      <c r="A21" s="115" t="s">
        <v>176</v>
      </c>
      <c r="D21" s="122">
        <v>0</v>
      </c>
      <c r="E21" s="121"/>
      <c r="F21" s="122">
        <v>138998517</v>
      </c>
      <c r="G21" s="121"/>
      <c r="H21" s="122">
        <v>0</v>
      </c>
      <c r="I21" s="121"/>
      <c r="J21" s="122">
        <v>0</v>
      </c>
    </row>
    <row r="22" spans="1:10" ht="19.5" customHeight="1">
      <c r="A22" s="115" t="s">
        <v>177</v>
      </c>
      <c r="D22" s="121">
        <v>2589759</v>
      </c>
      <c r="E22" s="121"/>
      <c r="F22" s="121">
        <v>12726610</v>
      </c>
      <c r="G22" s="121"/>
      <c r="H22" s="121">
        <v>2587689</v>
      </c>
      <c r="I22" s="121"/>
      <c r="J22" s="121">
        <v>0</v>
      </c>
    </row>
    <row r="23" spans="1:10" ht="19.5" customHeight="1">
      <c r="A23" s="115" t="s">
        <v>178</v>
      </c>
      <c r="D23" s="121">
        <v>0</v>
      </c>
      <c r="E23" s="121"/>
      <c r="F23" s="121">
        <v>140754205</v>
      </c>
      <c r="G23" s="121"/>
      <c r="H23" s="121">
        <v>0</v>
      </c>
      <c r="I23" s="121"/>
      <c r="J23" s="121">
        <v>0</v>
      </c>
    </row>
    <row r="24" spans="1:10" ht="19.5" customHeight="1">
      <c r="A24" s="115" t="s">
        <v>179</v>
      </c>
      <c r="D24" s="121">
        <v>1241540</v>
      </c>
      <c r="E24" s="121"/>
      <c r="F24" s="121">
        <v>853704</v>
      </c>
      <c r="G24" s="121"/>
      <c r="H24" s="121">
        <v>0</v>
      </c>
      <c r="I24" s="121"/>
      <c r="J24" s="122">
        <v>0</v>
      </c>
    </row>
    <row r="25" spans="1:10" ht="19.5" customHeight="1">
      <c r="A25" s="115" t="s">
        <v>180</v>
      </c>
      <c r="D25" s="121">
        <v>4261677</v>
      </c>
      <c r="E25" s="121"/>
      <c r="F25" s="121">
        <v>0</v>
      </c>
      <c r="G25" s="121"/>
      <c r="H25" s="121">
        <v>0</v>
      </c>
      <c r="I25" s="121"/>
      <c r="J25" s="122">
        <v>0</v>
      </c>
    </row>
    <row r="26" spans="1:10" ht="19.5" customHeight="1">
      <c r="A26" s="115" t="s">
        <v>239</v>
      </c>
      <c r="D26" s="121">
        <v>6721888</v>
      </c>
      <c r="E26" s="121"/>
      <c r="F26" s="121">
        <v>93611534</v>
      </c>
      <c r="G26" s="121"/>
      <c r="H26" s="121">
        <v>-7016325</v>
      </c>
      <c r="I26" s="121"/>
      <c r="J26" s="121">
        <v>8178494</v>
      </c>
    </row>
    <row r="27" spans="1:10" ht="19.5" customHeight="1">
      <c r="A27" s="115" t="s">
        <v>258</v>
      </c>
      <c r="D27" s="121">
        <v>-355274</v>
      </c>
      <c r="E27" s="121"/>
      <c r="F27" s="121">
        <v>0</v>
      </c>
      <c r="G27" s="121"/>
      <c r="H27" s="121">
        <v>0</v>
      </c>
      <c r="I27" s="121"/>
      <c r="J27" s="121">
        <v>0</v>
      </c>
    </row>
    <row r="28" spans="1:10" ht="19.5" customHeight="1">
      <c r="A28" s="115" t="s">
        <v>181</v>
      </c>
      <c r="D28" s="121">
        <v>0</v>
      </c>
      <c r="E28" s="121"/>
      <c r="F28" s="121">
        <v>-3009551</v>
      </c>
      <c r="G28" s="121"/>
      <c r="H28" s="121">
        <v>0</v>
      </c>
      <c r="I28" s="121"/>
      <c r="J28" s="121">
        <v>0</v>
      </c>
    </row>
    <row r="29" spans="1:10" ht="19.5" customHeight="1">
      <c r="A29" s="115" t="s">
        <v>182</v>
      </c>
      <c r="D29" s="122">
        <v>-47643592</v>
      </c>
      <c r="E29" s="122"/>
      <c r="F29" s="122">
        <v>-51728130</v>
      </c>
      <c r="G29" s="122"/>
      <c r="H29" s="122">
        <v>-57018505</v>
      </c>
      <c r="I29" s="122"/>
      <c r="J29" s="122">
        <v>-81085090</v>
      </c>
    </row>
    <row r="30" spans="1:10" ht="19.5" customHeight="1">
      <c r="A30" s="115" t="s">
        <v>183</v>
      </c>
      <c r="D30" s="125">
        <v>233775187</v>
      </c>
      <c r="E30" s="122"/>
      <c r="F30" s="125">
        <v>234822190</v>
      </c>
      <c r="G30" s="122"/>
      <c r="H30" s="125">
        <v>76352049</v>
      </c>
      <c r="I30" s="122"/>
      <c r="J30" s="125">
        <v>84403957</v>
      </c>
    </row>
    <row r="31" spans="1:10" ht="19.5" customHeight="1">
      <c r="A31" s="115" t="s">
        <v>184</v>
      </c>
      <c r="D31" s="121"/>
      <c r="E31" s="122"/>
      <c r="F31" s="121"/>
      <c r="G31" s="122"/>
      <c r="H31" s="121"/>
      <c r="I31" s="122"/>
      <c r="J31" s="121"/>
    </row>
    <row r="32" spans="1:10" ht="19.5" customHeight="1">
      <c r="A32" s="115" t="s">
        <v>185</v>
      </c>
      <c r="D32" s="121">
        <f>SUM(D8:D30)</f>
        <v>-281363037</v>
      </c>
      <c r="E32" s="121"/>
      <c r="F32" s="121">
        <f>SUM(F8:F30)</f>
        <v>288901290</v>
      </c>
      <c r="G32" s="121"/>
      <c r="H32" s="121">
        <f>SUM(H8:H30)</f>
        <v>-57964389</v>
      </c>
      <c r="I32" s="121"/>
      <c r="J32" s="121">
        <f>SUM(J8:J30)</f>
        <v>-6839020</v>
      </c>
    </row>
    <row r="33" spans="1:10" ht="19.5" customHeight="1">
      <c r="A33" s="115" t="s">
        <v>186</v>
      </c>
      <c r="D33" s="121"/>
      <c r="E33" s="121"/>
      <c r="F33" s="121"/>
      <c r="G33" s="121"/>
      <c r="H33" s="121"/>
      <c r="I33" s="121"/>
      <c r="J33" s="121"/>
    </row>
    <row r="34" spans="1:10" ht="19.5" customHeight="1">
      <c r="A34" s="115" t="s">
        <v>187</v>
      </c>
      <c r="D34" s="121">
        <v>34373373</v>
      </c>
      <c r="E34" s="121"/>
      <c r="F34" s="121">
        <v>5001193</v>
      </c>
      <c r="G34" s="121"/>
      <c r="H34" s="121">
        <v>-26361963</v>
      </c>
      <c r="I34" s="121"/>
      <c r="J34" s="121">
        <v>-75066697</v>
      </c>
    </row>
    <row r="35" spans="1:10" s="111" customFormat="1" ht="19.5" customHeight="1">
      <c r="A35" s="115" t="s">
        <v>188</v>
      </c>
      <c r="B35" s="115"/>
      <c r="C35" s="115"/>
      <c r="D35" s="121">
        <v>9976786</v>
      </c>
      <c r="E35" s="121"/>
      <c r="F35" s="121">
        <v>15580469</v>
      </c>
      <c r="G35" s="121"/>
      <c r="H35" s="121">
        <v>0</v>
      </c>
      <c r="I35" s="121"/>
      <c r="J35" s="121">
        <v>0</v>
      </c>
    </row>
    <row r="36" spans="1:10" ht="19.5" customHeight="1">
      <c r="A36" s="115" t="s">
        <v>189</v>
      </c>
      <c r="D36" s="121">
        <v>5167170</v>
      </c>
      <c r="E36" s="121"/>
      <c r="F36" s="121">
        <v>-150222014</v>
      </c>
      <c r="G36" s="121"/>
      <c r="H36" s="121">
        <v>0</v>
      </c>
      <c r="I36" s="121"/>
      <c r="J36" s="121">
        <v>0</v>
      </c>
    </row>
    <row r="37" spans="1:10" ht="19.5" customHeight="1">
      <c r="A37" s="115" t="s">
        <v>190</v>
      </c>
      <c r="D37" s="121">
        <v>-50314706</v>
      </c>
      <c r="E37" s="121"/>
      <c r="F37" s="121">
        <v>-1329632</v>
      </c>
      <c r="G37" s="121"/>
      <c r="H37" s="121">
        <v>0</v>
      </c>
      <c r="I37" s="121"/>
      <c r="J37" s="121">
        <v>0</v>
      </c>
    </row>
    <row r="38" spans="1:10" ht="19.5" customHeight="1">
      <c r="A38" s="115" t="s">
        <v>191</v>
      </c>
      <c r="D38" s="121">
        <v>37213761</v>
      </c>
      <c r="E38" s="121"/>
      <c r="F38" s="121">
        <v>95174915</v>
      </c>
      <c r="G38" s="121"/>
      <c r="H38" s="121">
        <v>9933145</v>
      </c>
      <c r="I38" s="121"/>
      <c r="J38" s="121">
        <v>-3947440</v>
      </c>
    </row>
    <row r="39" spans="1:10" ht="19.5" customHeight="1">
      <c r="A39" s="115" t="s">
        <v>192</v>
      </c>
      <c r="D39" s="121">
        <v>252356128</v>
      </c>
      <c r="E39" s="121"/>
      <c r="F39" s="121">
        <v>72957995</v>
      </c>
      <c r="G39" s="121"/>
      <c r="H39" s="121">
        <v>0</v>
      </c>
      <c r="I39" s="121"/>
      <c r="J39" s="121">
        <v>0</v>
      </c>
    </row>
    <row r="40" spans="1:10" ht="19.5" customHeight="1">
      <c r="A40" s="115" t="s">
        <v>193</v>
      </c>
      <c r="D40" s="121">
        <v>-32527786</v>
      </c>
      <c r="E40" s="121"/>
      <c r="F40" s="121">
        <v>417653</v>
      </c>
      <c r="G40" s="121"/>
      <c r="H40" s="121">
        <v>-8095755</v>
      </c>
      <c r="I40" s="121"/>
      <c r="J40" s="121">
        <v>0</v>
      </c>
    </row>
    <row r="41" spans="1:10" ht="19.5" customHeight="1">
      <c r="A41" s="115" t="s">
        <v>194</v>
      </c>
      <c r="D41" s="121"/>
      <c r="E41" s="121"/>
      <c r="F41" s="121"/>
      <c r="G41" s="121"/>
      <c r="H41" s="121"/>
      <c r="I41" s="121"/>
      <c r="J41" s="121"/>
    </row>
    <row r="42" spans="1:10" ht="19.5" customHeight="1">
      <c r="A42" s="115" t="s">
        <v>195</v>
      </c>
      <c r="D42" s="121">
        <v>-264807296</v>
      </c>
      <c r="E42" s="121"/>
      <c r="F42" s="121">
        <v>87159158</v>
      </c>
      <c r="G42" s="121"/>
      <c r="H42" s="121">
        <v>7631215</v>
      </c>
      <c r="I42" s="121"/>
      <c r="J42" s="121">
        <v>18138019</v>
      </c>
    </row>
    <row r="43" spans="1:10" ht="19.5" customHeight="1">
      <c r="A43" s="115" t="s">
        <v>196</v>
      </c>
      <c r="D43" s="121">
        <v>382982101</v>
      </c>
      <c r="E43" s="121"/>
      <c r="F43" s="121">
        <v>-120080071</v>
      </c>
      <c r="G43" s="121"/>
      <c r="H43" s="121">
        <v>0</v>
      </c>
      <c r="I43" s="121"/>
      <c r="J43" s="121">
        <v>-175310</v>
      </c>
    </row>
    <row r="44" spans="1:10" ht="19.5" customHeight="1">
      <c r="A44" s="115" t="s">
        <v>197</v>
      </c>
      <c r="D44" s="121">
        <v>2787301</v>
      </c>
      <c r="E44" s="121"/>
      <c r="F44" s="121">
        <v>-23863982</v>
      </c>
      <c r="G44" s="121"/>
      <c r="H44" s="121">
        <v>2076597</v>
      </c>
      <c r="I44" s="121"/>
      <c r="J44" s="121">
        <v>-11347957</v>
      </c>
    </row>
    <row r="45" spans="1:10" ht="19.5" customHeight="1">
      <c r="A45" s="115" t="s">
        <v>259</v>
      </c>
      <c r="D45" s="121">
        <v>-13195671</v>
      </c>
      <c r="E45" s="121"/>
      <c r="F45" s="121">
        <v>-89588194</v>
      </c>
      <c r="G45" s="121"/>
      <c r="H45" s="121">
        <v>-7856422</v>
      </c>
      <c r="I45" s="121"/>
      <c r="J45" s="121">
        <v>-4981792</v>
      </c>
    </row>
    <row r="46" spans="1:10" ht="19.5" customHeight="1">
      <c r="A46" s="115" t="s">
        <v>260</v>
      </c>
      <c r="B46" s="121"/>
      <c r="D46" s="121">
        <v>-1418411</v>
      </c>
      <c r="E46" s="121"/>
      <c r="F46" s="121">
        <v>0</v>
      </c>
      <c r="G46" s="121"/>
      <c r="H46" s="121">
        <v>0</v>
      </c>
      <c r="I46" s="121"/>
      <c r="J46" s="121">
        <v>0</v>
      </c>
    </row>
    <row r="47" spans="1:10" ht="19.5" customHeight="1">
      <c r="A47" s="115" t="s">
        <v>198</v>
      </c>
      <c r="D47" s="125">
        <v>89444465</v>
      </c>
      <c r="E47" s="121"/>
      <c r="F47" s="125">
        <v>9219962</v>
      </c>
      <c r="G47" s="121"/>
      <c r="H47" s="125">
        <v>6103408</v>
      </c>
      <c r="I47" s="121"/>
      <c r="J47" s="125">
        <v>-1367243</v>
      </c>
    </row>
    <row r="48" spans="1:10" ht="19.5" customHeight="1">
      <c r="A48" s="115" t="s">
        <v>199</v>
      </c>
      <c r="D48" s="121">
        <f>SUM(D32:D40,D42:D47)</f>
        <v>170674178</v>
      </c>
      <c r="E48" s="121"/>
      <c r="F48" s="121">
        <f>SUM(F32:F40,F42:F47)</f>
        <v>189328742</v>
      </c>
      <c r="G48" s="121"/>
      <c r="H48" s="121">
        <f>SUM(H32:H40,H42:H47)</f>
        <v>-74534164</v>
      </c>
      <c r="I48" s="121"/>
      <c r="J48" s="121">
        <f>SUM(J32:J40,J42:J47)</f>
        <v>-85587440</v>
      </c>
    </row>
    <row r="49" spans="1:10" ht="19.5" customHeight="1">
      <c r="A49" s="115" t="s">
        <v>261</v>
      </c>
      <c r="D49" s="121">
        <v>47643592</v>
      </c>
      <c r="E49" s="121"/>
      <c r="F49" s="121">
        <v>51767428</v>
      </c>
      <c r="G49" s="121"/>
      <c r="H49" s="121">
        <v>15474552</v>
      </c>
      <c r="I49" s="121"/>
      <c r="J49" s="121">
        <v>11032816</v>
      </c>
    </row>
    <row r="50" spans="1:10" ht="19.5" customHeight="1">
      <c r="A50" s="115" t="s">
        <v>200</v>
      </c>
      <c r="D50" s="121">
        <v>14082488</v>
      </c>
      <c r="E50" s="121"/>
      <c r="F50" s="121">
        <v>0</v>
      </c>
      <c r="G50" s="121"/>
      <c r="H50" s="121">
        <v>5958054</v>
      </c>
      <c r="I50" s="121"/>
      <c r="J50" s="121">
        <v>0</v>
      </c>
    </row>
    <row r="51" spans="1:10" ht="19.5" customHeight="1">
      <c r="A51" s="115" t="s">
        <v>262</v>
      </c>
      <c r="D51" s="121">
        <v>-80557237</v>
      </c>
      <c r="E51" s="121"/>
      <c r="F51" s="121">
        <v>-153804841</v>
      </c>
      <c r="G51" s="121"/>
      <c r="H51" s="121">
        <v>-18767097</v>
      </c>
      <c r="I51" s="121"/>
      <c r="J51" s="121">
        <v>-51782652</v>
      </c>
    </row>
    <row r="52" spans="1:10" ht="19.5" customHeight="1">
      <c r="A52" s="115" t="s">
        <v>263</v>
      </c>
      <c r="D52" s="126">
        <v>-35164177</v>
      </c>
      <c r="E52" s="121"/>
      <c r="F52" s="126">
        <v>-55697237</v>
      </c>
      <c r="G52" s="121"/>
      <c r="H52" s="126">
        <v>-1261685</v>
      </c>
      <c r="I52" s="121"/>
      <c r="J52" s="126">
        <v>-913742</v>
      </c>
    </row>
    <row r="53" spans="1:10" ht="19.5" customHeight="1">
      <c r="A53" s="111" t="s">
        <v>201</v>
      </c>
      <c r="D53" s="125">
        <f>SUM(D48:D52)</f>
        <v>116678844</v>
      </c>
      <c r="E53" s="121"/>
      <c r="F53" s="125">
        <f>SUM(F48:F52)</f>
        <v>31594092</v>
      </c>
      <c r="G53" s="121"/>
      <c r="H53" s="125">
        <f>SUM(H48:H52)</f>
        <v>-73130340</v>
      </c>
      <c r="I53" s="121"/>
      <c r="J53" s="125">
        <f>SUM(J48:J52)</f>
        <v>-127251018</v>
      </c>
    </row>
    <row r="54" spans="1:10" ht="19.5" customHeight="1">
      <c r="A54" s="111"/>
      <c r="D54" s="121"/>
      <c r="E54" s="121"/>
      <c r="F54" s="121"/>
      <c r="G54" s="121"/>
      <c r="H54" s="121"/>
      <c r="I54" s="121"/>
      <c r="J54" s="121"/>
    </row>
    <row r="55" spans="1:10" ht="19.5" customHeight="1">
      <c r="A55" s="115" t="s">
        <v>18</v>
      </c>
      <c r="D55" s="121"/>
      <c r="E55" s="121"/>
      <c r="F55" s="121"/>
      <c r="G55" s="121"/>
      <c r="H55" s="121"/>
      <c r="I55" s="121"/>
      <c r="J55" s="121"/>
    </row>
    <row r="56" spans="1:10" s="111" customFormat="1" ht="20.100000000000001" customHeight="1">
      <c r="A56" s="111" t="s">
        <v>0</v>
      </c>
      <c r="D56" s="137"/>
      <c r="E56" s="137"/>
      <c r="F56" s="137"/>
      <c r="G56" s="137"/>
      <c r="H56" s="137"/>
      <c r="I56" s="137"/>
      <c r="J56" s="137"/>
    </row>
    <row r="57" spans="1:10" s="111" customFormat="1" ht="20.100000000000001" customHeight="1">
      <c r="A57" s="111" t="s">
        <v>202</v>
      </c>
      <c r="D57" s="137"/>
      <c r="E57" s="137"/>
      <c r="F57" s="137"/>
      <c r="G57" s="137"/>
      <c r="H57" s="137"/>
      <c r="I57" s="137"/>
      <c r="J57" s="137"/>
    </row>
    <row r="58" spans="1:10" s="111" customFormat="1" ht="20.100000000000001" customHeight="1">
      <c r="A58" s="111" t="s">
        <v>155</v>
      </c>
      <c r="D58" s="137"/>
      <c r="E58" s="137"/>
      <c r="F58" s="137"/>
      <c r="G58" s="137"/>
      <c r="H58" s="137"/>
      <c r="I58" s="137"/>
      <c r="J58" s="137"/>
    </row>
    <row r="59" spans="1:10" s="113" customFormat="1" ht="20.100000000000001" customHeight="1">
      <c r="D59" s="121"/>
      <c r="E59" s="121"/>
      <c r="F59" s="121"/>
      <c r="G59" s="121"/>
      <c r="H59" s="124"/>
      <c r="I59" s="121"/>
      <c r="J59" s="124" t="s">
        <v>1</v>
      </c>
    </row>
    <row r="60" spans="1:10" s="117" customFormat="1" ht="20.100000000000001" customHeight="1">
      <c r="D60" s="138"/>
      <c r="E60" s="138" t="s">
        <v>2</v>
      </c>
      <c r="F60" s="138"/>
      <c r="G60" s="139"/>
      <c r="H60" s="138"/>
      <c r="I60" s="138" t="s">
        <v>3</v>
      </c>
      <c r="J60" s="138"/>
    </row>
    <row r="61" spans="1:10" s="113" customFormat="1" ht="20.100000000000001" customHeight="1">
      <c r="B61" s="120"/>
      <c r="D61" s="155">
        <v>2021</v>
      </c>
      <c r="E61" s="120"/>
      <c r="F61" s="155">
        <v>2020</v>
      </c>
      <c r="G61" s="120"/>
      <c r="H61" s="155">
        <v>2021</v>
      </c>
      <c r="I61" s="120"/>
      <c r="J61" s="155">
        <v>2020</v>
      </c>
    </row>
    <row r="62" spans="1:10" ht="20.100000000000001" customHeight="1">
      <c r="A62" s="111" t="s">
        <v>203</v>
      </c>
      <c r="D62" s="121"/>
      <c r="E62" s="121"/>
      <c r="F62" s="121"/>
      <c r="G62" s="121"/>
      <c r="H62" s="121"/>
      <c r="I62" s="121"/>
      <c r="J62" s="121"/>
    </row>
    <row r="63" spans="1:10" ht="20.100000000000001" customHeight="1">
      <c r="A63" s="115" t="s">
        <v>204</v>
      </c>
      <c r="B63" s="121"/>
      <c r="D63" s="124">
        <v>-67042</v>
      </c>
      <c r="E63" s="121"/>
      <c r="F63" s="124">
        <v>-161584</v>
      </c>
      <c r="G63" s="121"/>
      <c r="H63" s="124">
        <v>0</v>
      </c>
      <c r="I63" s="121"/>
      <c r="J63" s="122">
        <v>0</v>
      </c>
    </row>
    <row r="64" spans="1:10" ht="20.100000000000001" customHeight="1">
      <c r="A64" s="123" t="s">
        <v>240</v>
      </c>
      <c r="B64" s="121"/>
      <c r="D64" s="124">
        <v>-98065</v>
      </c>
      <c r="E64" s="121"/>
      <c r="F64" s="124">
        <v>0</v>
      </c>
      <c r="G64" s="121"/>
      <c r="H64" s="124">
        <v>-98065</v>
      </c>
      <c r="I64" s="121"/>
      <c r="J64" s="124">
        <v>0</v>
      </c>
    </row>
    <row r="65" spans="1:10" ht="20.100000000000001" customHeight="1">
      <c r="A65" s="115" t="s">
        <v>205</v>
      </c>
      <c r="D65" s="124">
        <v>0</v>
      </c>
      <c r="E65" s="121"/>
      <c r="F65" s="124">
        <v>0</v>
      </c>
      <c r="G65" s="121"/>
      <c r="H65" s="124">
        <v>271000000</v>
      </c>
      <c r="I65" s="121"/>
      <c r="J65" s="124">
        <v>1169500000</v>
      </c>
    </row>
    <row r="66" spans="1:10" ht="20.100000000000001" customHeight="1">
      <c r="A66" s="115" t="s">
        <v>206</v>
      </c>
      <c r="D66" s="122">
        <v>0</v>
      </c>
      <c r="E66" s="127"/>
      <c r="F66" s="122">
        <v>0</v>
      </c>
      <c r="G66" s="127"/>
      <c r="H66" s="122">
        <v>-302000000</v>
      </c>
      <c r="I66" s="127"/>
      <c r="J66" s="122">
        <v>-519500000</v>
      </c>
    </row>
    <row r="67" spans="1:10" ht="20.100000000000001" customHeight="1">
      <c r="A67" s="115" t="s">
        <v>264</v>
      </c>
      <c r="D67" s="124">
        <v>0</v>
      </c>
      <c r="E67" s="121"/>
      <c r="F67" s="124">
        <v>0</v>
      </c>
      <c r="G67" s="121"/>
      <c r="H67" s="124">
        <v>2493900</v>
      </c>
      <c r="I67" s="121"/>
      <c r="J67" s="124">
        <v>0</v>
      </c>
    </row>
    <row r="68" spans="1:10" ht="20.100000000000001" customHeight="1">
      <c r="A68" s="115" t="s">
        <v>207</v>
      </c>
      <c r="D68" s="124">
        <v>11838505</v>
      </c>
      <c r="E68" s="121"/>
      <c r="F68" s="124">
        <v>11838505</v>
      </c>
      <c r="G68" s="121"/>
      <c r="H68" s="124">
        <v>11838505</v>
      </c>
      <c r="I68" s="121"/>
      <c r="J68" s="124">
        <v>11838505</v>
      </c>
    </row>
    <row r="69" spans="1:10" ht="20.100000000000001" customHeight="1">
      <c r="A69" s="123" t="s">
        <v>208</v>
      </c>
      <c r="D69" s="124">
        <v>22099233</v>
      </c>
      <c r="E69" s="124"/>
      <c r="F69" s="124">
        <v>3000101</v>
      </c>
      <c r="G69" s="124"/>
      <c r="H69" s="124">
        <v>38598</v>
      </c>
      <c r="I69" s="124"/>
      <c r="J69" s="124">
        <v>402</v>
      </c>
    </row>
    <row r="70" spans="1:10" ht="20.100000000000001" customHeight="1">
      <c r="A70" s="123" t="s">
        <v>209</v>
      </c>
      <c r="D70" s="121">
        <v>-85570568</v>
      </c>
      <c r="E70" s="121"/>
      <c r="F70" s="121">
        <v>-163159669</v>
      </c>
      <c r="G70" s="121"/>
      <c r="H70" s="121">
        <v>-2710602</v>
      </c>
      <c r="I70" s="121"/>
      <c r="J70" s="121">
        <v>-7032412</v>
      </c>
    </row>
    <row r="71" spans="1:10" ht="20.100000000000001" customHeight="1">
      <c r="A71" s="111" t="s">
        <v>210</v>
      </c>
      <c r="D71" s="128">
        <f>SUM(D63:D70)</f>
        <v>-51797937</v>
      </c>
      <c r="E71" s="121"/>
      <c r="F71" s="128">
        <f>SUM(F63:F70)</f>
        <v>-148482647</v>
      </c>
      <c r="G71" s="121"/>
      <c r="H71" s="128">
        <f>SUM(H63:H70)</f>
        <v>-19437664</v>
      </c>
      <c r="I71" s="121"/>
      <c r="J71" s="128">
        <f>SUM(J63:J70)</f>
        <v>654806495</v>
      </c>
    </row>
    <row r="72" spans="1:10" ht="20.100000000000001" customHeight="1">
      <c r="A72" s="111" t="s">
        <v>211</v>
      </c>
      <c r="D72" s="121"/>
      <c r="E72" s="121"/>
      <c r="F72" s="121"/>
      <c r="G72" s="121"/>
      <c r="H72" s="121"/>
      <c r="I72" s="121"/>
      <c r="J72" s="121"/>
    </row>
    <row r="73" spans="1:10" ht="20.100000000000001" customHeight="1">
      <c r="A73" s="115" t="s">
        <v>265</v>
      </c>
      <c r="D73" s="121"/>
      <c r="E73" s="121"/>
      <c r="F73" s="121"/>
      <c r="G73" s="121"/>
      <c r="H73" s="121"/>
      <c r="I73" s="121"/>
      <c r="J73" s="121"/>
    </row>
    <row r="74" spans="1:10" ht="20.100000000000001" customHeight="1">
      <c r="A74" s="115" t="s">
        <v>150</v>
      </c>
      <c r="D74" s="121">
        <v>-2142194</v>
      </c>
      <c r="E74" s="121"/>
      <c r="F74" s="121">
        <v>191804224</v>
      </c>
      <c r="G74" s="121"/>
      <c r="H74" s="121">
        <v>0</v>
      </c>
      <c r="I74" s="121"/>
      <c r="J74" s="121">
        <v>20000000</v>
      </c>
    </row>
    <row r="75" spans="1:10" ht="20.100000000000001" customHeight="1">
      <c r="A75" s="115" t="s">
        <v>212</v>
      </c>
      <c r="D75" s="121">
        <v>0</v>
      </c>
      <c r="E75" s="121"/>
      <c r="F75" s="121">
        <v>0</v>
      </c>
      <c r="G75" s="121"/>
      <c r="H75" s="121">
        <v>596000000</v>
      </c>
      <c r="I75" s="121"/>
      <c r="J75" s="121">
        <v>578500000</v>
      </c>
    </row>
    <row r="76" spans="1:10" ht="20.100000000000001" customHeight="1">
      <c r="A76" s="115" t="s">
        <v>213</v>
      </c>
      <c r="D76" s="122">
        <v>0</v>
      </c>
      <c r="E76" s="121"/>
      <c r="F76" s="122">
        <v>0</v>
      </c>
      <c r="G76" s="121"/>
      <c r="H76" s="122">
        <v>-500000000</v>
      </c>
      <c r="I76" s="121"/>
      <c r="J76" s="122">
        <v>-619000000</v>
      </c>
    </row>
    <row r="77" spans="1:10" ht="20.100000000000001" customHeight="1">
      <c r="A77" s="115" t="s">
        <v>214</v>
      </c>
      <c r="D77" s="124">
        <v>462775000</v>
      </c>
      <c r="E77" s="121"/>
      <c r="F77" s="124">
        <v>789475000</v>
      </c>
      <c r="G77" s="121"/>
      <c r="H77" s="124">
        <v>0</v>
      </c>
      <c r="I77" s="121"/>
      <c r="J77" s="124">
        <v>0</v>
      </c>
    </row>
    <row r="78" spans="1:10" ht="20.100000000000001" customHeight="1">
      <c r="A78" s="115" t="s">
        <v>215</v>
      </c>
      <c r="D78" s="121">
        <v>-329208810</v>
      </c>
      <c r="E78" s="121"/>
      <c r="F78" s="121">
        <v>-547774287</v>
      </c>
      <c r="G78" s="121"/>
      <c r="H78" s="121">
        <v>0</v>
      </c>
      <c r="I78" s="121"/>
      <c r="J78" s="121">
        <v>-10500000</v>
      </c>
    </row>
    <row r="79" spans="1:10" ht="20.100000000000001" customHeight="1">
      <c r="A79" s="115" t="s">
        <v>266</v>
      </c>
      <c r="B79" s="121"/>
      <c r="D79" s="121">
        <v>-4000000</v>
      </c>
      <c r="E79" s="121"/>
      <c r="F79" s="121">
        <v>0</v>
      </c>
      <c r="G79" s="121"/>
      <c r="H79" s="121">
        <v>0</v>
      </c>
      <c r="I79" s="121"/>
      <c r="J79" s="121">
        <v>0</v>
      </c>
    </row>
    <row r="80" spans="1:10" ht="20.100000000000001" customHeight="1">
      <c r="A80" s="123" t="s">
        <v>216</v>
      </c>
      <c r="D80" s="121">
        <v>-15556479</v>
      </c>
      <c r="E80" s="121"/>
      <c r="F80" s="121">
        <v>-12475901</v>
      </c>
      <c r="G80" s="121"/>
      <c r="H80" s="121">
        <v>-1411829</v>
      </c>
      <c r="I80" s="121"/>
      <c r="J80" s="121">
        <v>-1586073</v>
      </c>
    </row>
    <row r="81" spans="1:16" ht="20.100000000000001" customHeight="1">
      <c r="A81" s="115" t="s">
        <v>217</v>
      </c>
      <c r="D81" s="121">
        <v>-2268005</v>
      </c>
      <c r="E81" s="121"/>
      <c r="F81" s="121">
        <v>-369994252</v>
      </c>
      <c r="G81" s="121"/>
      <c r="H81" s="121">
        <v>0</v>
      </c>
      <c r="I81" s="121"/>
      <c r="J81" s="121">
        <v>-369994252</v>
      </c>
    </row>
    <row r="82" spans="1:16" ht="20.100000000000001" customHeight="1">
      <c r="A82" s="123" t="s">
        <v>218</v>
      </c>
      <c r="C82" s="123"/>
      <c r="D82" s="124"/>
      <c r="E82" s="121"/>
      <c r="F82" s="124"/>
      <c r="G82" s="127"/>
      <c r="H82" s="124"/>
      <c r="I82" s="127"/>
      <c r="J82" s="122"/>
      <c r="K82" s="129"/>
      <c r="L82" s="129"/>
      <c r="M82" s="121"/>
      <c r="N82" s="121"/>
      <c r="O82" s="121"/>
      <c r="P82" s="121"/>
    </row>
    <row r="83" spans="1:16" ht="20.100000000000001" customHeight="1">
      <c r="A83" s="115" t="s">
        <v>219</v>
      </c>
      <c r="D83" s="125">
        <v>0</v>
      </c>
      <c r="E83" s="121"/>
      <c r="F83" s="125">
        <v>800000</v>
      </c>
      <c r="G83" s="121"/>
      <c r="H83" s="125">
        <v>0</v>
      </c>
      <c r="I83" s="121"/>
      <c r="J83" s="125">
        <v>0</v>
      </c>
    </row>
    <row r="84" spans="1:16" ht="20.100000000000001" customHeight="1">
      <c r="A84" s="111" t="s">
        <v>220</v>
      </c>
      <c r="D84" s="125">
        <f>SUM(D74:D83)</f>
        <v>109599512</v>
      </c>
      <c r="E84" s="121"/>
      <c r="F84" s="125">
        <f>SUM(F74:F83)</f>
        <v>51834784</v>
      </c>
      <c r="G84" s="121"/>
      <c r="H84" s="125">
        <f>SUM(H74:H83)</f>
        <v>94588171</v>
      </c>
      <c r="I84" s="121"/>
      <c r="J84" s="125">
        <f>SUM(J74:J83)</f>
        <v>-402580325</v>
      </c>
    </row>
    <row r="85" spans="1:16" ht="20.100000000000001" customHeight="1">
      <c r="A85" s="115" t="s">
        <v>221</v>
      </c>
      <c r="D85" s="121"/>
      <c r="E85" s="121"/>
      <c r="F85" s="121"/>
      <c r="G85" s="121"/>
      <c r="H85" s="121"/>
      <c r="I85" s="121"/>
      <c r="J85" s="121"/>
    </row>
    <row r="86" spans="1:16" ht="20.100000000000001" customHeight="1">
      <c r="A86" s="115" t="s">
        <v>222</v>
      </c>
      <c r="D86" s="125">
        <v>-11286774</v>
      </c>
      <c r="E86" s="121"/>
      <c r="F86" s="125">
        <v>1245594</v>
      </c>
      <c r="G86" s="121"/>
      <c r="H86" s="125">
        <v>0</v>
      </c>
      <c r="I86" s="121"/>
      <c r="J86" s="125">
        <v>0</v>
      </c>
    </row>
    <row r="87" spans="1:16" ht="20.100000000000001" customHeight="1">
      <c r="A87" s="111" t="s">
        <v>223</v>
      </c>
      <c r="D87" s="121">
        <f>SUM(D53,D71,D84,D86)</f>
        <v>163193645</v>
      </c>
      <c r="E87" s="121"/>
      <c r="F87" s="121">
        <f>SUM(F53,F71,F84,F86)</f>
        <v>-63808177</v>
      </c>
      <c r="G87" s="121"/>
      <c r="H87" s="121">
        <f>SUM(H53,H71,H84,H86)</f>
        <v>2020167</v>
      </c>
      <c r="I87" s="121"/>
      <c r="J87" s="121">
        <f>SUM(J53,J71,J84,J86)</f>
        <v>124975152</v>
      </c>
    </row>
    <row r="88" spans="1:16" ht="20.100000000000001" customHeight="1">
      <c r="A88" s="115" t="s">
        <v>224</v>
      </c>
      <c r="D88" s="125">
        <v>568735346</v>
      </c>
      <c r="E88" s="121"/>
      <c r="F88" s="125">
        <v>632543523</v>
      </c>
      <c r="G88" s="121"/>
      <c r="H88" s="125">
        <v>146680693</v>
      </c>
      <c r="I88" s="121"/>
      <c r="J88" s="125">
        <v>21705541</v>
      </c>
    </row>
    <row r="89" spans="1:16" ht="20.100000000000001" customHeight="1" thickBot="1">
      <c r="A89" s="111" t="s">
        <v>272</v>
      </c>
      <c r="B89" s="130"/>
      <c r="D89" s="131">
        <f>SUM(D87:D88)</f>
        <v>731928991</v>
      </c>
      <c r="E89" s="121"/>
      <c r="F89" s="131">
        <f>SUM(F87:F88)</f>
        <v>568735346</v>
      </c>
      <c r="G89" s="121"/>
      <c r="H89" s="131">
        <f>SUM(H87:H88)</f>
        <v>148700860</v>
      </c>
      <c r="I89" s="121"/>
      <c r="J89" s="131">
        <f>SUM(J87:J88)</f>
        <v>146680693</v>
      </c>
    </row>
    <row r="90" spans="1:16" ht="20.100000000000001" customHeight="1" thickTop="1">
      <c r="D90" s="122">
        <f>SUM(D89-bs!D9)</f>
        <v>0</v>
      </c>
      <c r="E90" s="122"/>
      <c r="F90" s="122">
        <f>SUM(F89-bs!F9)</f>
        <v>0</v>
      </c>
      <c r="G90" s="122"/>
      <c r="H90" s="122">
        <f>SUM(H89-bs!H9)</f>
        <v>0</v>
      </c>
      <c r="I90" s="122"/>
      <c r="J90" s="122">
        <f>SUM(J89-bs!J9)</f>
        <v>0</v>
      </c>
    </row>
    <row r="91" spans="1:16" ht="20.100000000000001" customHeight="1">
      <c r="A91" s="111" t="s">
        <v>225</v>
      </c>
      <c r="D91" s="121"/>
      <c r="E91" s="121"/>
      <c r="F91" s="121"/>
      <c r="G91" s="121"/>
      <c r="H91" s="121"/>
      <c r="I91" s="121"/>
      <c r="J91" s="121"/>
    </row>
    <row r="92" spans="1:16" ht="20.100000000000001" customHeight="1">
      <c r="A92" s="115" t="s">
        <v>226</v>
      </c>
      <c r="D92" s="121"/>
      <c r="E92" s="121"/>
      <c r="F92" s="121"/>
      <c r="G92" s="121"/>
      <c r="H92" s="121"/>
      <c r="I92" s="121"/>
      <c r="J92" s="121"/>
    </row>
    <row r="93" spans="1:16" ht="20.100000000000001" customHeight="1">
      <c r="A93" s="115" t="s">
        <v>269</v>
      </c>
      <c r="D93" s="121">
        <v>5414288</v>
      </c>
      <c r="E93" s="121"/>
      <c r="F93" s="121">
        <v>-11596100</v>
      </c>
      <c r="G93" s="121"/>
      <c r="H93" s="121">
        <v>0</v>
      </c>
      <c r="I93" s="121"/>
      <c r="J93" s="121">
        <v>0</v>
      </c>
    </row>
    <row r="94" spans="1:16" ht="20.100000000000001" customHeight="1">
      <c r="A94" s="115" t="s">
        <v>270</v>
      </c>
      <c r="B94" s="121"/>
      <c r="D94" s="121">
        <v>0</v>
      </c>
      <c r="E94" s="121"/>
      <c r="F94" s="121">
        <v>-46982098</v>
      </c>
      <c r="G94" s="121"/>
      <c r="H94" s="121">
        <v>0</v>
      </c>
      <c r="I94" s="121"/>
      <c r="J94" s="121">
        <v>0</v>
      </c>
    </row>
    <row r="95" spans="1:16" ht="20.100000000000001" customHeight="1">
      <c r="A95" s="115" t="s">
        <v>227</v>
      </c>
      <c r="D95" s="121">
        <v>28172839</v>
      </c>
      <c r="E95" s="121"/>
      <c r="F95" s="121">
        <v>64951919</v>
      </c>
      <c r="G95" s="121"/>
      <c r="H95" s="121">
        <v>0</v>
      </c>
      <c r="I95" s="121"/>
      <c r="J95" s="121">
        <v>0</v>
      </c>
    </row>
    <row r="96" spans="1:16" ht="20.100000000000001" customHeight="1">
      <c r="A96" s="115" t="s">
        <v>228</v>
      </c>
      <c r="D96" s="121">
        <v>12736763</v>
      </c>
      <c r="E96" s="121"/>
      <c r="F96" s="121">
        <v>6541991</v>
      </c>
      <c r="G96" s="121"/>
      <c r="H96" s="121">
        <v>0</v>
      </c>
      <c r="I96" s="121"/>
      <c r="J96" s="121">
        <v>0</v>
      </c>
    </row>
    <row r="97" spans="1:10" ht="20.100000000000001" customHeight="1">
      <c r="A97" s="115" t="s">
        <v>235</v>
      </c>
      <c r="D97" s="121">
        <v>11850872</v>
      </c>
      <c r="E97" s="121"/>
      <c r="F97" s="121">
        <v>512993</v>
      </c>
      <c r="G97" s="121"/>
      <c r="H97" s="121">
        <v>1789557</v>
      </c>
      <c r="I97" s="121"/>
      <c r="J97" s="121">
        <v>0</v>
      </c>
    </row>
    <row r="98" spans="1:10" ht="20.100000000000001" customHeight="1">
      <c r="A98" s="115" t="s">
        <v>229</v>
      </c>
      <c r="D98" s="121"/>
      <c r="E98" s="121"/>
      <c r="F98" s="121"/>
      <c r="G98" s="121"/>
      <c r="H98" s="121"/>
      <c r="I98" s="121"/>
      <c r="J98" s="121"/>
    </row>
    <row r="99" spans="1:10" ht="20.100000000000001" customHeight="1">
      <c r="A99" s="115" t="s">
        <v>230</v>
      </c>
      <c r="D99" s="121">
        <v>0</v>
      </c>
      <c r="E99" s="121"/>
      <c r="F99" s="121">
        <v>24007500</v>
      </c>
      <c r="G99" s="121"/>
      <c r="H99" s="121">
        <v>0</v>
      </c>
      <c r="I99" s="121"/>
      <c r="J99" s="121">
        <v>0</v>
      </c>
    </row>
    <row r="100" spans="1:10" ht="20.100000000000001" customHeight="1">
      <c r="A100" s="115" t="s">
        <v>231</v>
      </c>
      <c r="D100" s="121"/>
      <c r="E100" s="121"/>
      <c r="F100" s="121"/>
      <c r="G100" s="121"/>
      <c r="H100" s="121"/>
      <c r="I100" s="121"/>
      <c r="J100" s="121"/>
    </row>
    <row r="101" spans="1:10" ht="20.100000000000001" customHeight="1">
      <c r="A101" s="115" t="s">
        <v>232</v>
      </c>
      <c r="D101" s="121">
        <v>0</v>
      </c>
      <c r="E101" s="121"/>
      <c r="F101" s="121">
        <f>51903037+225238</f>
        <v>52128275</v>
      </c>
      <c r="G101" s="121"/>
      <c r="H101" s="121">
        <v>0</v>
      </c>
      <c r="I101" s="121"/>
      <c r="J101" s="121">
        <v>0</v>
      </c>
    </row>
    <row r="102" spans="1:10" ht="20.100000000000001" customHeight="1">
      <c r="A102" s="115" t="s">
        <v>234</v>
      </c>
      <c r="D102" s="121"/>
      <c r="E102" s="121"/>
      <c r="F102" s="121"/>
      <c r="G102" s="121"/>
      <c r="H102" s="121"/>
      <c r="I102" s="121"/>
      <c r="J102" s="121"/>
    </row>
    <row r="103" spans="1:10" ht="20.100000000000001" customHeight="1">
      <c r="A103" s="115" t="s">
        <v>230</v>
      </c>
      <c r="D103" s="121">
        <v>28353725</v>
      </c>
      <c r="E103" s="121"/>
      <c r="F103" s="121">
        <v>0</v>
      </c>
      <c r="G103" s="121"/>
      <c r="H103" s="121">
        <v>0</v>
      </c>
      <c r="I103" s="121"/>
      <c r="J103" s="121">
        <v>0</v>
      </c>
    </row>
    <row r="104" spans="1:10" ht="20.100000000000001" customHeight="1">
      <c r="A104" s="115" t="s">
        <v>233</v>
      </c>
      <c r="D104" s="121">
        <v>0</v>
      </c>
      <c r="E104" s="121"/>
      <c r="F104" s="121">
        <v>130048103</v>
      </c>
      <c r="G104" s="121"/>
      <c r="H104" s="121">
        <v>0</v>
      </c>
      <c r="I104" s="121"/>
      <c r="J104" s="121">
        <v>130048103</v>
      </c>
    </row>
    <row r="105" spans="1:10" ht="20.100000000000001" customHeight="1">
      <c r="A105" s="115" t="s">
        <v>236</v>
      </c>
      <c r="D105" s="121"/>
      <c r="E105" s="121"/>
      <c r="F105" s="121"/>
      <c r="G105" s="121"/>
      <c r="H105" s="121"/>
      <c r="I105" s="121"/>
      <c r="J105" s="121"/>
    </row>
    <row r="106" spans="1:10" ht="20.100000000000001" customHeight="1">
      <c r="A106" s="115" t="s">
        <v>241</v>
      </c>
      <c r="D106" s="121">
        <v>125500000</v>
      </c>
      <c r="E106" s="121"/>
      <c r="F106" s="121">
        <v>0</v>
      </c>
      <c r="G106" s="121"/>
      <c r="H106" s="121">
        <v>20000000</v>
      </c>
      <c r="I106" s="121"/>
      <c r="J106" s="121">
        <v>0</v>
      </c>
    </row>
    <row r="107" spans="1:10" ht="20.100000000000001" customHeight="1">
      <c r="E107" s="121"/>
      <c r="F107" s="121"/>
      <c r="G107" s="121"/>
      <c r="I107" s="121"/>
      <c r="J107" s="121"/>
    </row>
    <row r="108" spans="1:10" ht="20.100000000000001" customHeight="1">
      <c r="A108" s="115" t="s">
        <v>18</v>
      </c>
      <c r="E108" s="114"/>
      <c r="G108" s="114"/>
      <c r="I108" s="114"/>
    </row>
  </sheetData>
  <pageMargins left="0.78740157480314965" right="0.39370078740157483" top="0.78740157480314965" bottom="0.39370078740157483" header="0.19685039370078741" footer="0.19685039370078741"/>
  <pageSetup paperSize="9" scale="72" orientation="portrait" r:id="rId1"/>
  <rowBreaks count="1" manualBreakCount="1">
    <brk id="55" max="16383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3" ma:contentTypeDescription="สร้างเอกสารใหม่" ma:contentTypeScope="" ma:versionID="ee78f5768d7e2025995d497468212a36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80ad2090e7bd1f31d5b367d350c93d69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C39329-EEF8-4692-B39E-DAA32A13E3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054341-F689-4E15-9FC4-4D0FD0807306}">
  <ds:schemaRefs>
    <ds:schemaRef ds:uri="http://www.w3.org/XML/1998/namespace"/>
    <ds:schemaRef ds:uri="6dff4707-7bf8-4102-b125-42e04ae9fdfc"/>
    <ds:schemaRef ds:uri="http://schemas.microsoft.com/office/2006/documentManagement/types"/>
    <ds:schemaRef ds:uri="http://purl.org/dc/elements/1.1/"/>
    <ds:schemaRef ds:uri="http://purl.org/dc/dcmitype/"/>
    <ds:schemaRef ds:uri="1ee2afc6-efc0-4dcc-be09-aabefb754106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0B45CA9-4767-48B9-BE57-60CE614C30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110782</vt:lpwstr>
  </property>
  <property fmtid="{D5CDD505-2E9C-101B-9397-08002B2CF9AE}" pid="4" name="OptimizationTime">
    <vt:lpwstr>20220221_1923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ce-conso</vt:lpstr>
      <vt:lpstr>ce-company</vt:lpstr>
      <vt:lpstr>FS - cash flow </vt:lpstr>
      <vt:lpstr>bs!Print_Area</vt:lpstr>
      <vt:lpstr>'ce-company'!Print_Area</vt:lpstr>
      <vt:lpstr>'ce-conso'!Print_Area</vt:lpstr>
      <vt:lpstr>'FS - cash flow '!Print_Area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Darika Tongprapai</cp:lastModifiedBy>
  <cp:lastPrinted>2022-02-09T14:26:34Z</cp:lastPrinted>
  <dcterms:created xsi:type="dcterms:W3CDTF">2011-11-24T09:12:20Z</dcterms:created>
  <dcterms:modified xsi:type="dcterms:W3CDTF">2022-02-15T09:15:48Z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