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1\Q3'21\"/>
    </mc:Choice>
  </mc:AlternateContent>
  <xr:revisionPtr revIDLastSave="0" documentId="13_ncr:1_{B8576E0D-0275-4BF0-B913-460AB1BA3107}" xr6:coauthVersionLast="46" xr6:coauthVersionMax="46" xr10:uidLastSave="{00000000-0000-0000-0000-000000000000}"/>
  <bookViews>
    <workbookView xWindow="9165" yWindow="15" windowWidth="10665" windowHeight="10905" firstSheet="3" activeTab="4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4">'Cash Flow'!$A$1:$J$97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9" i="5" l="1"/>
  <c r="W29" i="5" s="1"/>
  <c r="AA29" i="5" s="1"/>
  <c r="F30" i="1"/>
  <c r="D49" i="9"/>
  <c r="D48" i="9"/>
  <c r="H36" i="9"/>
  <c r="D36" i="9"/>
  <c r="F9" i="9"/>
  <c r="F30" i="9" s="1"/>
  <c r="D69" i="9"/>
  <c r="F69" i="9"/>
  <c r="H69" i="9"/>
  <c r="G24" i="3"/>
  <c r="E24" i="3"/>
  <c r="C24" i="3"/>
  <c r="K32" i="5"/>
  <c r="I32" i="5"/>
  <c r="G32" i="5"/>
  <c r="E32" i="5"/>
  <c r="C32" i="5"/>
  <c r="W32" i="5"/>
  <c r="U32" i="5"/>
  <c r="Y26" i="5"/>
  <c r="D139" i="1"/>
  <c r="D124" i="1"/>
  <c r="D123" i="1"/>
  <c r="F101" i="1"/>
  <c r="D93" i="1"/>
  <c r="H91" i="1"/>
  <c r="D91" i="1"/>
  <c r="D84" i="1"/>
  <c r="H83" i="1"/>
  <c r="H84" i="1" s="1"/>
  <c r="D68" i="1"/>
  <c r="D59" i="1"/>
  <c r="D52" i="1"/>
  <c r="H20" i="1"/>
  <c r="D20" i="1"/>
  <c r="H13" i="1"/>
  <c r="D13" i="1"/>
  <c r="D81" i="13"/>
  <c r="H80" i="13"/>
  <c r="H82" i="13" s="1"/>
  <c r="D79" i="13"/>
  <c r="D78" i="13"/>
  <c r="D80" i="13" s="1"/>
  <c r="D82" i="13" s="1"/>
  <c r="D83" i="13" s="1"/>
  <c r="H66" i="13"/>
  <c r="D66" i="13"/>
  <c r="D67" i="13" s="1"/>
  <c r="H54" i="13"/>
  <c r="H67" i="13" s="1"/>
  <c r="D54" i="13"/>
  <c r="H32" i="13"/>
  <c r="D31" i="13"/>
  <c r="D32" i="13" s="1"/>
  <c r="H18" i="13"/>
  <c r="H33" i="13" s="1"/>
  <c r="D15" i="13"/>
  <c r="D18" i="13" s="1"/>
  <c r="H21" i="1" l="1"/>
  <c r="H25" i="1" s="1"/>
  <c r="H27" i="1" s="1"/>
  <c r="H30" i="1" s="1"/>
  <c r="D92" i="1"/>
  <c r="D96" i="1" s="1"/>
  <c r="D21" i="1"/>
  <c r="D25" i="1" s="1"/>
  <c r="D27" i="1" s="1"/>
  <c r="D30" i="1" s="1"/>
  <c r="H92" i="1"/>
  <c r="H96" i="1" s="1"/>
  <c r="H83" i="13"/>
  <c r="D33" i="13"/>
  <c r="H98" i="1" l="1"/>
  <c r="H101" i="1" s="1"/>
  <c r="H9" i="9"/>
  <c r="H30" i="9" s="1"/>
  <c r="D98" i="1"/>
  <c r="D101" i="1" s="1"/>
  <c r="D9" i="9"/>
  <c r="D30" i="9" s="1"/>
  <c r="I14" i="3"/>
  <c r="U24" i="5"/>
  <c r="W24" i="5" s="1"/>
  <c r="AA24" i="5" s="1"/>
  <c r="O30" i="5" l="1"/>
  <c r="C16" i="3" l="1"/>
  <c r="E16" i="3"/>
  <c r="G16" i="3"/>
  <c r="K16" i="3"/>
  <c r="M16" i="3"/>
  <c r="O15" i="3"/>
  <c r="AA21" i="5"/>
  <c r="AA20" i="5"/>
  <c r="AA19" i="5"/>
  <c r="W21" i="5"/>
  <c r="W19" i="5"/>
  <c r="U19" i="5"/>
  <c r="U21" i="5"/>
  <c r="O22" i="5"/>
  <c r="I22" i="5"/>
  <c r="G22" i="5"/>
  <c r="E22" i="5"/>
  <c r="C22" i="5"/>
  <c r="J80" i="9" l="1"/>
  <c r="H80" i="9"/>
  <c r="D80" i="9"/>
  <c r="F80" i="9"/>
  <c r="J13" i="1" l="1"/>
  <c r="J61" i="1" l="1"/>
  <c r="H61" i="1"/>
  <c r="F61" i="1"/>
  <c r="D61" i="1"/>
  <c r="J55" i="1"/>
  <c r="H55" i="1"/>
  <c r="H62" i="1" s="1"/>
  <c r="F55" i="1"/>
  <c r="D55" i="1"/>
  <c r="D62" i="1" s="1"/>
  <c r="J20" i="1"/>
  <c r="F62" i="1" l="1"/>
  <c r="J62" i="1"/>
  <c r="J21" i="1"/>
  <c r="J25" i="1" s="1"/>
  <c r="J27" i="1" s="1"/>
  <c r="J30" i="1" s="1"/>
  <c r="J35" i="1" s="1"/>
  <c r="H35" i="1"/>
  <c r="H47" i="1"/>
  <c r="H64" i="1" s="1"/>
  <c r="H67" i="1" s="1"/>
  <c r="J47" i="1" l="1"/>
  <c r="J64" i="1" s="1"/>
  <c r="J67" i="1" s="1"/>
  <c r="Y32" i="5"/>
  <c r="J132" i="1" l="1"/>
  <c r="H132" i="1"/>
  <c r="F132" i="1"/>
  <c r="D132" i="1"/>
  <c r="F84" i="13" l="1"/>
  <c r="D106" i="1"/>
  <c r="F106" i="1"/>
  <c r="D84" i="13" l="1"/>
  <c r="H84" i="13"/>
  <c r="S26" i="5"/>
  <c r="Y25" i="5"/>
  <c r="K25" i="5"/>
  <c r="U15" i="5"/>
  <c r="W15" i="5" s="1"/>
  <c r="AA15" i="5" s="1"/>
  <c r="O11" i="3" l="1"/>
  <c r="M11" i="3"/>
  <c r="I23" i="3"/>
  <c r="G23" i="3"/>
  <c r="E23" i="3"/>
  <c r="C23" i="3"/>
  <c r="AA32" i="5" l="1"/>
  <c r="M18" i="3"/>
  <c r="M23" i="3" s="1"/>
  <c r="O18" i="3" l="1"/>
  <c r="J69" i="9" l="1"/>
  <c r="J84" i="1"/>
  <c r="J91" i="1"/>
  <c r="J92" i="1" l="1"/>
  <c r="J96" i="1" s="1"/>
  <c r="J98" i="1" s="1"/>
  <c r="J126" i="1"/>
  <c r="J133" i="1" s="1"/>
  <c r="H126" i="1"/>
  <c r="F126" i="1"/>
  <c r="D126" i="1"/>
  <c r="H133" i="1" l="1"/>
  <c r="K20" i="3" s="1"/>
  <c r="D133" i="1"/>
  <c r="F133" i="1"/>
  <c r="Q27" i="5"/>
  <c r="Q18" i="5"/>
  <c r="Q22" i="5" s="1"/>
  <c r="Q31" i="5" l="1"/>
  <c r="F103" i="1" l="1"/>
  <c r="F118" i="1" s="1"/>
  <c r="F135" i="1" s="1"/>
  <c r="F138" i="1" s="1"/>
  <c r="F140" i="1" s="1"/>
  <c r="J80" i="13"/>
  <c r="J82" i="13" s="1"/>
  <c r="O23" i="3" s="1"/>
  <c r="J66" i="13"/>
  <c r="J54" i="13"/>
  <c r="J67" i="13" s="1"/>
  <c r="J83" i="13" l="1"/>
  <c r="J84" i="13" l="1"/>
  <c r="D103" i="1"/>
  <c r="D118" i="1" s="1"/>
  <c r="F46" i="9" l="1"/>
  <c r="F51" i="9" s="1"/>
  <c r="J101" i="1"/>
  <c r="J106" i="1" s="1"/>
  <c r="J9" i="9"/>
  <c r="J30" i="9" s="1"/>
  <c r="D135" i="1"/>
  <c r="D138" i="1" s="1"/>
  <c r="D140" i="1" s="1"/>
  <c r="F82" i="9" l="1"/>
  <c r="F84" i="9" s="1"/>
  <c r="J46" i="9"/>
  <c r="J51" i="9" s="1"/>
  <c r="J82" i="9" s="1"/>
  <c r="J84" i="9" s="1"/>
  <c r="J118" i="1"/>
  <c r="J135" i="1" s="1"/>
  <c r="J138" i="1" s="1"/>
  <c r="I19" i="3" l="1"/>
  <c r="H106" i="1"/>
  <c r="H118" i="1"/>
  <c r="H135" i="1" s="1"/>
  <c r="H138" i="1" s="1"/>
  <c r="Y27" i="5"/>
  <c r="Y18" i="5"/>
  <c r="Y22" i="5" s="1"/>
  <c r="U30" i="5"/>
  <c r="W30" i="5" s="1"/>
  <c r="AA30" i="5" s="1"/>
  <c r="U26" i="5"/>
  <c r="W26" i="5" s="1"/>
  <c r="AA26" i="5" s="1"/>
  <c r="U25" i="5"/>
  <c r="W25" i="5" s="1"/>
  <c r="U20" i="5"/>
  <c r="U17" i="5"/>
  <c r="W17" i="5" s="1"/>
  <c r="AA17" i="5" s="1"/>
  <c r="U16" i="5"/>
  <c r="C27" i="5"/>
  <c r="C31" i="5" s="1"/>
  <c r="C33" i="5" s="1"/>
  <c r="U18" i="5" l="1"/>
  <c r="U22" i="5" s="1"/>
  <c r="Y31" i="5"/>
  <c r="Y33" i="5" s="1"/>
  <c r="AA25" i="5"/>
  <c r="AA27" i="5" s="1"/>
  <c r="W27" i="5"/>
  <c r="W16" i="5"/>
  <c r="AA16" i="5" s="1"/>
  <c r="U27" i="5"/>
  <c r="S18" i="5"/>
  <c r="S22" i="5" s="1"/>
  <c r="O18" i="5"/>
  <c r="M18" i="5"/>
  <c r="M22" i="5" s="1"/>
  <c r="K18" i="5"/>
  <c r="K22" i="5" s="1"/>
  <c r="I18" i="5"/>
  <c r="G18" i="5"/>
  <c r="E18" i="5"/>
  <c r="C18" i="5"/>
  <c r="W31" i="5" l="1"/>
  <c r="W33" i="5" s="1"/>
  <c r="AA31" i="5"/>
  <c r="AA33" i="5" s="1"/>
  <c r="AA18" i="5"/>
  <c r="AA22" i="5" s="1"/>
  <c r="W18" i="5"/>
  <c r="W22" i="5" s="1"/>
  <c r="U31" i="5"/>
  <c r="U33" i="5" s="1"/>
  <c r="E27" i="5" l="1"/>
  <c r="E31" i="5" s="1"/>
  <c r="E33" i="5" s="1"/>
  <c r="G27" i="5"/>
  <c r="G31" i="5" s="1"/>
  <c r="G33" i="5" s="1"/>
  <c r="I27" i="5"/>
  <c r="I31" i="5" s="1"/>
  <c r="I33" i="5" s="1"/>
  <c r="K27" i="5"/>
  <c r="M27" i="5"/>
  <c r="M31" i="5" s="1"/>
  <c r="O27" i="5"/>
  <c r="O31" i="5" s="1"/>
  <c r="K31" i="5" l="1"/>
  <c r="K33" i="5" s="1"/>
  <c r="K21" i="3"/>
  <c r="K22" i="3" s="1"/>
  <c r="I21" i="3"/>
  <c r="I22" i="3" s="1"/>
  <c r="I24" i="3" s="1"/>
  <c r="G21" i="3"/>
  <c r="E21" i="3"/>
  <c r="C21" i="3"/>
  <c r="M20" i="3"/>
  <c r="O20" i="3" s="1"/>
  <c r="M19" i="3"/>
  <c r="O19" i="3" s="1"/>
  <c r="S27" i="5"/>
  <c r="S31" i="5" s="1"/>
  <c r="O21" i="3" l="1"/>
  <c r="M21" i="3"/>
  <c r="M13" i="3" l="1"/>
  <c r="D46" i="9" l="1"/>
  <c r="D51" i="9" s="1"/>
  <c r="K14" i="3"/>
  <c r="I16" i="3"/>
  <c r="G14" i="3"/>
  <c r="E14" i="3"/>
  <c r="C14" i="3"/>
  <c r="O13" i="3"/>
  <c r="M12" i="3"/>
  <c r="M14" i="3" s="1"/>
  <c r="E22" i="3" l="1"/>
  <c r="G22" i="3"/>
  <c r="C22" i="3"/>
  <c r="D82" i="9"/>
  <c r="D84" i="9" s="1"/>
  <c r="D85" i="9" s="1"/>
  <c r="O12" i="3"/>
  <c r="O14" i="3" s="1"/>
  <c r="O16" i="3" s="1"/>
  <c r="M22" i="3" l="1"/>
  <c r="M24" i="3" s="1"/>
  <c r="H46" i="9" l="1"/>
  <c r="O22" i="3"/>
  <c r="O24" i="3" s="1"/>
  <c r="H51" i="9" l="1"/>
  <c r="H82" i="9" s="1"/>
  <c r="H84" i="9" l="1"/>
  <c r="H85" i="9" s="1"/>
  <c r="F32" i="1"/>
  <c r="F47" i="1" s="1"/>
  <c r="F64" i="1" s="1"/>
  <c r="F67" i="1" s="1"/>
  <c r="F69" i="1" s="1"/>
  <c r="D35" i="1"/>
  <c r="D32" i="1"/>
  <c r="D47" i="1" s="1"/>
  <c r="D64" i="1" s="1"/>
  <c r="D67" i="1" s="1"/>
  <c r="D6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Palida Bunyongrukkul</author>
  </authors>
  <commentList>
    <comment ref="Y26" authorId="0" shapeId="0" xr:uid="{15E6480D-B70D-472A-9238-7AA68155D332}">
      <text>
        <r>
          <rPr>
            <b/>
            <sz val="9"/>
            <color indexed="81"/>
            <rFont val="Tahoma"/>
            <family val="2"/>
          </rPr>
          <t>elim18 D136</t>
        </r>
      </text>
    </comment>
  </commentList>
</comments>
</file>

<file path=xl/sharedStrings.xml><?xml version="1.0" encoding="utf-8"?>
<sst xmlns="http://schemas.openxmlformats.org/spreadsheetml/2006/main" count="420" uniqueCount="256">
  <si>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</si>
  <si>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</si>
  <si>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</si>
  <si>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</si>
  <si>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</si>
  <si>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</si>
  <si>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</si>
  <si>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</si>
  <si>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</si>
  <si>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</si>
  <si>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</si>
  <si>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</si>
  <si>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</si>
  <si>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</si>
  <si>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</si>
  <si>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</si>
  <si>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</si>
  <si>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</si>
  <si>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</si>
  <si>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</si>
  <si>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</si>
  <si>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</si>
  <si>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</si>
  <si>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</si>
  <si>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</si>
  <si>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</si>
  <si>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</si>
  <si>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</si>
  <si>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</si>
  <si>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</si>
  <si>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</si>
  <si>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</si>
  <si>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</si>
  <si>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</si>
  <si>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</si>
  <si>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</si>
  <si>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</si>
  <si>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</si>
  <si>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</si>
  <si>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</si>
  <si>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</si>
  <si>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</si>
  <si>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</si>
  <si>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</si>
  <si>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</si>
  <si>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</si>
  <si>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</si>
  <si>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</si>
  <si>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</si>
  <si>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</si>
  <si>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</si>
  <si>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</si>
  <si>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</si>
  <si>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</si>
  <si>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</si>
  <si>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</si>
  <si>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</si>
  <si>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</si>
  <si>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</si>
  <si>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</si>
  <si>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</si>
  <si>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</si>
  <si>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</si>
  <si>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</si>
  <si>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</si>
  <si>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</si>
  <si>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</si>
  <si>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</si>
  <si>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</si>
  <si>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</si>
  <si>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</si>
  <si>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</si>
  <si>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</si>
  <si>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</si>
  <si>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</si>
  <si>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</si>
  <si>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</si>
  <si>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</si>
  <si>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</si>
  <si>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</si>
  <si>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</si>
  <si>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</si>
  <si>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</si>
  <si>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</si>
  <si>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</si>
  <si>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</si>
  <si>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</si>
  <si>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</si>
  <si>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</si>
  <si>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</si>
  <si>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</si>
  <si>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</si>
  <si>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</si>
  <si>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</si>
  <si>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</si>
  <si>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</si>
  <si>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</si>
  <si>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</si>
  <si>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</si>
  <si>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</si>
  <si>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</si>
  <si>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</si>
  <si>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</si>
  <si>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</si>
  <si>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</si>
  <si>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</si>
  <si>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</si>
  <si>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</si>
  <si>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</si>
  <si>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</si>
  <si>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</si>
  <si>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</si>
  <si>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</si>
  <si>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</si>
  <si>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</si>
  <si>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</si>
  <si>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</si>
  <si>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</si>
  <si>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</si>
  <si>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</si>
  <si>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</si>
  <si>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</si>
  <si>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</si>
  <si>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</si>
  <si>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</si>
  <si>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</si>
  <si>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</si>
  <si>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</si>
  <si>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</si>
  <si>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</si>
  <si>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</si>
  <si>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</si>
  <si>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</si>
  <si>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</si>
  <si>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</si>
  <si>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</si>
  <si>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</si>
  <si>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</si>
  <si>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</si>
  <si>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</si>
  <si>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</si>
  <si>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เงินสดสุทธิจาก (ใช้ไปใน) กิจกรรมลงทุน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</si>
  <si>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</si>
  <si>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</si>
  <si>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</si>
  <si>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</si>
  <si>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</si>
  <si>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</si>
  <si>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</si>
  <si>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</si>
  <si>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</si>
  <si>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</si>
  <si>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</si>
  <si>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</si>
  <si>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</si>
  <si>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</si>
  <si>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</si>
  <si>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</si>
  <si>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</si>
  <si>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</si>
  <si>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</si>
  <si>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</si>
  <si>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เงินฝากสถาบันการเงินระยะยาวที่มีภาระค้ำประกัน</t>
  </si>
  <si>
    <t>(ยังไม่ได้ตรวจสอบ</t>
  </si>
  <si>
    <t>แต่สอบทานแล้ว)</t>
  </si>
  <si>
    <t>(ตรวจสอบแล้ว)</t>
  </si>
  <si>
    <t xml:space="preserve">   สำรองผลประโยชน์ระยะยาวของพนักงาน 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</si>
  <si>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</si>
  <si>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</si>
  <si>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</si>
  <si>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</si>
  <si>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</si>
  <si>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 xml:space="preserve">   รายได้จากการริบคืนอสังหาริมทรัพย์</t>
  </si>
  <si>
    <t>โอนกลับส่วนเกินทุนจากการตีราคาสำหรับการขายสินทรัพย์</t>
  </si>
  <si>
    <t xml:space="preserve">   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</si>
  <si>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</si>
  <si>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</si>
  <si>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</si>
  <si>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</si>
  <si>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</si>
  <si>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</si>
  <si>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</si>
  <si>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>จ่ายชำระหนี้สินจากสัญญาเช่า</t>
  </si>
  <si>
    <t>เงินฝากสถาบันการเงินระยะยาวที่มีภาระค้ำประกันเพิ่มขึ้น</t>
  </si>
  <si>
    <t xml:space="preserve">   จ่ายผลประโยชน์ระยะยาวของพนักงาน</t>
  </si>
  <si>
    <t>กำไรจากการ</t>
  </si>
  <si>
    <t>วัดมูลค่าเงินลงทุน</t>
  </si>
  <si>
    <t>ในตราสารทุน</t>
  </si>
  <si>
    <t>ผ่านกำไรขาดทุน</t>
  </si>
  <si>
    <t>เบ็ดเสร็จอื่น</t>
  </si>
  <si>
    <t>หมายเหตุประกอบงบการเงินรวมระหว่างกาลเป็นส่วนหนึ่งของงบการเงินนี้</t>
  </si>
  <si>
    <t xml:space="preserve">   - สุทธิจากภาษีเงินได้</t>
  </si>
  <si>
    <t>ยอดคงเหลือ ณ วันที่ 1 มกราคม 2563</t>
  </si>
  <si>
    <t>ยอดคงเหลือ ณ วันที่ 1 มกราคม 2564</t>
  </si>
  <si>
    <t>31 ธันวาคม 2563</t>
  </si>
  <si>
    <t>สินทรัพย์ทางการเงินหมุนเวียนอื่น</t>
  </si>
  <si>
    <t>เงินเบิกเกินบัญชีและเงินกู้ยืมระยะสั้นจากสถาบันการเงิน</t>
  </si>
  <si>
    <t>รายได้ทางการเงิน</t>
  </si>
  <si>
    <t>กำไร (ขาดทุน) ก่อนค่าใช้จ่ายภาษีเงินได้</t>
  </si>
  <si>
    <t>กำไร (ขาดทุน) จากกิจกรรมดำเนินงาน</t>
  </si>
  <si>
    <t>รายการปรับกระทบยอดกำไร (ขาดทุน) ก่อนค่าใช้จ่ายภาษีเงินได้เป็น</t>
  </si>
  <si>
    <t xml:space="preserve">   ค่าเผื่อผลขาดทุนด้านเครดิตที่คาดว่าจะเกิดขึ้น (โอนกลับ)</t>
  </si>
  <si>
    <t xml:space="preserve">   รายได้ทางการเงิน</t>
  </si>
  <si>
    <t xml:space="preserve">   ต้นทุนทางการเงิน</t>
  </si>
  <si>
    <t>ประมาณการหนี้สินระยะยาว</t>
  </si>
  <si>
    <t>กำไรจากการเปลี่ยนแปลงมูลค่าของเงินลงทุนในตราสารทุนที่กำหนด</t>
  </si>
  <si>
    <t xml:space="preserve">   ให้วัดมูลค่าด้วยมูลค่ายุติธรรมผ่านกำไรขาดทุนเบ็ดเสร็จอื่น</t>
  </si>
  <si>
    <t>ขาดทุนสำหรับงวด</t>
  </si>
  <si>
    <t xml:space="preserve">   ประมาณการหนี้สินเกี่ยวกับคดีฟ้องร้อง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</si>
  <si>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</si>
  <si>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</si>
  <si>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กำไรต่อหุ้น</t>
  </si>
  <si>
    <t>เงินเบิกเกินบัญชีและเงินกู้ยืมระยะสั้นจากสถาบันการเงินเพิ่มขึ้น (ลดลง)</t>
  </si>
  <si>
    <t>เงินสดและรายการเทียบเท่าเงินสด ณ วันสิ้นงวด (หมายเหตุ 2)</t>
  </si>
  <si>
    <t>จากบริษัทร่วม</t>
  </si>
  <si>
    <t xml:space="preserve">   ส่วนแบ่งกำไรขาดทุนเบ็ดเสร็จอื่นจากบริษัทร่วม</t>
  </si>
  <si>
    <t>หนี้สินตามสัญญาเช่าที่ถึงกำหนดชำระภายในหนึ่งปี</t>
  </si>
  <si>
    <t>เงินกู้ยืมระยะยาวจากบริษัทที่เกี่ยวข้องกัน</t>
  </si>
  <si>
    <t xml:space="preserve">   เงินปันผลรับจากเงินลงทุนในบริษัทร่วม</t>
  </si>
  <si>
    <t xml:space="preserve">   ตัดจำหน่ายต้นทุนการพัฒนาอสังหาริมทรัพย์</t>
  </si>
  <si>
    <t>เงินปันผลรับจากเงินลงทุนในบริษัทร่วม</t>
  </si>
  <si>
    <t>จ่ายเงินปันผล</t>
  </si>
  <si>
    <t>เงินสดรับจากการจดทะเบียนหุ้นในบริษัทย่อย - ส่วนที่เป็นของผู้มีส่วนได้เสีย</t>
  </si>
  <si>
    <t xml:space="preserve">   ที่ไม่มีอำนาจควบคุม</t>
  </si>
  <si>
    <t xml:space="preserve">   เงินปันผลค้างจ่าย</t>
  </si>
  <si>
    <t>เงินปันผลจ่าย (หมายเหตุ 23)</t>
  </si>
  <si>
    <t>ส่วนเพิ่มการลงทุนในบริษัทย่อย</t>
  </si>
  <si>
    <t>เงินสดและรายการเทียบเท่าเงินสดเพิ่มขึ้น (ลดลง) สุทธิ</t>
  </si>
  <si>
    <t>เงินสดสุทธิจาก (ใช้ไปใน) กิจกรรมดำเนินงาน</t>
  </si>
  <si>
    <t xml:space="preserve">   โอนอสังหาริมทรัพย์เพื่อการลงทุนไปเป็นที่ดิน อาคารและอุปกรณ์</t>
  </si>
  <si>
    <t xml:space="preserve">   จ่ายชำระประมาณการหนี้สินเกี่ยวกับคดีฟ้องร้อง</t>
  </si>
  <si>
    <t xml:space="preserve">   ค่าเผื่อการด้อยค่าของสินทรัพย์สิทธิการใช้</t>
  </si>
  <si>
    <t>ขาดทุนส่วนที่เป็นของผู้ถือหุ้นของบริษัทฯ</t>
  </si>
  <si>
    <t>ส่วนแบ่งกำไรจากเงินลงทุนในบริษัทร่วม</t>
  </si>
  <si>
    <t>ส่วนแบ่งกำไรเบ็ดเสร็จอื่นจากบริษัทร่วม</t>
  </si>
  <si>
    <t xml:space="preserve">   กำไรจากการขายที่ดิน อาคารและอุปกรณ์</t>
  </si>
  <si>
    <t>ส่วนแบ่งกำไร (ขาดทุน) จากเงินลงทุนในบริษัทร่วม</t>
  </si>
  <si>
    <t>ณ วันที่ 30 กันยายน 2564</t>
  </si>
  <si>
    <t>30 กันยายน 2564</t>
  </si>
  <si>
    <t>สำหรับงวดสามเดือนสิ้นสุดวันที่ 30 กันยายน 2564</t>
  </si>
  <si>
    <t xml:space="preserve">ยอดคงเหลือ ณ วันที่ 30 กันยายน 2563 </t>
  </si>
  <si>
    <t>ยอดคงเหลือ ณ วันที่ 30 กันยายน 2564</t>
  </si>
  <si>
    <t>ยอดคงเหลือ ณ วันที่ 30 กันยายน 2563</t>
  </si>
  <si>
    <t>สำหรับงวดเก้าเดือนสิ้นสุดวันที่ 30 กันยายน 2564</t>
  </si>
  <si>
    <t xml:space="preserve">   การปรับลดสินค้าคงเหลือให้เป็นมูลค่าสุทธิที่จะได้รับ (โอนกลับ)</t>
  </si>
  <si>
    <t xml:space="preserve">   การปรับลดต้นทุนพัฒนาอสังหาริมทรัพย์ให้เป็นมูลค่าสุทธิที่จะได้รับ (โอนกลับ)</t>
  </si>
  <si>
    <t xml:space="preserve">   โอนต้นทุนการพัฒนาอสังหาริมทรัพย์ไปเป็นที่ดิน อาคารและอุปกรณ์</t>
  </si>
  <si>
    <t xml:space="preserve">   โอนที่ดิน อาคารและอุปกรณ์ไปเป็นต้นทุนการพัฒนาอสังหาริมทรัพย์</t>
  </si>
  <si>
    <t>ขาดทุนก่อนค่าใช้จ่ายภาษีเงินได้</t>
  </si>
  <si>
    <t>การแบ่งปันขาดทุน</t>
  </si>
  <si>
    <t>บริษัทย่อยจ่ายเงินปันผลให้ผู้มีส่วนได้เสียที่ไม่มี</t>
  </si>
  <si>
    <t xml:space="preserve">   เงินปันผลรับจากเงินลงทุนในบริษัทย่อย</t>
  </si>
  <si>
    <t xml:space="preserve">   รับคืนภาษีเงินได้</t>
  </si>
  <si>
    <t>เงินปันผลรับจากเงินลงทุนในบริษัทย่อย</t>
  </si>
  <si>
    <t xml:space="preserve">   อำนาจควบคุมของบริษัทย่อย (หมายเหตุ 8)</t>
  </si>
  <si>
    <t xml:space="preserve">   กำไรรอการรับรู้จากสินทรัพย์สิทธิการใช้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</si>
</sst>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  <numFmt numFmtId="166" formatCode="_(* #,##0.000_);_(* \(#,##0.000\);_(* &quot;-&quot;_);_(@_)"/>
  </numFmts>
  <fonts count="15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b/>
      <sz val="9"/>
      <color indexed="81"/>
      <name val="Tahoma"/>
      <family val="2"/>
    </font>
    <font>
      <sz val="13.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8" fillId="0" borderId="0"/>
  </cellStyleXfs>
  <cellXfs count="154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1" fontId="3" fillId="0" borderId="5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7" fontId="3" fillId="0" borderId="3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4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164" fontId="3" fillId="0" borderId="3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center" vertical="center"/>
    </xf>
    <xf numFmtId="1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3" fontId="3" fillId="0" borderId="0" xfId="2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vertical="center"/>
    </xf>
    <xf numFmtId="37" fontId="2" fillId="0" borderId="1" xfId="0" applyNumberFormat="1" applyFont="1" applyFill="1" applyBorder="1" applyAlignment="1">
      <alignment horizontal="center"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41" fontId="7" fillId="0" borderId="1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6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1" fontId="3" fillId="0" borderId="0" xfId="2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41" fontId="10" fillId="0" borderId="0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41" fontId="10" fillId="0" borderId="1" xfId="0" applyNumberFormat="1" applyFont="1" applyFill="1" applyBorder="1" applyAlignment="1">
      <alignment horizontal="left" vertical="center"/>
    </xf>
    <xf numFmtId="41" fontId="10" fillId="0" borderId="0" xfId="0" applyNumberFormat="1" applyFont="1" applyFill="1" applyBorder="1" applyAlignment="1">
      <alignment horizontal="left" vertical="center"/>
    </xf>
    <xf numFmtId="41" fontId="10" fillId="0" borderId="1" xfId="0" applyNumberFormat="1" applyFont="1" applyFill="1" applyBorder="1" applyAlignment="1">
      <alignment horizontal="right" vertical="center"/>
    </xf>
    <xf numFmtId="41" fontId="10" fillId="0" borderId="5" xfId="0" applyNumberFormat="1" applyFont="1" applyFill="1" applyBorder="1" applyAlignment="1">
      <alignment horizontal="right" vertical="center"/>
    </xf>
    <xf numFmtId="0" fontId="10" fillId="0" borderId="0" xfId="3" applyFont="1" applyFill="1" applyAlignment="1">
      <alignment vertical="center"/>
    </xf>
    <xf numFmtId="0" fontId="10" fillId="0" borderId="0" xfId="3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1" xfId="2" applyNumberFormat="1" applyFont="1" applyFill="1" applyBorder="1" applyAlignment="1">
      <alignment vertical="center"/>
    </xf>
    <xf numFmtId="41" fontId="3" fillId="0" borderId="2" xfId="2" applyNumberFormat="1" applyFon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39" fontId="3" fillId="0" borderId="3" xfId="0" applyNumberFormat="1" applyFont="1" applyFill="1" applyBorder="1" applyAlignment="1">
      <alignment vertical="center"/>
    </xf>
    <xf numFmtId="43" fontId="3" fillId="0" borderId="0" xfId="0" applyNumberFormat="1" applyFont="1" applyFill="1" applyAlignment="1">
      <alignment vertical="center"/>
    </xf>
    <xf numFmtId="41" fontId="3" fillId="0" borderId="0" xfId="2" quotePrefix="1" applyNumberFormat="1" applyFont="1" applyFill="1" applyAlignment="1">
      <alignment horizontal="right" vertical="center"/>
    </xf>
    <xf numFmtId="41" fontId="3" fillId="0" borderId="3" xfId="2" applyNumberFormat="1" applyFont="1" applyFill="1" applyBorder="1" applyAlignment="1">
      <alignment vertical="center"/>
    </xf>
    <xf numFmtId="41" fontId="3" fillId="0" borderId="0" xfId="2" applyNumberFormat="1" applyFont="1" applyFill="1" applyAlignment="1">
      <alignment horizontal="center" vertical="center"/>
    </xf>
    <xf numFmtId="41" fontId="3" fillId="0" borderId="0" xfId="2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1" fontId="10" fillId="0" borderId="0" xfId="0" applyNumberFormat="1" applyFont="1" applyFill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41" fontId="7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1" fontId="3" fillId="0" borderId="0" xfId="0" applyNumberFormat="1" applyFont="1" applyAlignment="1">
      <alignment vertical="center"/>
    </xf>
    <xf numFmtId="41" fontId="3" fillId="0" borderId="1" xfId="2" quotePrefix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165" fontId="3" fillId="0" borderId="3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3" fillId="0" borderId="3" xfId="2" applyNumberFormat="1" applyFont="1" applyFill="1" applyBorder="1" applyAlignment="1">
      <alignment vertical="center"/>
    </xf>
    <xf numFmtId="37" fontId="3" fillId="0" borderId="0" xfId="0" applyNumberFormat="1" applyFont="1" applyAlignment="1">
      <alignment vertical="center"/>
    </xf>
    <xf numFmtId="41" fontId="3" fillId="0" borderId="0" xfId="0" quotePrefix="1" applyNumberFormat="1" applyFont="1" applyAlignment="1">
      <alignment horizontal="right" vertical="center"/>
    </xf>
    <xf numFmtId="41" fontId="3" fillId="0" borderId="1" xfId="0" applyNumberFormat="1" applyFont="1" applyBorder="1" applyAlignment="1">
      <alignment vertical="center"/>
    </xf>
    <xf numFmtId="41" fontId="3" fillId="0" borderId="2" xfId="0" applyNumberFormat="1" applyFont="1" applyBorder="1" applyAlignment="1">
      <alignment vertical="center"/>
    </xf>
    <xf numFmtId="37" fontId="3" fillId="0" borderId="1" xfId="0" applyNumberFormat="1" applyFont="1" applyBorder="1" applyAlignment="1">
      <alignment horizontal="right" vertical="center"/>
    </xf>
    <xf numFmtId="41" fontId="3" fillId="0" borderId="5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39" fontId="3" fillId="0" borderId="3" xfId="0" applyNumberFormat="1" applyFont="1" applyBorder="1" applyAlignment="1">
      <alignment vertical="center"/>
    </xf>
    <xf numFmtId="43" fontId="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7" fontId="3" fillId="0" borderId="1" xfId="0" applyNumberFormat="1" applyFont="1" applyBorder="1" applyAlignment="1">
      <alignment vertical="center"/>
    </xf>
    <xf numFmtId="41" fontId="7" fillId="0" borderId="1" xfId="0" applyNumberFormat="1" applyFont="1" applyBorder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41" fontId="7" fillId="0" borderId="0" xfId="0" applyNumberFormat="1" applyFont="1" applyAlignment="1">
      <alignment horizontal="left" vertical="center"/>
    </xf>
    <xf numFmtId="164" fontId="3" fillId="0" borderId="0" xfId="2" applyNumberFormat="1" applyFont="1" applyFill="1" applyAlignment="1">
      <alignment vertical="center"/>
    </xf>
    <xf numFmtId="49" fontId="3" fillId="0" borderId="0" xfId="3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1" fontId="3" fillId="0" borderId="0" xfId="4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41" fontId="14" fillId="0" borderId="0" xfId="0" applyNumberFormat="1" applyFont="1" applyFill="1" applyAlignment="1">
      <alignment vertical="center"/>
    </xf>
    <xf numFmtId="166" fontId="3" fillId="0" borderId="3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5">
    <cellStyle name="Comma 2" xfId="2" xr:uid="{00000000-0005-0000-0000-000000000000}"/>
    <cellStyle name="Normal" xfId="0" builtinId="0"/>
    <cellStyle name="Normal 2" xfId="3" xr:uid="{00000000-0005-0000-0000-000002000000}"/>
    <cellStyle name="Normal 3" xfId="4" xr:uid="{7AAF5A59-AE40-4AC3-881E-B625D14C2589}"/>
    <cellStyle name="Percent" xfId="1" builtinId="5"/>
  </cellStyles>
  <dxfs count="0"/>
  <tableStyles count="0" defaultTableStyle="TableStyleMedium9" defaultPivotStyle="PivotStyleLight16"/>
  <colors>
    <mruColors>
      <color rgb="FF80BFE6"/>
      <color rgb="FF7BEB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dimension ref="A1:P122"/>
  <sheetViews>
    <sheetView showGridLines="0" topLeftCell="A61" zoomScale="70" zoomScaleNormal="70" zoomScaleSheetLayoutView="115" workbookViewId="0">
      <selection activeCell="D69" sqref="D68:D69"/>
    </sheetView>
  </sheetViews>
  <sheetFormatPr defaultColWidth="9.28515625" defaultRowHeight="22.5" customHeight="1" x14ac:dyDescent="0.2"/>
  <cols>
    <col min="1" max="1" width="45" style="3" customWidth="1"/>
    <col min="2" max="2" width="6.7109375" style="3" customWidth="1"/>
    <col min="3" max="3" width="1.28515625" style="3" customWidth="1"/>
    <col min="4" max="4" width="13.7109375" style="3" customWidth="1"/>
    <col min="5" max="5" width="0.7109375" style="3" customWidth="1"/>
    <col min="6" max="6" width="13.7109375" style="3" customWidth="1"/>
    <col min="7" max="7" width="1.28515625" style="3" customWidth="1"/>
    <col min="8" max="8" width="13.7109375" style="3" customWidth="1"/>
    <col min="9" max="9" width="0.7109375" style="3" customWidth="1"/>
    <col min="10" max="10" width="13.7109375" style="3" customWidth="1"/>
    <col min="11" max="11" width="0.7109375" style="3" customWidth="1"/>
    <col min="12" max="12" width="1" style="3" customWidth="1"/>
    <col min="13" max="16384" width="9.28515625" style="3"/>
  </cols>
  <sheetData>
    <row r="1" spans="1:12" s="109" customFormat="1" ht="20.25" x14ac:dyDescent="0.2">
      <c r="A1" s="109" t="s">
        <v>0</v>
      </c>
    </row>
    <row r="2" spans="1:12" s="109" customFormat="1" ht="20.25" x14ac:dyDescent="0.2">
      <c r="A2" s="109" t="s">
        <v>100</v>
      </c>
    </row>
    <row r="3" spans="1:12" s="109" customFormat="1" ht="19.5" customHeight="1" x14ac:dyDescent="0.2">
      <c r="A3" s="109" t="s">
        <v>237</v>
      </c>
    </row>
    <row r="4" spans="1:12" ht="19.5" x14ac:dyDescent="0.2">
      <c r="A4" s="1"/>
      <c r="B4" s="1"/>
      <c r="C4" s="1"/>
      <c r="D4" s="1"/>
      <c r="E4" s="1"/>
      <c r="F4" s="1"/>
      <c r="G4" s="1"/>
      <c r="H4" s="1"/>
      <c r="I4" s="1"/>
      <c r="J4" s="2" t="s">
        <v>138</v>
      </c>
      <c r="K4" s="1"/>
      <c r="L4" s="1"/>
    </row>
    <row r="5" spans="1:12" s="109" customFormat="1" ht="20.25" x14ac:dyDescent="0.2">
      <c r="A5" s="4"/>
      <c r="B5" s="4"/>
      <c r="C5" s="4"/>
      <c r="D5" s="144" t="s">
        <v>1</v>
      </c>
      <c r="E5" s="144"/>
      <c r="F5" s="144"/>
      <c r="G5" s="144"/>
      <c r="H5" s="144" t="s">
        <v>2</v>
      </c>
      <c r="I5" s="144"/>
      <c r="J5" s="144"/>
      <c r="K5" s="3"/>
      <c r="L5" s="3"/>
    </row>
    <row r="6" spans="1:12" ht="19.5" x14ac:dyDescent="0.2">
      <c r="B6" s="76" t="s">
        <v>3</v>
      </c>
      <c r="D6" s="76" t="s">
        <v>238</v>
      </c>
      <c r="F6" s="76" t="s">
        <v>194</v>
      </c>
      <c r="H6" s="76" t="s">
        <v>238</v>
      </c>
      <c r="J6" s="76" t="s">
        <v>194</v>
      </c>
    </row>
    <row r="7" spans="1:12" ht="19.5" x14ac:dyDescent="0.2">
      <c r="B7" s="6"/>
      <c r="D7" s="15" t="s">
        <v>163</v>
      </c>
      <c r="F7" s="15" t="s">
        <v>165</v>
      </c>
      <c r="H7" s="15" t="s">
        <v>163</v>
      </c>
      <c r="J7" s="15" t="s">
        <v>165</v>
      </c>
    </row>
    <row r="8" spans="1:12" ht="19.5" x14ac:dyDescent="0.2">
      <c r="B8" s="6"/>
      <c r="D8" s="15" t="s">
        <v>164</v>
      </c>
      <c r="F8" s="15"/>
      <c r="H8" s="15" t="s">
        <v>164</v>
      </c>
      <c r="J8" s="15"/>
    </row>
    <row r="9" spans="1:12" ht="20.25" x14ac:dyDescent="0.2">
      <c r="A9" s="109" t="s">
        <v>4</v>
      </c>
    </row>
    <row r="10" spans="1:12" ht="20.25" x14ac:dyDescent="0.2">
      <c r="A10" s="109" t="s">
        <v>5</v>
      </c>
    </row>
    <row r="11" spans="1:12" ht="19.5" x14ac:dyDescent="0.2">
      <c r="A11" s="3" t="s">
        <v>6</v>
      </c>
      <c r="B11" s="112">
        <v>2</v>
      </c>
      <c r="C11" s="105"/>
      <c r="D11" s="73">
        <v>414743</v>
      </c>
      <c r="E11" s="113"/>
      <c r="F11" s="73">
        <v>568735</v>
      </c>
      <c r="G11" s="113"/>
      <c r="H11" s="73">
        <v>153560</v>
      </c>
      <c r="I11" s="8"/>
      <c r="J11" s="73">
        <v>146681</v>
      </c>
      <c r="K11" s="8"/>
    </row>
    <row r="12" spans="1:12" ht="19.5" x14ac:dyDescent="0.2">
      <c r="A12" s="3" t="s">
        <v>101</v>
      </c>
      <c r="B12" s="112">
        <v>3</v>
      </c>
      <c r="C12" s="105"/>
      <c r="D12" s="73">
        <v>695365</v>
      </c>
      <c r="E12" s="113"/>
      <c r="F12" s="73">
        <v>782756</v>
      </c>
      <c r="G12" s="113"/>
      <c r="H12" s="73">
        <v>265243</v>
      </c>
      <c r="I12" s="8"/>
      <c r="J12" s="73">
        <v>208490</v>
      </c>
      <c r="K12" s="8"/>
    </row>
    <row r="13" spans="1:12" ht="19.5" x14ac:dyDescent="0.2">
      <c r="A13" s="3" t="s">
        <v>102</v>
      </c>
      <c r="B13" s="112"/>
      <c r="C13" s="105"/>
      <c r="D13" s="73">
        <v>60224</v>
      </c>
      <c r="E13" s="113"/>
      <c r="F13" s="73">
        <v>72767</v>
      </c>
      <c r="G13" s="113"/>
      <c r="H13" s="73">
        <v>0</v>
      </c>
      <c r="I13" s="8"/>
      <c r="J13" s="73">
        <v>0</v>
      </c>
      <c r="K13" s="8"/>
    </row>
    <row r="14" spans="1:12" ht="19.5" x14ac:dyDescent="0.2">
      <c r="A14" s="3" t="s">
        <v>103</v>
      </c>
      <c r="B14" s="112">
        <v>5</v>
      </c>
      <c r="C14" s="105"/>
      <c r="D14" s="73">
        <v>4189144</v>
      </c>
      <c r="E14" s="113"/>
      <c r="F14" s="73">
        <v>4164706</v>
      </c>
      <c r="G14" s="113"/>
      <c r="H14" s="73">
        <v>111429</v>
      </c>
      <c r="I14" s="8"/>
      <c r="J14" s="73">
        <v>111429</v>
      </c>
      <c r="K14" s="10"/>
    </row>
    <row r="15" spans="1:12" ht="19.5" x14ac:dyDescent="0.2">
      <c r="A15" s="3" t="s">
        <v>176</v>
      </c>
      <c r="B15" s="112"/>
      <c r="C15" s="105"/>
      <c r="D15" s="73">
        <f>108787-1</f>
        <v>108786</v>
      </c>
      <c r="E15" s="113"/>
      <c r="F15" s="73">
        <v>101312</v>
      </c>
      <c r="G15" s="113"/>
      <c r="H15" s="73">
        <v>0</v>
      </c>
      <c r="I15" s="8"/>
      <c r="J15" s="73">
        <v>0</v>
      </c>
    </row>
    <row r="16" spans="1:12" ht="19.5" x14ac:dyDescent="0.2">
      <c r="A16" s="3" t="s">
        <v>195</v>
      </c>
      <c r="B16" s="112"/>
      <c r="C16" s="105"/>
      <c r="D16" s="73">
        <v>2269</v>
      </c>
      <c r="E16" s="113"/>
      <c r="F16" s="73">
        <v>2269</v>
      </c>
      <c r="G16" s="113"/>
      <c r="H16" s="73">
        <v>2269</v>
      </c>
      <c r="I16" s="8"/>
      <c r="J16" s="73">
        <v>2269</v>
      </c>
    </row>
    <row r="17" spans="1:13" ht="19.5" x14ac:dyDescent="0.2">
      <c r="A17" s="3" t="s">
        <v>7</v>
      </c>
      <c r="B17" s="112"/>
      <c r="C17" s="105"/>
      <c r="D17" s="73">
        <v>115100</v>
      </c>
      <c r="E17" s="113"/>
      <c r="F17" s="90">
        <v>156912</v>
      </c>
      <c r="G17" s="113"/>
      <c r="H17" s="73">
        <v>7151</v>
      </c>
      <c r="I17" s="8"/>
      <c r="J17" s="90">
        <v>20055</v>
      </c>
      <c r="K17" s="8"/>
    </row>
    <row r="18" spans="1:13" ht="20.25" x14ac:dyDescent="0.2">
      <c r="A18" s="109" t="s">
        <v>8</v>
      </c>
      <c r="B18" s="112"/>
      <c r="C18" s="105"/>
      <c r="D18" s="91">
        <f>SUM(D11:D17)</f>
        <v>5585631</v>
      </c>
      <c r="E18" s="113"/>
      <c r="F18" s="91">
        <v>5849457</v>
      </c>
      <c r="G18" s="113"/>
      <c r="H18" s="91">
        <f>SUM(H11:H17)</f>
        <v>539652</v>
      </c>
      <c r="I18" s="8"/>
      <c r="J18" s="91">
        <v>488924</v>
      </c>
      <c r="K18" s="8"/>
    </row>
    <row r="19" spans="1:13" ht="20.25" x14ac:dyDescent="0.2">
      <c r="A19" s="109" t="s">
        <v>9</v>
      </c>
      <c r="B19" s="112"/>
      <c r="C19" s="105"/>
      <c r="D19" s="73"/>
      <c r="E19" s="113"/>
      <c r="F19" s="73"/>
      <c r="G19" s="113"/>
      <c r="H19" s="73"/>
      <c r="I19" s="8"/>
      <c r="J19" s="73"/>
    </row>
    <row r="20" spans="1:13" ht="19.5" x14ac:dyDescent="0.2">
      <c r="A20" s="3" t="s">
        <v>162</v>
      </c>
      <c r="B20" s="112"/>
      <c r="C20" s="105"/>
      <c r="D20" s="73">
        <v>38085</v>
      </c>
      <c r="E20" s="113"/>
      <c r="F20" s="95">
        <v>38034</v>
      </c>
      <c r="G20" s="113"/>
      <c r="H20" s="95">
        <v>0</v>
      </c>
      <c r="I20" s="8"/>
      <c r="J20" s="95">
        <v>0</v>
      </c>
    </row>
    <row r="21" spans="1:13" ht="19.5" x14ac:dyDescent="0.2">
      <c r="A21" s="3" t="s">
        <v>177</v>
      </c>
      <c r="B21" s="112">
        <v>6</v>
      </c>
      <c r="C21" s="105"/>
      <c r="D21" s="73">
        <v>860669</v>
      </c>
      <c r="E21" s="113"/>
      <c r="F21" s="95">
        <v>713181</v>
      </c>
      <c r="G21" s="113"/>
      <c r="H21" s="95">
        <v>0</v>
      </c>
      <c r="I21" s="8"/>
      <c r="J21" s="95">
        <v>0</v>
      </c>
    </row>
    <row r="22" spans="1:13" ht="19.5" x14ac:dyDescent="0.2">
      <c r="A22" s="3" t="s">
        <v>10</v>
      </c>
      <c r="B22" s="112">
        <v>7</v>
      </c>
      <c r="C22" s="105"/>
      <c r="D22" s="73">
        <v>521854</v>
      </c>
      <c r="E22" s="113"/>
      <c r="F22" s="95">
        <v>723503</v>
      </c>
      <c r="G22" s="113"/>
      <c r="H22" s="95">
        <v>0</v>
      </c>
      <c r="I22" s="8"/>
      <c r="J22" s="73">
        <v>0</v>
      </c>
      <c r="K22" s="15"/>
    </row>
    <row r="23" spans="1:13" ht="19.5" x14ac:dyDescent="0.2">
      <c r="A23" s="3" t="s">
        <v>11</v>
      </c>
      <c r="B23" s="112">
        <v>8</v>
      </c>
      <c r="C23" s="105"/>
      <c r="D23" s="73">
        <v>0</v>
      </c>
      <c r="E23" s="113"/>
      <c r="F23" s="95">
        <v>0</v>
      </c>
      <c r="G23" s="113"/>
      <c r="H23" s="95">
        <v>4242655</v>
      </c>
      <c r="I23" s="8"/>
      <c r="J23" s="95">
        <v>4242655</v>
      </c>
      <c r="K23" s="15"/>
    </row>
    <row r="24" spans="1:13" ht="19.5" x14ac:dyDescent="0.2">
      <c r="A24" s="3" t="s">
        <v>104</v>
      </c>
      <c r="B24" s="112">
        <v>9</v>
      </c>
      <c r="C24" s="105"/>
      <c r="D24" s="73">
        <v>981009</v>
      </c>
      <c r="E24" s="113"/>
      <c r="F24" s="95">
        <v>960374</v>
      </c>
      <c r="G24" s="113"/>
      <c r="H24" s="95">
        <v>777454</v>
      </c>
      <c r="I24" s="8"/>
      <c r="J24" s="95">
        <v>777454</v>
      </c>
      <c r="K24" s="15"/>
    </row>
    <row r="25" spans="1:13" ht="19.5" x14ac:dyDescent="0.2">
      <c r="A25" s="3" t="s">
        <v>12</v>
      </c>
      <c r="B25" s="112">
        <v>4</v>
      </c>
      <c r="C25" s="105"/>
      <c r="D25" s="73">
        <v>0</v>
      </c>
      <c r="E25" s="113"/>
      <c r="F25" s="95">
        <v>0</v>
      </c>
      <c r="G25" s="113"/>
      <c r="H25" s="95">
        <v>1243550</v>
      </c>
      <c r="I25" s="8"/>
      <c r="J25" s="95">
        <v>1255550</v>
      </c>
    </row>
    <row r="26" spans="1:13" ht="19.5" x14ac:dyDescent="0.2">
      <c r="A26" s="3" t="s">
        <v>106</v>
      </c>
      <c r="B26" s="112">
        <v>10</v>
      </c>
      <c r="C26" s="105"/>
      <c r="D26" s="73">
        <v>1382223</v>
      </c>
      <c r="E26" s="113"/>
      <c r="F26" s="95">
        <v>1410577</v>
      </c>
      <c r="G26" s="113"/>
      <c r="H26" s="95">
        <v>181602</v>
      </c>
      <c r="I26" s="8"/>
      <c r="J26" s="95">
        <v>181602</v>
      </c>
      <c r="K26" s="9"/>
      <c r="L26" s="9"/>
      <c r="M26" s="9"/>
    </row>
    <row r="27" spans="1:13" ht="19.5" x14ac:dyDescent="0.2">
      <c r="A27" s="3" t="s">
        <v>105</v>
      </c>
      <c r="B27" s="112">
        <v>11</v>
      </c>
      <c r="C27" s="105"/>
      <c r="D27" s="73">
        <v>12398487</v>
      </c>
      <c r="E27" s="113"/>
      <c r="F27" s="73">
        <v>12653409</v>
      </c>
      <c r="G27" s="113"/>
      <c r="H27" s="95">
        <v>39200</v>
      </c>
      <c r="I27" s="8"/>
      <c r="J27" s="73">
        <v>41690</v>
      </c>
    </row>
    <row r="28" spans="1:13" ht="19.5" x14ac:dyDescent="0.2">
      <c r="A28" s="3" t="s">
        <v>178</v>
      </c>
      <c r="B28" s="112">
        <v>12</v>
      </c>
      <c r="C28" s="105"/>
      <c r="D28" s="73">
        <v>42247</v>
      </c>
      <c r="E28" s="113"/>
      <c r="F28" s="73">
        <v>56541</v>
      </c>
      <c r="G28" s="113"/>
      <c r="H28" s="95">
        <v>1550</v>
      </c>
      <c r="I28" s="8"/>
      <c r="J28" s="73">
        <v>3039</v>
      </c>
    </row>
    <row r="29" spans="1:13" ht="19.5" x14ac:dyDescent="0.2">
      <c r="A29" s="3" t="s">
        <v>145</v>
      </c>
      <c r="B29" s="112"/>
      <c r="C29" s="105"/>
      <c r="D29" s="73">
        <v>38310</v>
      </c>
      <c r="E29" s="113"/>
      <c r="F29" s="73">
        <v>45009</v>
      </c>
      <c r="G29" s="113"/>
      <c r="H29" s="95">
        <v>0</v>
      </c>
      <c r="I29" s="8"/>
      <c r="J29" s="73">
        <v>0</v>
      </c>
      <c r="K29" s="54"/>
    </row>
    <row r="30" spans="1:13" ht="19.5" x14ac:dyDescent="0.2">
      <c r="A30" s="3" t="s">
        <v>13</v>
      </c>
      <c r="B30" s="112"/>
      <c r="C30" s="105"/>
      <c r="D30" s="73">
        <v>407904</v>
      </c>
      <c r="E30" s="113"/>
      <c r="F30" s="60">
        <v>407904</v>
      </c>
      <c r="G30" s="113"/>
      <c r="H30" s="95">
        <v>0</v>
      </c>
      <c r="I30" s="8"/>
      <c r="J30" s="60">
        <v>0</v>
      </c>
      <c r="K30" s="54"/>
    </row>
    <row r="31" spans="1:13" ht="19.5" x14ac:dyDescent="0.2">
      <c r="A31" s="3" t="s">
        <v>14</v>
      </c>
      <c r="B31" s="112"/>
      <c r="C31" s="105"/>
      <c r="D31" s="90">
        <f>54741-1</f>
        <v>54740</v>
      </c>
      <c r="E31" s="113"/>
      <c r="F31" s="90">
        <v>13194</v>
      </c>
      <c r="G31" s="113"/>
      <c r="H31" s="114">
        <v>9438</v>
      </c>
      <c r="I31" s="8"/>
      <c r="J31" s="90">
        <v>1344</v>
      </c>
      <c r="K31" s="20"/>
    </row>
    <row r="32" spans="1:13" ht="20.25" x14ac:dyDescent="0.2">
      <c r="A32" s="109" t="s">
        <v>15</v>
      </c>
      <c r="B32" s="112"/>
      <c r="C32" s="105"/>
      <c r="D32" s="90">
        <f>SUM(D20:D31)</f>
        <v>16725528</v>
      </c>
      <c r="E32" s="113"/>
      <c r="F32" s="90">
        <v>17021726</v>
      </c>
      <c r="G32" s="113"/>
      <c r="H32" s="90">
        <f>SUM(H20:H31)</f>
        <v>6495449</v>
      </c>
      <c r="I32" s="8"/>
      <c r="J32" s="90">
        <v>6503334</v>
      </c>
      <c r="K32" s="53"/>
    </row>
    <row r="33" spans="1:12" ht="21" thickBot="1" x14ac:dyDescent="0.25">
      <c r="A33" s="109" t="s">
        <v>16</v>
      </c>
      <c r="B33" s="115"/>
      <c r="C33" s="105"/>
      <c r="D33" s="96">
        <f>D32+D18</f>
        <v>22311159</v>
      </c>
      <c r="E33" s="113"/>
      <c r="F33" s="96">
        <v>22871183</v>
      </c>
      <c r="G33" s="113"/>
      <c r="H33" s="96">
        <f>H32+H18</f>
        <v>7035101</v>
      </c>
      <c r="I33" s="8"/>
      <c r="J33" s="96">
        <v>6992258</v>
      </c>
    </row>
    <row r="34" spans="1:12" ht="20.25" thickTop="1" x14ac:dyDescent="0.2"/>
    <row r="35" spans="1:12" ht="19.5" x14ac:dyDescent="0.2">
      <c r="A35" s="3" t="s">
        <v>190</v>
      </c>
    </row>
    <row r="36" spans="1:12" s="109" customFormat="1" ht="18" customHeight="1" x14ac:dyDescent="0.2">
      <c r="A36" s="145" t="s">
        <v>0</v>
      </c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1:12" s="109" customFormat="1" ht="18" customHeight="1" x14ac:dyDescent="0.2">
      <c r="A37" s="145" t="s">
        <v>107</v>
      </c>
      <c r="B37" s="145"/>
      <c r="C37" s="145"/>
      <c r="D37" s="145"/>
      <c r="E37" s="145"/>
      <c r="F37" s="145"/>
      <c r="G37" s="145"/>
      <c r="H37" s="145"/>
      <c r="I37" s="145"/>
      <c r="J37" s="145"/>
      <c r="K37" s="145"/>
    </row>
    <row r="38" spans="1:12" s="109" customFormat="1" ht="19.5" customHeight="1" x14ac:dyDescent="0.2">
      <c r="A38" s="109" t="s">
        <v>237</v>
      </c>
    </row>
    <row r="39" spans="1:12" ht="19.5" x14ac:dyDescent="0.2">
      <c r="A39" s="1"/>
      <c r="B39" s="1"/>
      <c r="C39" s="1"/>
      <c r="D39" s="1"/>
      <c r="E39" s="1"/>
      <c r="F39" s="1"/>
      <c r="G39" s="1"/>
      <c r="H39" s="1"/>
      <c r="I39" s="1"/>
      <c r="J39" s="2" t="s">
        <v>138</v>
      </c>
      <c r="K39" s="1"/>
      <c r="L39" s="1"/>
    </row>
    <row r="40" spans="1:12" s="109" customFormat="1" ht="20.25" x14ac:dyDescent="0.2">
      <c r="A40" s="4"/>
      <c r="B40" s="4"/>
      <c r="C40" s="4"/>
      <c r="D40" s="144" t="s">
        <v>1</v>
      </c>
      <c r="E40" s="144"/>
      <c r="F40" s="144"/>
      <c r="G40" s="144"/>
      <c r="H40" s="144" t="s">
        <v>2</v>
      </c>
      <c r="I40" s="144"/>
      <c r="J40" s="144"/>
      <c r="K40" s="3"/>
      <c r="L40" s="3"/>
    </row>
    <row r="41" spans="1:12" ht="19.5" x14ac:dyDescent="0.2">
      <c r="B41" s="76" t="s">
        <v>3</v>
      </c>
      <c r="D41" s="76" t="s">
        <v>238</v>
      </c>
      <c r="F41" s="76" t="s">
        <v>194</v>
      </c>
      <c r="H41" s="76" t="s">
        <v>238</v>
      </c>
      <c r="J41" s="76" t="s">
        <v>194</v>
      </c>
    </row>
    <row r="42" spans="1:12" ht="19.5" x14ac:dyDescent="0.2">
      <c r="B42" s="6"/>
      <c r="D42" s="15" t="s">
        <v>163</v>
      </c>
      <c r="F42" s="15" t="s">
        <v>165</v>
      </c>
      <c r="H42" s="15" t="s">
        <v>163</v>
      </c>
      <c r="J42" s="15" t="s">
        <v>165</v>
      </c>
    </row>
    <row r="43" spans="1:12" ht="19.5" x14ac:dyDescent="0.2">
      <c r="B43" s="6"/>
      <c r="D43" s="15" t="s">
        <v>164</v>
      </c>
      <c r="F43" s="15"/>
      <c r="H43" s="15" t="s">
        <v>164</v>
      </c>
      <c r="J43" s="15"/>
    </row>
    <row r="44" spans="1:12" ht="18" customHeight="1" x14ac:dyDescent="0.2">
      <c r="A44" s="109" t="s">
        <v>17</v>
      </c>
    </row>
    <row r="45" spans="1:12" ht="18" customHeight="1" x14ac:dyDescent="0.2">
      <c r="A45" s="109" t="s">
        <v>18</v>
      </c>
      <c r="B45" s="72"/>
    </row>
    <row r="46" spans="1:12" ht="18" customHeight="1" x14ac:dyDescent="0.2">
      <c r="A46" s="3" t="s">
        <v>196</v>
      </c>
      <c r="B46" s="112">
        <v>13</v>
      </c>
      <c r="C46" s="105"/>
      <c r="D46" s="60">
        <v>1306078</v>
      </c>
      <c r="E46" s="113"/>
      <c r="F46" s="73">
        <v>1308804</v>
      </c>
      <c r="G46" s="113"/>
      <c r="H46" s="60">
        <v>670000</v>
      </c>
      <c r="I46" s="8"/>
      <c r="J46" s="8">
        <v>670000</v>
      </c>
      <c r="K46" s="18"/>
    </row>
    <row r="47" spans="1:12" ht="18" customHeight="1" x14ac:dyDescent="0.2">
      <c r="A47" s="3" t="s">
        <v>108</v>
      </c>
      <c r="B47" s="112">
        <v>14</v>
      </c>
      <c r="C47" s="105"/>
      <c r="D47" s="60">
        <v>1413120</v>
      </c>
      <c r="E47" s="113"/>
      <c r="F47" s="73">
        <v>1396738</v>
      </c>
      <c r="G47" s="113"/>
      <c r="H47" s="60">
        <v>263877</v>
      </c>
      <c r="I47" s="8"/>
      <c r="J47" s="8">
        <v>187234</v>
      </c>
      <c r="K47" s="18"/>
    </row>
    <row r="48" spans="1:12" ht="18" customHeight="1" x14ac:dyDescent="0.2">
      <c r="A48" s="3" t="s">
        <v>19</v>
      </c>
      <c r="B48" s="112"/>
      <c r="C48" s="105"/>
      <c r="D48" s="60"/>
      <c r="E48" s="113"/>
      <c r="F48" s="73"/>
      <c r="G48" s="113"/>
      <c r="H48" s="60"/>
      <c r="I48" s="8"/>
      <c r="J48" s="8"/>
      <c r="K48" s="18"/>
    </row>
    <row r="49" spans="1:11" ht="18" customHeight="1" x14ac:dyDescent="0.2">
      <c r="A49" s="3" t="s">
        <v>20</v>
      </c>
      <c r="B49" s="112">
        <v>17</v>
      </c>
      <c r="C49" s="105"/>
      <c r="D49" s="60">
        <v>658357</v>
      </c>
      <c r="E49" s="113"/>
      <c r="F49" s="73">
        <v>737411</v>
      </c>
      <c r="G49" s="113"/>
      <c r="H49" s="60">
        <v>27750</v>
      </c>
      <c r="I49" s="8"/>
      <c r="J49" s="8">
        <v>26500</v>
      </c>
      <c r="K49" s="18"/>
    </row>
    <row r="50" spans="1:11" ht="18" customHeight="1" x14ac:dyDescent="0.2">
      <c r="A50" s="3" t="s">
        <v>216</v>
      </c>
      <c r="B50" s="112">
        <v>15</v>
      </c>
      <c r="C50" s="105"/>
      <c r="D50" s="60">
        <v>47095</v>
      </c>
      <c r="E50" s="113"/>
      <c r="F50" s="73">
        <v>40168</v>
      </c>
      <c r="G50" s="113"/>
      <c r="H50" s="60">
        <v>6877</v>
      </c>
      <c r="I50" s="8"/>
      <c r="J50" s="8">
        <v>6017</v>
      </c>
      <c r="K50" s="18"/>
    </row>
    <row r="51" spans="1:11" ht="18" customHeight="1" x14ac:dyDescent="0.2">
      <c r="A51" s="3" t="s">
        <v>144</v>
      </c>
      <c r="B51" s="112"/>
      <c r="C51" s="105"/>
      <c r="D51" s="60">
        <v>12638</v>
      </c>
      <c r="E51" s="113"/>
      <c r="F51" s="73">
        <v>10195</v>
      </c>
      <c r="G51" s="113"/>
      <c r="H51" s="60">
        <v>0</v>
      </c>
      <c r="I51" s="8"/>
      <c r="J51" s="8">
        <v>0</v>
      </c>
      <c r="K51" s="18"/>
    </row>
    <row r="52" spans="1:11" ht="18" customHeight="1" x14ac:dyDescent="0.2">
      <c r="A52" s="3" t="s">
        <v>140</v>
      </c>
      <c r="B52" s="112"/>
      <c r="C52" s="105"/>
      <c r="D52" s="60">
        <v>874888</v>
      </c>
      <c r="E52" s="113"/>
      <c r="F52" s="97">
        <v>835916</v>
      </c>
      <c r="G52" s="113"/>
      <c r="H52" s="60">
        <v>0</v>
      </c>
      <c r="I52" s="8"/>
      <c r="J52" s="10">
        <v>0</v>
      </c>
      <c r="K52" s="18"/>
    </row>
    <row r="53" spans="1:11" ht="18" customHeight="1" x14ac:dyDescent="0.2">
      <c r="A53" s="3" t="s">
        <v>21</v>
      </c>
      <c r="B53" s="112">
        <v>16</v>
      </c>
      <c r="C53" s="105"/>
      <c r="D53" s="90">
        <v>220406</v>
      </c>
      <c r="E53" s="113"/>
      <c r="F53" s="90">
        <v>226785</v>
      </c>
      <c r="G53" s="113"/>
      <c r="H53" s="90">
        <v>14911</v>
      </c>
      <c r="I53" s="8"/>
      <c r="J53" s="11">
        <v>12878</v>
      </c>
      <c r="K53" s="18"/>
    </row>
    <row r="54" spans="1:11" ht="18" customHeight="1" x14ac:dyDescent="0.2">
      <c r="A54" s="109" t="s">
        <v>22</v>
      </c>
      <c r="B54" s="112"/>
      <c r="C54" s="105"/>
      <c r="D54" s="91">
        <f>SUM(D46:D53)</f>
        <v>4532582</v>
      </c>
      <c r="E54" s="113"/>
      <c r="F54" s="91">
        <v>4556017</v>
      </c>
      <c r="G54" s="113"/>
      <c r="H54" s="91">
        <f>SUM(H46:H53)</f>
        <v>983415</v>
      </c>
      <c r="I54" s="8"/>
      <c r="J54" s="12">
        <f>SUM(J46:J53)</f>
        <v>902629</v>
      </c>
      <c r="K54" s="18"/>
    </row>
    <row r="55" spans="1:11" ht="18" customHeight="1" x14ac:dyDescent="0.2">
      <c r="A55" s="109" t="s">
        <v>23</v>
      </c>
      <c r="B55" s="112"/>
      <c r="C55" s="105"/>
      <c r="D55" s="73"/>
      <c r="E55" s="113"/>
      <c r="F55" s="73"/>
      <c r="G55" s="113"/>
      <c r="H55" s="73"/>
      <c r="I55" s="8"/>
      <c r="J55" s="8"/>
      <c r="K55" s="18"/>
    </row>
    <row r="56" spans="1:11" ht="18" customHeight="1" x14ac:dyDescent="0.2">
      <c r="A56" s="3" t="s">
        <v>24</v>
      </c>
      <c r="B56" s="112">
        <v>4</v>
      </c>
      <c r="C56" s="105"/>
      <c r="D56" s="98">
        <v>0</v>
      </c>
      <c r="E56" s="113"/>
      <c r="F56" s="98">
        <v>0</v>
      </c>
      <c r="G56" s="113"/>
      <c r="H56" s="60">
        <v>180500</v>
      </c>
      <c r="I56" s="8"/>
      <c r="J56" s="16">
        <v>132500</v>
      </c>
      <c r="K56" s="18"/>
    </row>
    <row r="57" spans="1:11" ht="18" customHeight="1" x14ac:dyDescent="0.2">
      <c r="A57" s="3" t="s">
        <v>217</v>
      </c>
      <c r="B57" s="112">
        <v>4</v>
      </c>
      <c r="C57" s="105"/>
      <c r="D57" s="73">
        <v>26950</v>
      </c>
      <c r="E57" s="113"/>
      <c r="F57" s="73">
        <v>26950</v>
      </c>
      <c r="G57" s="113"/>
      <c r="H57" s="60">
        <v>0</v>
      </c>
      <c r="I57" s="8"/>
      <c r="J57" s="8">
        <v>0</v>
      </c>
      <c r="K57" s="18"/>
    </row>
    <row r="58" spans="1:11" ht="18" customHeight="1" x14ac:dyDescent="0.2">
      <c r="A58" s="3" t="s">
        <v>132</v>
      </c>
      <c r="B58" s="112"/>
      <c r="C58" s="105"/>
      <c r="D58" s="73"/>
      <c r="E58" s="113"/>
      <c r="F58" s="95"/>
      <c r="G58" s="113"/>
      <c r="H58" s="60"/>
      <c r="I58" s="8"/>
      <c r="J58" s="95"/>
      <c r="K58" s="55"/>
    </row>
    <row r="59" spans="1:11" ht="18" customHeight="1" x14ac:dyDescent="0.2">
      <c r="A59" s="3" t="s">
        <v>133</v>
      </c>
      <c r="B59" s="112">
        <v>17</v>
      </c>
      <c r="C59" s="105"/>
      <c r="D59" s="73">
        <v>4494653</v>
      </c>
      <c r="E59" s="113"/>
      <c r="F59" s="73">
        <v>4357659</v>
      </c>
      <c r="G59" s="113"/>
      <c r="H59" s="60">
        <v>1327042</v>
      </c>
      <c r="I59" s="8"/>
      <c r="J59" s="8">
        <v>1327695</v>
      </c>
      <c r="K59" s="18"/>
    </row>
    <row r="60" spans="1:11" ht="18" customHeight="1" x14ac:dyDescent="0.2">
      <c r="A60" s="23" t="s">
        <v>109</v>
      </c>
      <c r="B60" s="112"/>
      <c r="C60" s="105"/>
      <c r="D60" s="73">
        <v>122748</v>
      </c>
      <c r="E60" s="113"/>
      <c r="F60" s="73">
        <v>113276</v>
      </c>
      <c r="G60" s="113"/>
      <c r="H60" s="60">
        <v>24151</v>
      </c>
      <c r="I60" s="8"/>
      <c r="J60" s="8">
        <v>29213</v>
      </c>
      <c r="K60" s="18"/>
    </row>
    <row r="61" spans="1:11" ht="18" customHeight="1" x14ac:dyDescent="0.2">
      <c r="A61" s="23" t="s">
        <v>204</v>
      </c>
      <c r="B61" s="112">
        <v>29</v>
      </c>
      <c r="C61" s="105"/>
      <c r="D61" s="73">
        <v>0</v>
      </c>
      <c r="E61" s="113"/>
      <c r="F61" s="73">
        <v>1774</v>
      </c>
      <c r="G61" s="113"/>
      <c r="H61" s="60">
        <v>0</v>
      </c>
      <c r="I61" s="8"/>
      <c r="J61" s="8">
        <v>0</v>
      </c>
      <c r="K61" s="18"/>
    </row>
    <row r="62" spans="1:11" ht="18" customHeight="1" x14ac:dyDescent="0.2">
      <c r="A62" s="23" t="s">
        <v>146</v>
      </c>
      <c r="B62" s="105"/>
      <c r="C62" s="105"/>
      <c r="D62" s="73">
        <v>2856346</v>
      </c>
      <c r="E62" s="113"/>
      <c r="F62" s="73">
        <v>2810792</v>
      </c>
      <c r="G62" s="113"/>
      <c r="H62" s="60">
        <v>115253</v>
      </c>
      <c r="I62" s="8"/>
      <c r="J62" s="8">
        <v>116104</v>
      </c>
      <c r="K62" s="18"/>
    </row>
    <row r="63" spans="1:11" ht="18" customHeight="1" x14ac:dyDescent="0.2">
      <c r="A63" s="23" t="s">
        <v>179</v>
      </c>
      <c r="I63" s="8"/>
      <c r="J63" s="8"/>
      <c r="K63" s="18"/>
    </row>
    <row r="64" spans="1:11" ht="18" customHeight="1" x14ac:dyDescent="0.2">
      <c r="A64" s="23" t="s">
        <v>180</v>
      </c>
      <c r="B64" s="112">
        <v>15</v>
      </c>
      <c r="C64" s="105"/>
      <c r="D64" s="73">
        <v>33520</v>
      </c>
      <c r="E64" s="113"/>
      <c r="F64" s="73">
        <v>38642</v>
      </c>
      <c r="G64" s="113"/>
      <c r="H64" s="60">
        <v>772</v>
      </c>
      <c r="I64" s="8"/>
      <c r="J64" s="8">
        <v>117</v>
      </c>
      <c r="K64" s="18"/>
    </row>
    <row r="65" spans="1:16" ht="18" customHeight="1" x14ac:dyDescent="0.2">
      <c r="A65" s="3" t="s">
        <v>25</v>
      </c>
      <c r="B65" s="112"/>
      <c r="C65" s="105"/>
      <c r="D65" s="90">
        <v>139975</v>
      </c>
      <c r="E65" s="113"/>
      <c r="F65" s="90">
        <v>213960</v>
      </c>
      <c r="G65" s="113"/>
      <c r="H65" s="90">
        <v>11690</v>
      </c>
      <c r="I65" s="8"/>
      <c r="J65" s="11">
        <v>34706</v>
      </c>
      <c r="K65" s="18"/>
    </row>
    <row r="66" spans="1:16" ht="18" customHeight="1" x14ac:dyDescent="0.2">
      <c r="A66" s="109" t="s">
        <v>26</v>
      </c>
      <c r="B66" s="112"/>
      <c r="C66" s="105"/>
      <c r="D66" s="90">
        <f>SUM(D56:D65)</f>
        <v>7674192</v>
      </c>
      <c r="E66" s="113"/>
      <c r="F66" s="90">
        <v>7563053</v>
      </c>
      <c r="G66" s="113"/>
      <c r="H66" s="90">
        <f>SUM(H56:H65)</f>
        <v>1659408</v>
      </c>
      <c r="I66" s="8"/>
      <c r="J66" s="11">
        <f>SUM(J56:J65)</f>
        <v>1640335</v>
      </c>
      <c r="K66" s="18"/>
    </row>
    <row r="67" spans="1:16" ht="18" customHeight="1" x14ac:dyDescent="0.2">
      <c r="A67" s="109" t="s">
        <v>27</v>
      </c>
      <c r="B67" s="112"/>
      <c r="C67" s="105"/>
      <c r="D67" s="90">
        <f>D66+D54</f>
        <v>12206774</v>
      </c>
      <c r="E67" s="113"/>
      <c r="F67" s="90">
        <v>12119070</v>
      </c>
      <c r="G67" s="113"/>
      <c r="H67" s="90">
        <f>H66+H54</f>
        <v>2642823</v>
      </c>
      <c r="I67" s="8"/>
      <c r="J67" s="11">
        <f>SUM(J54:J65)</f>
        <v>2542964</v>
      </c>
      <c r="K67" s="18"/>
    </row>
    <row r="68" spans="1:16" ht="18" customHeight="1" x14ac:dyDescent="0.2">
      <c r="A68" s="109" t="s">
        <v>28</v>
      </c>
      <c r="B68" s="112"/>
      <c r="C68" s="105"/>
      <c r="D68" s="73"/>
      <c r="E68" s="113"/>
      <c r="F68" s="73"/>
      <c r="G68" s="113"/>
      <c r="H68" s="73"/>
      <c r="I68" s="8"/>
      <c r="J68" s="8"/>
      <c r="K68" s="18"/>
    </row>
    <row r="69" spans="1:16" ht="18" customHeight="1" x14ac:dyDescent="0.2">
      <c r="A69" s="3" t="s">
        <v>29</v>
      </c>
      <c r="B69" s="112"/>
      <c r="C69" s="105"/>
      <c r="D69" s="73"/>
      <c r="E69" s="113"/>
      <c r="F69" s="73"/>
      <c r="G69" s="113"/>
      <c r="H69" s="73"/>
      <c r="I69" s="8"/>
      <c r="J69" s="8"/>
      <c r="K69" s="18"/>
    </row>
    <row r="70" spans="1:16" ht="18" customHeight="1" x14ac:dyDescent="0.2">
      <c r="A70" s="3" t="s">
        <v>30</v>
      </c>
      <c r="B70" s="112"/>
      <c r="C70" s="105"/>
      <c r="D70" s="73"/>
      <c r="E70" s="113"/>
      <c r="F70" s="73"/>
      <c r="G70" s="113"/>
      <c r="H70" s="73"/>
      <c r="I70" s="8"/>
      <c r="J70" s="8"/>
      <c r="K70" s="18"/>
    </row>
    <row r="71" spans="1:16" ht="18" customHeight="1" thickBot="1" x14ac:dyDescent="0.25">
      <c r="A71" s="3" t="s">
        <v>31</v>
      </c>
      <c r="B71" s="112"/>
      <c r="C71" s="105"/>
      <c r="D71" s="96">
        <v>2116754</v>
      </c>
      <c r="E71" s="113"/>
      <c r="F71" s="96">
        <v>2116754</v>
      </c>
      <c r="G71" s="113"/>
      <c r="H71" s="96">
        <v>2116754</v>
      </c>
      <c r="I71" s="8"/>
      <c r="J71" s="14">
        <v>2116754</v>
      </c>
      <c r="K71" s="18"/>
    </row>
    <row r="72" spans="1:16" ht="18" customHeight="1" thickTop="1" x14ac:dyDescent="0.2">
      <c r="A72" s="3" t="s">
        <v>32</v>
      </c>
      <c r="B72" s="112"/>
      <c r="C72" s="105"/>
      <c r="D72" s="73"/>
      <c r="E72" s="113"/>
      <c r="F72" s="73"/>
      <c r="G72" s="113"/>
      <c r="H72" s="73"/>
      <c r="I72" s="8"/>
      <c r="J72" s="8"/>
    </row>
    <row r="73" spans="1:16" ht="18" customHeight="1" x14ac:dyDescent="0.2">
      <c r="A73" s="3" t="s">
        <v>33</v>
      </c>
      <c r="B73" s="112"/>
      <c r="C73" s="105"/>
      <c r="D73" s="60">
        <v>1666827</v>
      </c>
      <c r="E73" s="113"/>
      <c r="F73" s="73">
        <v>1666827</v>
      </c>
      <c r="G73" s="113"/>
      <c r="H73" s="60">
        <v>1666827</v>
      </c>
      <c r="I73" s="8"/>
      <c r="J73" s="8">
        <v>1666827</v>
      </c>
      <c r="K73" s="18"/>
      <c r="O73" s="56"/>
      <c r="P73" s="57"/>
    </row>
    <row r="74" spans="1:16" ht="18" customHeight="1" x14ac:dyDescent="0.2">
      <c r="A74" s="3" t="s">
        <v>34</v>
      </c>
      <c r="B74" s="112"/>
      <c r="C74" s="105"/>
      <c r="D74" s="60">
        <v>2062461</v>
      </c>
      <c r="E74" s="113"/>
      <c r="F74" s="73">
        <v>2062461</v>
      </c>
      <c r="G74" s="113"/>
      <c r="H74" s="60">
        <v>2062461</v>
      </c>
      <c r="I74" s="8"/>
      <c r="J74" s="8">
        <v>2062461</v>
      </c>
      <c r="K74" s="18"/>
      <c r="O74" s="56"/>
      <c r="P74" s="57"/>
    </row>
    <row r="75" spans="1:16" ht="18" customHeight="1" x14ac:dyDescent="0.2">
      <c r="A75" s="3" t="s">
        <v>35</v>
      </c>
      <c r="B75" s="112"/>
      <c r="C75" s="105"/>
      <c r="D75" s="60">
        <v>568131</v>
      </c>
      <c r="E75" s="113"/>
      <c r="F75" s="73">
        <v>568131</v>
      </c>
      <c r="G75" s="113"/>
      <c r="H75" s="60">
        <v>0</v>
      </c>
      <c r="I75" s="8"/>
      <c r="J75" s="8">
        <v>0</v>
      </c>
      <c r="K75" s="18"/>
    </row>
    <row r="76" spans="1:16" ht="18" customHeight="1" x14ac:dyDescent="0.2">
      <c r="A76" s="3" t="s">
        <v>36</v>
      </c>
      <c r="B76" s="112"/>
      <c r="C76" s="105"/>
      <c r="D76" s="73"/>
      <c r="E76" s="113"/>
      <c r="F76" s="73"/>
      <c r="G76" s="113"/>
      <c r="H76" s="73"/>
      <c r="I76" s="8"/>
      <c r="J76" s="8"/>
      <c r="K76" s="18"/>
    </row>
    <row r="77" spans="1:16" ht="18" customHeight="1" x14ac:dyDescent="0.2">
      <c r="A77" s="3" t="s">
        <v>37</v>
      </c>
      <c r="B77" s="112"/>
      <c r="C77" s="105"/>
      <c r="D77" s="60">
        <v>211675</v>
      </c>
      <c r="E77" s="113"/>
      <c r="F77" s="60">
        <v>211675</v>
      </c>
      <c r="G77" s="113"/>
      <c r="H77" s="60">
        <v>211675</v>
      </c>
      <c r="I77" s="13"/>
      <c r="J77" s="13">
        <v>211675</v>
      </c>
      <c r="K77" s="17"/>
    </row>
    <row r="78" spans="1:16" ht="18" customHeight="1" x14ac:dyDescent="0.2">
      <c r="A78" s="3" t="s">
        <v>38</v>
      </c>
      <c r="B78" s="112"/>
      <c r="C78" s="105"/>
      <c r="D78" s="60">
        <f>-303544+2268</f>
        <v>-301276</v>
      </c>
      <c r="E78" s="113"/>
      <c r="F78" s="60">
        <v>447534</v>
      </c>
      <c r="G78" s="113"/>
      <c r="H78" s="60">
        <v>310002</v>
      </c>
      <c r="I78" s="13"/>
      <c r="J78" s="13">
        <v>367018</v>
      </c>
      <c r="K78" s="17"/>
    </row>
    <row r="79" spans="1:16" ht="18" customHeight="1" x14ac:dyDescent="0.2">
      <c r="A79" s="74" t="s">
        <v>110</v>
      </c>
      <c r="B79" s="112"/>
      <c r="C79" s="105"/>
      <c r="D79" s="90">
        <f>5781377-1</f>
        <v>5781376</v>
      </c>
      <c r="E79" s="113"/>
      <c r="F79" s="90">
        <v>5675948</v>
      </c>
      <c r="G79" s="113"/>
      <c r="H79" s="90">
        <v>141313</v>
      </c>
      <c r="I79" s="13"/>
      <c r="J79" s="11">
        <v>141313</v>
      </c>
      <c r="K79" s="17"/>
    </row>
    <row r="80" spans="1:16" ht="18" customHeight="1" x14ac:dyDescent="0.2">
      <c r="A80" s="3" t="s">
        <v>39</v>
      </c>
      <c r="B80" s="112"/>
      <c r="C80" s="105"/>
      <c r="D80" s="73">
        <f>SUM(D73:D79)</f>
        <v>9989194</v>
      </c>
      <c r="E80" s="113"/>
      <c r="F80" s="73">
        <v>10632576</v>
      </c>
      <c r="G80" s="113"/>
      <c r="H80" s="73">
        <f>SUM(H73:H79)</f>
        <v>4392278</v>
      </c>
      <c r="I80" s="8"/>
      <c r="J80" s="8">
        <f>SUM(J73:J79)</f>
        <v>4449294</v>
      </c>
      <c r="K80" s="18"/>
    </row>
    <row r="81" spans="1:11" ht="18" customHeight="1" x14ac:dyDescent="0.2">
      <c r="A81" s="24" t="s">
        <v>111</v>
      </c>
      <c r="B81" s="112"/>
      <c r="C81" s="105"/>
      <c r="D81" s="90">
        <f>117459-2268</f>
        <v>115191</v>
      </c>
      <c r="E81" s="113"/>
      <c r="F81" s="90">
        <v>119537</v>
      </c>
      <c r="G81" s="113"/>
      <c r="H81" s="90">
        <v>0</v>
      </c>
      <c r="I81" s="8"/>
      <c r="J81" s="11">
        <v>0</v>
      </c>
      <c r="K81" s="9"/>
    </row>
    <row r="82" spans="1:11" ht="18" customHeight="1" x14ac:dyDescent="0.2">
      <c r="A82" s="109" t="s">
        <v>40</v>
      </c>
      <c r="B82" s="112"/>
      <c r="C82" s="105"/>
      <c r="D82" s="90">
        <f>SUM(D80:D81)</f>
        <v>10104385</v>
      </c>
      <c r="E82" s="113"/>
      <c r="F82" s="90">
        <v>10752113</v>
      </c>
      <c r="G82" s="113"/>
      <c r="H82" s="90">
        <f>SUM(H80:H81)</f>
        <v>4392278</v>
      </c>
      <c r="I82" s="8"/>
      <c r="J82" s="11">
        <f>SUM(J80:J81)</f>
        <v>4449294</v>
      </c>
      <c r="K82" s="18"/>
    </row>
    <row r="83" spans="1:11" ht="18" customHeight="1" thickBot="1" x14ac:dyDescent="0.25">
      <c r="A83" s="109" t="s">
        <v>41</v>
      </c>
      <c r="B83" s="112"/>
      <c r="C83" s="105"/>
      <c r="D83" s="96">
        <f>D82+D67</f>
        <v>22311159</v>
      </c>
      <c r="E83" s="113"/>
      <c r="F83" s="96">
        <v>22871183</v>
      </c>
      <c r="G83" s="113"/>
      <c r="H83" s="96">
        <f>H82+H67</f>
        <v>7035101</v>
      </c>
      <c r="I83" s="8"/>
      <c r="J83" s="14">
        <f>SUM(J67,J82)</f>
        <v>6992258</v>
      </c>
      <c r="K83" s="18"/>
    </row>
    <row r="84" spans="1:11" ht="12" customHeight="1" thickTop="1" x14ac:dyDescent="0.2">
      <c r="D84" s="73">
        <f>D83-D33</f>
        <v>0</v>
      </c>
      <c r="E84" s="73"/>
      <c r="F84" s="73">
        <f>F83-F33</f>
        <v>0</v>
      </c>
      <c r="G84" s="73"/>
      <c r="H84" s="73">
        <f>H83-H33</f>
        <v>0</v>
      </c>
      <c r="I84" s="73"/>
      <c r="J84" s="73">
        <f>J83-J33</f>
        <v>0</v>
      </c>
      <c r="K84" s="58"/>
    </row>
    <row r="85" spans="1:11" ht="18" customHeight="1" x14ac:dyDescent="0.2">
      <c r="A85" s="3" t="s">
        <v>190</v>
      </c>
      <c r="F85" s="73"/>
    </row>
    <row r="86" spans="1:11" ht="13.5" customHeight="1" x14ac:dyDescent="0.2"/>
    <row r="87" spans="1:11" ht="13.5" customHeight="1" x14ac:dyDescent="0.2">
      <c r="A87" s="59"/>
    </row>
    <row r="88" spans="1:11" ht="13.5" customHeight="1" x14ac:dyDescent="0.2">
      <c r="A88" s="20"/>
    </row>
    <row r="89" spans="1:11" ht="13.5" customHeight="1" x14ac:dyDescent="0.2">
      <c r="B89" s="3" t="s">
        <v>42</v>
      </c>
    </row>
    <row r="90" spans="1:11" ht="13.5" customHeight="1" x14ac:dyDescent="0.2">
      <c r="A90" s="59"/>
    </row>
    <row r="95" spans="1:11" ht="19.5" x14ac:dyDescent="0.2">
      <c r="F95" s="18"/>
      <c r="G95" s="18"/>
      <c r="H95" s="18"/>
      <c r="I95" s="18"/>
      <c r="J95" s="18"/>
      <c r="K95" s="18"/>
    </row>
    <row r="96" spans="1:11" ht="19.5" x14ac:dyDescent="0.2">
      <c r="F96" s="18"/>
      <c r="G96" s="18"/>
      <c r="H96" s="18"/>
      <c r="I96" s="18"/>
      <c r="J96" s="18"/>
      <c r="K96" s="18"/>
    </row>
    <row r="97" spans="6:11" ht="19.5" x14ac:dyDescent="0.2">
      <c r="F97" s="18"/>
      <c r="G97" s="18"/>
      <c r="H97" s="18"/>
      <c r="I97" s="18"/>
      <c r="J97" s="18"/>
      <c r="K97" s="18"/>
    </row>
    <row r="98" spans="6:11" ht="19.5" x14ac:dyDescent="0.2">
      <c r="F98" s="18"/>
      <c r="G98" s="18"/>
      <c r="H98" s="18"/>
      <c r="I98" s="18"/>
      <c r="J98" s="18"/>
      <c r="K98" s="18"/>
    </row>
    <row r="99" spans="6:11" ht="19.5" x14ac:dyDescent="0.2">
      <c r="F99" s="18"/>
      <c r="G99" s="18"/>
      <c r="H99" s="18"/>
      <c r="I99" s="18"/>
      <c r="J99" s="18"/>
      <c r="K99" s="18"/>
    </row>
    <row r="100" spans="6:11" ht="19.5" x14ac:dyDescent="0.2">
      <c r="F100" s="18"/>
      <c r="G100" s="18"/>
      <c r="H100" s="18"/>
      <c r="I100" s="18"/>
      <c r="J100" s="18"/>
      <c r="K100" s="18"/>
    </row>
    <row r="101" spans="6:11" ht="19.5" x14ac:dyDescent="0.2">
      <c r="F101" s="18"/>
      <c r="G101" s="18"/>
      <c r="H101" s="18"/>
      <c r="I101" s="18"/>
      <c r="J101" s="18"/>
      <c r="K101" s="18"/>
    </row>
    <row r="102" spans="6:11" ht="19.5" x14ac:dyDescent="0.2">
      <c r="F102" s="18"/>
      <c r="G102" s="18"/>
      <c r="H102" s="18"/>
      <c r="I102" s="18"/>
      <c r="J102" s="18"/>
      <c r="K102" s="18"/>
    </row>
    <row r="103" spans="6:11" ht="19.5" x14ac:dyDescent="0.2">
      <c r="F103" s="18"/>
      <c r="G103" s="18"/>
      <c r="H103" s="18"/>
      <c r="I103" s="18"/>
      <c r="J103" s="18"/>
      <c r="K103" s="18"/>
    </row>
    <row r="104" spans="6:11" ht="19.5" x14ac:dyDescent="0.2">
      <c r="F104" s="18"/>
      <c r="G104" s="18"/>
      <c r="H104" s="18"/>
      <c r="I104" s="18"/>
      <c r="J104" s="18"/>
      <c r="K104" s="18"/>
    </row>
    <row r="105" spans="6:11" ht="19.5" x14ac:dyDescent="0.2">
      <c r="F105" s="18"/>
      <c r="G105" s="18"/>
      <c r="H105" s="18"/>
      <c r="I105" s="18"/>
      <c r="J105" s="18"/>
      <c r="K105" s="18"/>
    </row>
    <row r="106" spans="6:11" ht="19.5" x14ac:dyDescent="0.2">
      <c r="F106" s="18"/>
      <c r="G106" s="18"/>
      <c r="H106" s="18"/>
      <c r="I106" s="18"/>
      <c r="J106" s="18"/>
      <c r="K106" s="18"/>
    </row>
    <row r="107" spans="6:11" ht="19.5" x14ac:dyDescent="0.2">
      <c r="F107" s="18"/>
      <c r="G107" s="18"/>
      <c r="H107" s="18"/>
      <c r="I107" s="18"/>
      <c r="J107" s="18"/>
      <c r="K107" s="18"/>
    </row>
    <row r="108" spans="6:11" ht="19.5" x14ac:dyDescent="0.2">
      <c r="F108" s="18"/>
      <c r="G108" s="18"/>
      <c r="H108" s="18"/>
      <c r="I108" s="18"/>
      <c r="J108" s="18"/>
      <c r="K108" s="18"/>
    </row>
    <row r="109" spans="6:11" ht="19.5" x14ac:dyDescent="0.2">
      <c r="F109" s="18"/>
      <c r="G109" s="18"/>
      <c r="H109" s="18"/>
      <c r="I109" s="18"/>
      <c r="J109" s="18"/>
      <c r="K109" s="18"/>
    </row>
    <row r="110" spans="6:11" ht="19.5" x14ac:dyDescent="0.2">
      <c r="F110" s="18"/>
      <c r="G110" s="18"/>
      <c r="H110" s="18"/>
      <c r="I110" s="18"/>
      <c r="J110" s="18"/>
      <c r="K110" s="18"/>
    </row>
    <row r="111" spans="6:11" ht="19.5" x14ac:dyDescent="0.2">
      <c r="F111" s="18"/>
      <c r="G111" s="18"/>
      <c r="H111" s="18"/>
      <c r="I111" s="18"/>
      <c r="J111" s="18"/>
      <c r="K111" s="18"/>
    </row>
    <row r="112" spans="6:11" ht="19.5" x14ac:dyDescent="0.2">
      <c r="F112" s="18"/>
      <c r="G112" s="18"/>
      <c r="H112" s="18"/>
      <c r="I112" s="18"/>
      <c r="J112" s="18"/>
      <c r="K112" s="18"/>
    </row>
    <row r="113" spans="6:11" ht="19.5" x14ac:dyDescent="0.2">
      <c r="F113" s="18"/>
      <c r="G113" s="18"/>
      <c r="H113" s="18"/>
      <c r="I113" s="18"/>
      <c r="J113" s="18"/>
      <c r="K113" s="18"/>
    </row>
    <row r="114" spans="6:11" ht="19.5" x14ac:dyDescent="0.2">
      <c r="F114" s="18"/>
      <c r="G114" s="18"/>
      <c r="H114" s="18"/>
      <c r="I114" s="18"/>
      <c r="J114" s="18"/>
      <c r="K114" s="18"/>
    </row>
    <row r="115" spans="6:11" ht="19.5" x14ac:dyDescent="0.2">
      <c r="F115" s="18"/>
      <c r="G115" s="18"/>
      <c r="H115" s="18"/>
      <c r="I115" s="18"/>
      <c r="J115" s="18"/>
      <c r="K115" s="18"/>
    </row>
    <row r="116" spans="6:11" ht="19.5" x14ac:dyDescent="0.2">
      <c r="F116" s="18"/>
      <c r="G116" s="18"/>
      <c r="H116" s="18"/>
      <c r="I116" s="18"/>
      <c r="J116" s="18"/>
      <c r="K116" s="18"/>
    </row>
    <row r="117" spans="6:11" ht="19.5" x14ac:dyDescent="0.2">
      <c r="F117" s="18"/>
      <c r="G117" s="18"/>
      <c r="H117" s="18"/>
      <c r="I117" s="18"/>
      <c r="J117" s="18"/>
      <c r="K117" s="18"/>
    </row>
    <row r="118" spans="6:11" ht="19.5" x14ac:dyDescent="0.2">
      <c r="F118" s="18"/>
      <c r="G118" s="18"/>
      <c r="H118" s="18"/>
      <c r="I118" s="18"/>
      <c r="J118" s="18"/>
      <c r="K118" s="18"/>
    </row>
    <row r="119" spans="6:11" ht="19.5" x14ac:dyDescent="0.2">
      <c r="F119" s="18"/>
      <c r="G119" s="18"/>
      <c r="H119" s="18"/>
      <c r="I119" s="18"/>
      <c r="J119" s="18"/>
      <c r="K119" s="18"/>
    </row>
    <row r="120" spans="6:11" ht="19.5" x14ac:dyDescent="0.2">
      <c r="F120" s="18"/>
      <c r="G120" s="18"/>
      <c r="H120" s="18"/>
      <c r="I120" s="18"/>
      <c r="J120" s="18"/>
      <c r="K120" s="18"/>
    </row>
    <row r="121" spans="6:11" ht="19.5" x14ac:dyDescent="0.2">
      <c r="F121" s="18"/>
      <c r="G121" s="18"/>
      <c r="H121" s="18"/>
      <c r="I121" s="18"/>
      <c r="J121" s="18"/>
      <c r="K121" s="18"/>
    </row>
    <row r="122" spans="6:11" ht="19.5" x14ac:dyDescent="0.2">
      <c r="F122" s="18"/>
      <c r="G122" s="18"/>
      <c r="H122" s="18"/>
      <c r="I122" s="18"/>
      <c r="J122" s="18"/>
      <c r="K122" s="18"/>
    </row>
  </sheetData>
  <mergeCells count="6">
    <mergeCell ref="D5:G5"/>
    <mergeCell ref="H5:J5"/>
    <mergeCell ref="D40:G40"/>
    <mergeCell ref="H40:J40"/>
    <mergeCell ref="A36:K36"/>
    <mergeCell ref="A37:K37"/>
  </mergeCells>
  <pageMargins left="0.78740157480314965" right="0.39370078740157483" top="0.78740157480314965" bottom="0.39370078740157483" header="0.19685039370078741" footer="0.19685039370078741"/>
  <pageSetup paperSize="9" scale="79" fitToWidth="0" fitToHeight="0" orientation="portrait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5"/>
  <sheetViews>
    <sheetView showGridLines="0" view="pageBreakPreview" topLeftCell="A109" zoomScale="85" zoomScaleNormal="85" zoomScaleSheetLayoutView="85" workbookViewId="0">
      <selection activeCell="D111" sqref="D111"/>
    </sheetView>
  </sheetViews>
  <sheetFormatPr defaultColWidth="9.28515625" defaultRowHeight="22.5" customHeight="1" x14ac:dyDescent="0.2"/>
  <cols>
    <col min="1" max="1" width="47.5703125" style="3" customWidth="1"/>
    <col min="2" max="2" width="5.7109375" style="3" customWidth="1"/>
    <col min="3" max="3" width="1.28515625" style="3" customWidth="1"/>
    <col min="4" max="4" width="14.7109375" style="3" bestFit="1" customWidth="1"/>
    <col min="5" max="5" width="1.28515625" style="3" customWidth="1"/>
    <col min="6" max="6" width="14.57031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28515625" style="3"/>
  </cols>
  <sheetData>
    <row r="1" spans="1:12" s="109" customFormat="1" ht="20.25" x14ac:dyDescent="0.2">
      <c r="J1" s="2" t="s">
        <v>137</v>
      </c>
    </row>
    <row r="2" spans="1:12" s="109" customFormat="1" ht="20.25" x14ac:dyDescent="0.2">
      <c r="A2" s="109" t="s">
        <v>0</v>
      </c>
    </row>
    <row r="3" spans="1:12" s="109" customFormat="1" ht="20.25" x14ac:dyDescent="0.2">
      <c r="A3" s="109" t="s">
        <v>43</v>
      </c>
    </row>
    <row r="4" spans="1:12" s="109" customFormat="1" ht="20.25" x14ac:dyDescent="0.2">
      <c r="A4" s="109" t="s">
        <v>239</v>
      </c>
    </row>
    <row r="5" spans="1:12" ht="19.5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161</v>
      </c>
    </row>
    <row r="6" spans="1:12" s="109" customFormat="1" ht="20.25" x14ac:dyDescent="0.2">
      <c r="A6" s="4"/>
      <c r="B6" s="4"/>
      <c r="C6" s="4"/>
      <c r="D6" s="5"/>
      <c r="E6" s="108" t="s">
        <v>1</v>
      </c>
      <c r="F6" s="5"/>
      <c r="G6" s="4"/>
      <c r="H6" s="5"/>
      <c r="I6" s="108" t="s">
        <v>2</v>
      </c>
      <c r="J6" s="5"/>
      <c r="L6" s="3"/>
    </row>
    <row r="7" spans="1:12" ht="19.5" x14ac:dyDescent="0.2">
      <c r="B7" s="76" t="s">
        <v>3</v>
      </c>
      <c r="D7" s="76">
        <v>2564</v>
      </c>
      <c r="F7" s="76">
        <v>2563</v>
      </c>
      <c r="H7" s="76">
        <v>2564</v>
      </c>
      <c r="J7" s="76">
        <v>2563</v>
      </c>
    </row>
    <row r="8" spans="1:12" ht="20.25" x14ac:dyDescent="0.2">
      <c r="A8" s="109" t="s">
        <v>44</v>
      </c>
      <c r="B8" s="112">
        <v>18</v>
      </c>
      <c r="C8" s="105"/>
      <c r="D8" s="119"/>
      <c r="E8" s="105"/>
      <c r="F8" s="119"/>
      <c r="G8" s="105"/>
      <c r="H8" s="119"/>
    </row>
    <row r="9" spans="1:12" ht="19.5" x14ac:dyDescent="0.2">
      <c r="A9" s="3" t="s">
        <v>45</v>
      </c>
      <c r="B9" s="115"/>
      <c r="C9" s="105"/>
      <c r="D9" s="113">
        <v>138059</v>
      </c>
      <c r="E9" s="113"/>
      <c r="F9" s="113">
        <v>109408</v>
      </c>
      <c r="G9" s="113"/>
      <c r="H9" s="120">
        <v>0</v>
      </c>
      <c r="I9" s="8"/>
      <c r="J9" s="8">
        <v>0</v>
      </c>
    </row>
    <row r="10" spans="1:12" ht="19.5" x14ac:dyDescent="0.2">
      <c r="A10" s="3" t="s">
        <v>46</v>
      </c>
      <c r="B10" s="112"/>
      <c r="C10" s="105"/>
      <c r="D10" s="113">
        <v>102353</v>
      </c>
      <c r="E10" s="113"/>
      <c r="F10" s="113">
        <v>68434</v>
      </c>
      <c r="G10" s="113"/>
      <c r="H10" s="120">
        <v>0</v>
      </c>
      <c r="I10" s="8"/>
      <c r="J10" s="9">
        <v>0</v>
      </c>
    </row>
    <row r="11" spans="1:12" ht="19.5" x14ac:dyDescent="0.2">
      <c r="A11" s="3" t="s">
        <v>47</v>
      </c>
      <c r="B11" s="112"/>
      <c r="C11" s="105"/>
      <c r="D11" s="113">
        <v>6786</v>
      </c>
      <c r="E11" s="113"/>
      <c r="F11" s="113">
        <v>6856</v>
      </c>
      <c r="G11" s="113"/>
      <c r="H11" s="120">
        <v>1049</v>
      </c>
      <c r="I11" s="8"/>
      <c r="J11" s="16">
        <v>1029</v>
      </c>
    </row>
    <row r="12" spans="1:12" ht="19.5" x14ac:dyDescent="0.2">
      <c r="A12" s="3" t="s">
        <v>48</v>
      </c>
      <c r="B12" s="112">
        <v>19</v>
      </c>
      <c r="C12" s="105"/>
      <c r="D12" s="121">
        <v>4707</v>
      </c>
      <c r="E12" s="113"/>
      <c r="F12" s="121">
        <v>3928</v>
      </c>
      <c r="G12" s="113"/>
      <c r="H12" s="120">
        <v>16239</v>
      </c>
      <c r="I12" s="13"/>
      <c r="J12" s="19">
        <v>23976</v>
      </c>
      <c r="L12" s="18"/>
    </row>
    <row r="13" spans="1:12" ht="20.25" x14ac:dyDescent="0.2">
      <c r="A13" s="109" t="s">
        <v>49</v>
      </c>
      <c r="B13" s="115"/>
      <c r="C13" s="105"/>
      <c r="D13" s="121">
        <f>SUM(D9:D12)</f>
        <v>251905</v>
      </c>
      <c r="E13" s="113"/>
      <c r="F13" s="121">
        <v>188626</v>
      </c>
      <c r="G13" s="113"/>
      <c r="H13" s="122">
        <f>SUM(H9:H12)</f>
        <v>17288</v>
      </c>
      <c r="I13" s="8"/>
      <c r="J13" s="11">
        <f>SUM(J9:J12)</f>
        <v>25005</v>
      </c>
      <c r="L13" s="18"/>
    </row>
    <row r="14" spans="1:12" ht="20.25" x14ac:dyDescent="0.2">
      <c r="A14" s="109" t="s">
        <v>50</v>
      </c>
      <c r="B14" s="115"/>
      <c r="C14" s="105"/>
      <c r="D14" s="113"/>
      <c r="E14" s="113"/>
      <c r="F14" s="113"/>
      <c r="G14" s="113"/>
      <c r="H14" s="113"/>
      <c r="I14" s="8"/>
      <c r="J14" s="8"/>
    </row>
    <row r="15" spans="1:12" ht="19.5" x14ac:dyDescent="0.2">
      <c r="A15" s="3" t="s">
        <v>51</v>
      </c>
      <c r="B15" s="115"/>
      <c r="C15" s="105"/>
      <c r="D15" s="113">
        <v>194066</v>
      </c>
      <c r="E15" s="113"/>
      <c r="F15" s="113">
        <v>159357</v>
      </c>
      <c r="G15" s="113"/>
      <c r="H15" s="113">
        <v>0</v>
      </c>
      <c r="I15" s="8"/>
      <c r="J15" s="8">
        <v>0</v>
      </c>
    </row>
    <row r="16" spans="1:12" ht="19.5" x14ac:dyDescent="0.2">
      <c r="A16" s="3" t="s">
        <v>52</v>
      </c>
      <c r="B16" s="112"/>
      <c r="C16" s="105"/>
      <c r="D16" s="113">
        <v>55403</v>
      </c>
      <c r="E16" s="113"/>
      <c r="F16" s="113">
        <v>55594</v>
      </c>
      <c r="G16" s="113"/>
      <c r="H16" s="113">
        <v>0</v>
      </c>
      <c r="I16" s="8"/>
      <c r="J16" s="8">
        <v>0</v>
      </c>
    </row>
    <row r="17" spans="1:12" ht="19.5" x14ac:dyDescent="0.2">
      <c r="A17" s="3" t="s">
        <v>53</v>
      </c>
      <c r="B17" s="112"/>
      <c r="C17" s="105"/>
      <c r="D17" s="113">
        <v>5000</v>
      </c>
      <c r="E17" s="113"/>
      <c r="F17" s="113">
        <v>2976</v>
      </c>
      <c r="G17" s="113"/>
      <c r="H17" s="113">
        <v>1199</v>
      </c>
      <c r="I17" s="8"/>
      <c r="J17" s="8">
        <v>1003</v>
      </c>
    </row>
    <row r="18" spans="1:12" ht="19.5" x14ac:dyDescent="0.2">
      <c r="A18" s="3" t="s">
        <v>54</v>
      </c>
      <c r="B18" s="112"/>
      <c r="C18" s="105"/>
      <c r="D18" s="113">
        <v>27323</v>
      </c>
      <c r="E18" s="113"/>
      <c r="F18" s="113">
        <v>16167</v>
      </c>
      <c r="G18" s="113"/>
      <c r="H18" s="113">
        <v>53</v>
      </c>
      <c r="I18" s="8"/>
      <c r="J18" s="8">
        <v>25</v>
      </c>
    </row>
    <row r="19" spans="1:12" ht="19.5" x14ac:dyDescent="0.2">
      <c r="A19" s="3" t="s">
        <v>55</v>
      </c>
      <c r="B19" s="112"/>
      <c r="C19" s="105"/>
      <c r="D19" s="113">
        <v>184339</v>
      </c>
      <c r="E19" s="113"/>
      <c r="F19" s="113">
        <v>184287</v>
      </c>
      <c r="G19" s="113"/>
      <c r="H19" s="121">
        <v>30652</v>
      </c>
      <c r="I19" s="8"/>
      <c r="J19" s="8">
        <v>23642</v>
      </c>
    </row>
    <row r="20" spans="1:12" ht="20.25" x14ac:dyDescent="0.2">
      <c r="A20" s="109" t="s">
        <v>56</v>
      </c>
      <c r="B20" s="112"/>
      <c r="C20" s="105"/>
      <c r="D20" s="122">
        <f>SUM(D15:D19)</f>
        <v>466131</v>
      </c>
      <c r="E20" s="113"/>
      <c r="F20" s="122">
        <v>418381</v>
      </c>
      <c r="G20" s="113"/>
      <c r="H20" s="121">
        <f>SUM(H15:H19)</f>
        <v>31904</v>
      </c>
      <c r="I20" s="8"/>
      <c r="J20" s="12">
        <f>SUM(J15:J19)</f>
        <v>24670</v>
      </c>
    </row>
    <row r="21" spans="1:12" ht="20.25" x14ac:dyDescent="0.2">
      <c r="A21" s="109" t="s">
        <v>199</v>
      </c>
      <c r="B21" s="112"/>
      <c r="C21" s="105"/>
      <c r="D21" s="113">
        <f>D13-D20</f>
        <v>-214226</v>
      </c>
      <c r="E21" s="113"/>
      <c r="F21" s="113">
        <v>-229755</v>
      </c>
      <c r="G21" s="113"/>
      <c r="H21" s="113">
        <f>H13-H20</f>
        <v>-14616</v>
      </c>
      <c r="I21" s="8"/>
      <c r="J21" s="8">
        <f>SUM(J13-J20)</f>
        <v>335</v>
      </c>
    </row>
    <row r="22" spans="1:12" ht="19.5" x14ac:dyDescent="0.2">
      <c r="A22" s="3" t="s">
        <v>236</v>
      </c>
      <c r="B22" s="112">
        <v>9</v>
      </c>
      <c r="C22" s="105"/>
      <c r="D22" s="113">
        <v>3042</v>
      </c>
      <c r="E22" s="113"/>
      <c r="F22" s="113">
        <v>-3773</v>
      </c>
      <c r="G22" s="113"/>
      <c r="H22" s="120">
        <v>0</v>
      </c>
      <c r="I22" s="8"/>
      <c r="J22" s="8">
        <v>0</v>
      </c>
    </row>
    <row r="23" spans="1:12" ht="19.5" x14ac:dyDescent="0.2">
      <c r="A23" s="3" t="s">
        <v>197</v>
      </c>
      <c r="B23" s="112"/>
      <c r="C23" s="105"/>
      <c r="D23" s="113">
        <v>11683</v>
      </c>
      <c r="E23" s="113"/>
      <c r="F23" s="113">
        <v>13082</v>
      </c>
      <c r="G23" s="113"/>
      <c r="H23" s="120">
        <v>13812</v>
      </c>
      <c r="I23" s="8"/>
      <c r="J23" s="16">
        <v>16916</v>
      </c>
    </row>
    <row r="24" spans="1:12" s="20" customFormat="1" ht="19.5" x14ac:dyDescent="0.2">
      <c r="A24" s="3" t="s">
        <v>57</v>
      </c>
      <c r="B24" s="112">
        <v>20</v>
      </c>
      <c r="C24" s="105"/>
      <c r="D24" s="121">
        <v>-55392</v>
      </c>
      <c r="E24" s="113"/>
      <c r="F24" s="121">
        <v>-54337</v>
      </c>
      <c r="G24" s="113"/>
      <c r="H24" s="121">
        <v>-19813</v>
      </c>
      <c r="I24" s="13"/>
      <c r="J24" s="30">
        <v>-18410</v>
      </c>
      <c r="L24" s="3"/>
    </row>
    <row r="25" spans="1:12" ht="20.25" x14ac:dyDescent="0.2">
      <c r="A25" s="109" t="s">
        <v>248</v>
      </c>
      <c r="B25" s="112"/>
      <c r="C25" s="105"/>
      <c r="D25" s="120">
        <f>SUM(D21:D24)</f>
        <v>-254893</v>
      </c>
      <c r="E25" s="113"/>
      <c r="F25" s="120">
        <v>-274783</v>
      </c>
      <c r="G25" s="113"/>
      <c r="H25" s="120">
        <f>SUM(H21:H24)</f>
        <v>-20617</v>
      </c>
      <c r="I25" s="13"/>
      <c r="J25" s="47">
        <f>SUM(J21:J24)</f>
        <v>-1159</v>
      </c>
      <c r="L25" s="20"/>
    </row>
    <row r="26" spans="1:12" ht="19.5" x14ac:dyDescent="0.2">
      <c r="A26" s="3" t="s">
        <v>210</v>
      </c>
      <c r="B26" s="112">
        <v>21</v>
      </c>
      <c r="C26" s="105"/>
      <c r="D26" s="121">
        <v>-26358</v>
      </c>
      <c r="E26" s="113"/>
      <c r="F26" s="121">
        <v>-3882</v>
      </c>
      <c r="G26" s="113"/>
      <c r="H26" s="123">
        <v>-1347</v>
      </c>
      <c r="I26" s="8"/>
      <c r="J26" s="19">
        <v>770</v>
      </c>
    </row>
    <row r="27" spans="1:12" ht="21" thickBot="1" x14ac:dyDescent="0.25">
      <c r="A27" s="109" t="s">
        <v>207</v>
      </c>
      <c r="B27" s="115"/>
      <c r="C27" s="105"/>
      <c r="D27" s="124">
        <f>SUM(D25:D26)</f>
        <v>-281251</v>
      </c>
      <c r="E27" s="113"/>
      <c r="F27" s="124">
        <v>-278665</v>
      </c>
      <c r="G27" s="113"/>
      <c r="H27" s="124">
        <f>SUM(H25:H26)</f>
        <v>-21964</v>
      </c>
      <c r="I27" s="8"/>
      <c r="J27" s="21">
        <f>SUM(J25:J26)</f>
        <v>-389</v>
      </c>
    </row>
    <row r="28" spans="1:12" ht="21" thickTop="1" x14ac:dyDescent="0.2">
      <c r="A28" s="109"/>
      <c r="B28" s="15"/>
      <c r="D28" s="17"/>
      <c r="E28" s="8"/>
      <c r="F28" s="17"/>
      <c r="G28" s="8"/>
      <c r="H28" s="17"/>
      <c r="I28" s="8"/>
      <c r="J28" s="17"/>
    </row>
    <row r="29" spans="1:12" ht="20.25" x14ac:dyDescent="0.2">
      <c r="A29" s="22" t="s">
        <v>249</v>
      </c>
      <c r="B29" s="15"/>
      <c r="D29" s="17"/>
      <c r="E29" s="8"/>
      <c r="F29" s="17"/>
      <c r="G29" s="8"/>
      <c r="H29" s="17"/>
      <c r="I29" s="18"/>
      <c r="J29" s="17"/>
    </row>
    <row r="30" spans="1:12" ht="20.25" thickBot="1" x14ac:dyDescent="0.25">
      <c r="A30" s="23" t="s">
        <v>115</v>
      </c>
      <c r="B30" s="15"/>
      <c r="D30" s="125">
        <f>SUM(D27-D31)</f>
        <v>-279229</v>
      </c>
      <c r="E30" s="17"/>
      <c r="F30" s="125">
        <f>SUM(F27-F31)</f>
        <v>-275011</v>
      </c>
      <c r="G30" s="18"/>
      <c r="H30" s="50">
        <f>H27</f>
        <v>-21964</v>
      </c>
      <c r="I30" s="18"/>
      <c r="J30" s="50">
        <f>J27</f>
        <v>-389</v>
      </c>
    </row>
    <row r="31" spans="1:12" ht="20.25" thickTop="1" x14ac:dyDescent="0.2">
      <c r="A31" s="23" t="s">
        <v>116</v>
      </c>
      <c r="B31" s="15"/>
      <c r="D31" s="121">
        <v>-2022</v>
      </c>
      <c r="E31" s="18"/>
      <c r="F31" s="51">
        <v>-3654</v>
      </c>
      <c r="G31" s="18"/>
      <c r="H31" s="17"/>
      <c r="I31" s="18"/>
      <c r="J31" s="17"/>
    </row>
    <row r="32" spans="1:12" ht="20.25" thickBot="1" x14ac:dyDescent="0.25">
      <c r="A32" s="23"/>
      <c r="B32" s="15"/>
      <c r="D32" s="14">
        <f>SUM(D30:D31)</f>
        <v>-281251</v>
      </c>
      <c r="E32" s="18"/>
      <c r="F32" s="42">
        <f>SUM(F30:F31)</f>
        <v>-278665</v>
      </c>
      <c r="G32" s="18"/>
      <c r="H32" s="17"/>
      <c r="I32" s="18"/>
      <c r="J32" s="17"/>
    </row>
    <row r="33" spans="1:12" ht="21" thickTop="1" x14ac:dyDescent="0.2">
      <c r="A33" s="22" t="s">
        <v>211</v>
      </c>
      <c r="B33" s="15"/>
      <c r="D33" s="17"/>
      <c r="E33" s="18"/>
      <c r="F33" s="17"/>
      <c r="G33" s="18"/>
      <c r="H33" s="17"/>
      <c r="I33" s="18"/>
      <c r="J33" s="17"/>
    </row>
    <row r="34" spans="1:12" ht="20.25" x14ac:dyDescent="0.2">
      <c r="A34" s="109" t="s">
        <v>58</v>
      </c>
      <c r="B34" s="7">
        <v>22</v>
      </c>
      <c r="D34" s="18"/>
      <c r="F34" s="18"/>
      <c r="H34" s="17"/>
      <c r="J34" s="18"/>
    </row>
    <row r="35" spans="1:12" ht="20.25" thickBot="1" x14ac:dyDescent="0.25">
      <c r="A35" s="24" t="s">
        <v>232</v>
      </c>
      <c r="D35" s="126">
        <f>D30/166682701*1000</f>
        <v>-1.6752128344740467</v>
      </c>
      <c r="E35" s="117"/>
      <c r="F35" s="126">
        <v>-1.6499072690212766</v>
      </c>
      <c r="G35" s="117"/>
      <c r="H35" s="116">
        <f>(H30/166682701)*1000</f>
        <v>-0.13177132280811793</v>
      </c>
      <c r="I35" s="25"/>
      <c r="J35" s="143">
        <f>J30/166682.701</f>
        <v>-2.3337754767964792E-3</v>
      </c>
    </row>
    <row r="36" spans="1:12" ht="20.25" thickTop="1" x14ac:dyDescent="0.2">
      <c r="D36" s="26"/>
      <c r="E36" s="25"/>
      <c r="F36" s="26"/>
      <c r="G36" s="25"/>
      <c r="H36" s="26"/>
      <c r="I36" s="25"/>
      <c r="J36" s="26"/>
    </row>
    <row r="37" spans="1:12" ht="19.5" x14ac:dyDescent="0.2">
      <c r="D37" s="26"/>
      <c r="E37" s="25"/>
      <c r="F37" s="26"/>
      <c r="G37" s="25"/>
      <c r="H37" s="26"/>
      <c r="I37" s="25"/>
      <c r="J37" s="26"/>
    </row>
    <row r="38" spans="1:12" ht="20.25" x14ac:dyDescent="0.2">
      <c r="A38" s="3" t="s">
        <v>190</v>
      </c>
      <c r="L38" s="109"/>
    </row>
    <row r="39" spans="1:12" s="109" customFormat="1" ht="21" customHeight="1" x14ac:dyDescent="0.2">
      <c r="J39" s="2" t="s">
        <v>137</v>
      </c>
    </row>
    <row r="40" spans="1:12" s="109" customFormat="1" ht="21" customHeight="1" x14ac:dyDescent="0.2">
      <c r="A40" s="109" t="s">
        <v>0</v>
      </c>
      <c r="J40" s="28"/>
    </row>
    <row r="41" spans="1:12" s="109" customFormat="1" ht="21" customHeight="1" x14ac:dyDescent="0.2">
      <c r="A41" s="22" t="s">
        <v>112</v>
      </c>
      <c r="B41" s="22"/>
      <c r="C41" s="22"/>
      <c r="D41" s="31"/>
      <c r="E41" s="22"/>
      <c r="F41" s="31"/>
      <c r="G41" s="22"/>
      <c r="H41" s="31"/>
      <c r="I41" s="22"/>
      <c r="J41" s="31"/>
    </row>
    <row r="42" spans="1:12" s="109" customFormat="1" ht="21" customHeight="1" x14ac:dyDescent="0.2">
      <c r="A42" s="109" t="s">
        <v>239</v>
      </c>
      <c r="B42" s="22"/>
      <c r="C42" s="22"/>
      <c r="D42" s="31"/>
      <c r="E42" s="22"/>
      <c r="F42" s="31"/>
      <c r="G42" s="22"/>
      <c r="H42" s="31"/>
      <c r="I42" s="22"/>
      <c r="J42" s="31"/>
    </row>
    <row r="43" spans="1:12" ht="21" customHeight="1" x14ac:dyDescent="0.2">
      <c r="A43" s="23"/>
      <c r="B43" s="32"/>
      <c r="C43" s="32"/>
      <c r="D43" s="33"/>
      <c r="E43" s="32"/>
      <c r="F43" s="33"/>
      <c r="G43" s="32"/>
      <c r="H43" s="33"/>
      <c r="I43" s="32"/>
      <c r="J43" s="2" t="s">
        <v>138</v>
      </c>
    </row>
    <row r="44" spans="1:12" s="109" customFormat="1" ht="21" customHeight="1" x14ac:dyDescent="0.2">
      <c r="A44" s="4"/>
      <c r="B44" s="4"/>
      <c r="C44" s="4"/>
      <c r="D44" s="34"/>
      <c r="E44" s="35" t="s">
        <v>1</v>
      </c>
      <c r="F44" s="34"/>
      <c r="G44" s="36"/>
      <c r="H44" s="34"/>
      <c r="I44" s="35" t="s">
        <v>2</v>
      </c>
      <c r="J44" s="34"/>
    </row>
    <row r="45" spans="1:12" ht="21" customHeight="1" x14ac:dyDescent="0.2">
      <c r="A45" s="23"/>
      <c r="B45" s="76" t="s">
        <v>3</v>
      </c>
      <c r="D45" s="76">
        <v>2564</v>
      </c>
      <c r="F45" s="76">
        <v>2563</v>
      </c>
      <c r="H45" s="76">
        <v>2564</v>
      </c>
      <c r="J45" s="76">
        <v>2563</v>
      </c>
    </row>
    <row r="46" spans="1:12" ht="19.5" x14ac:dyDescent="0.2">
      <c r="B46" s="6"/>
      <c r="D46" s="6"/>
      <c r="F46" s="15"/>
      <c r="H46" s="6"/>
      <c r="J46" s="15"/>
    </row>
    <row r="47" spans="1:12" ht="21" customHeight="1" thickBot="1" x14ac:dyDescent="0.25">
      <c r="A47" s="109" t="s">
        <v>207</v>
      </c>
      <c r="B47" s="37"/>
      <c r="C47" s="23"/>
      <c r="D47" s="14">
        <f>SUM(D32)</f>
        <v>-281251</v>
      </c>
      <c r="E47" s="17"/>
      <c r="F47" s="14">
        <f>SUM(F32)</f>
        <v>-278665</v>
      </c>
      <c r="G47" s="17"/>
      <c r="H47" s="14">
        <f>H30</f>
        <v>-21964</v>
      </c>
      <c r="I47" s="38"/>
      <c r="J47" s="14">
        <f>J30</f>
        <v>-389</v>
      </c>
    </row>
    <row r="48" spans="1:12" ht="21" customHeight="1" thickTop="1" x14ac:dyDescent="0.2">
      <c r="B48" s="37"/>
      <c r="C48" s="23"/>
      <c r="D48" s="17"/>
      <c r="E48" s="17"/>
      <c r="F48" s="17"/>
      <c r="G48" s="17"/>
      <c r="H48" s="17"/>
      <c r="I48" s="38"/>
      <c r="J48" s="17"/>
    </row>
    <row r="49" spans="1:10" ht="21" customHeight="1" x14ac:dyDescent="0.2">
      <c r="A49" s="109" t="s">
        <v>113</v>
      </c>
      <c r="B49" s="37"/>
      <c r="C49" s="23"/>
      <c r="D49" s="17"/>
      <c r="E49" s="17"/>
      <c r="F49" s="17"/>
      <c r="G49" s="17"/>
      <c r="H49" s="17"/>
      <c r="I49" s="38"/>
      <c r="J49" s="17"/>
    </row>
    <row r="50" spans="1:10" ht="21" customHeight="1" x14ac:dyDescent="0.2">
      <c r="A50" s="52" t="s">
        <v>160</v>
      </c>
      <c r="B50" s="37"/>
      <c r="C50" s="23"/>
      <c r="D50" s="17"/>
      <c r="E50" s="17"/>
      <c r="F50" s="17"/>
      <c r="G50" s="17"/>
      <c r="H50" s="17"/>
      <c r="I50" s="38"/>
      <c r="J50" s="17"/>
    </row>
    <row r="51" spans="1:10" ht="21" customHeight="1" x14ac:dyDescent="0.2">
      <c r="A51" s="3" t="s">
        <v>114</v>
      </c>
      <c r="B51" s="37"/>
      <c r="C51" s="23"/>
      <c r="D51" s="17"/>
      <c r="E51" s="17"/>
      <c r="F51" s="17"/>
      <c r="G51" s="17"/>
      <c r="H51" s="17"/>
      <c r="I51" s="38"/>
      <c r="J51" s="17"/>
    </row>
    <row r="52" spans="1:10" ht="21" customHeight="1" x14ac:dyDescent="0.2">
      <c r="A52" s="3" t="s">
        <v>148</v>
      </c>
      <c r="B52" s="37"/>
      <c r="C52" s="23"/>
      <c r="D52" s="125">
        <f>-2640-1</f>
        <v>-2641</v>
      </c>
      <c r="E52" s="127"/>
      <c r="F52" s="125">
        <v>-48</v>
      </c>
      <c r="G52" s="127"/>
      <c r="H52" s="128">
        <v>0</v>
      </c>
      <c r="I52" s="48"/>
      <c r="J52" s="16">
        <v>0</v>
      </c>
    </row>
    <row r="53" spans="1:10" ht="21" customHeight="1" x14ac:dyDescent="0.2">
      <c r="A53" s="3" t="s">
        <v>169</v>
      </c>
      <c r="B53" s="66">
        <v>9</v>
      </c>
      <c r="C53" s="23"/>
      <c r="D53" s="129">
        <v>4453</v>
      </c>
      <c r="E53" s="127"/>
      <c r="F53" s="130">
        <v>1627</v>
      </c>
      <c r="G53" s="127"/>
      <c r="H53" s="130">
        <v>0</v>
      </c>
      <c r="I53" s="48"/>
      <c r="J53" s="19">
        <v>0</v>
      </c>
    </row>
    <row r="54" spans="1:10" ht="21" customHeight="1" x14ac:dyDescent="0.2">
      <c r="A54" s="3" t="s">
        <v>160</v>
      </c>
      <c r="B54" s="66"/>
      <c r="C54" s="23"/>
      <c r="D54" s="29"/>
      <c r="E54" s="48"/>
      <c r="F54" s="29"/>
      <c r="G54" s="48"/>
      <c r="H54" s="16"/>
      <c r="I54" s="48"/>
      <c r="J54" s="16"/>
    </row>
    <row r="55" spans="1:10" ht="21" customHeight="1" x14ac:dyDescent="0.2">
      <c r="A55" s="3" t="s">
        <v>191</v>
      </c>
      <c r="B55" s="37"/>
      <c r="C55" s="23"/>
      <c r="D55" s="19">
        <f>SUM(D52:D54)</f>
        <v>1812</v>
      </c>
      <c r="E55" s="48"/>
      <c r="F55" s="75">
        <f>SUM(F52:F54)</f>
        <v>1579</v>
      </c>
      <c r="G55" s="48"/>
      <c r="H55" s="19">
        <f>SUM(H52:H54)</f>
        <v>0</v>
      </c>
      <c r="I55" s="48"/>
      <c r="J55" s="19">
        <f>SUM(J52:J54)</f>
        <v>0</v>
      </c>
    </row>
    <row r="56" spans="1:10" ht="21" customHeight="1" x14ac:dyDescent="0.2">
      <c r="A56" s="52" t="s">
        <v>181</v>
      </c>
      <c r="B56" s="37"/>
      <c r="C56" s="23"/>
      <c r="D56" s="29"/>
      <c r="E56" s="48"/>
      <c r="F56" s="29"/>
      <c r="G56" s="48"/>
      <c r="H56" s="16"/>
      <c r="I56" s="48"/>
      <c r="J56" s="16"/>
    </row>
    <row r="57" spans="1:10" ht="21" customHeight="1" x14ac:dyDescent="0.2">
      <c r="A57" s="3" t="s">
        <v>205</v>
      </c>
      <c r="B57" s="37"/>
      <c r="C57" s="23"/>
      <c r="D57" s="29"/>
      <c r="E57" s="48"/>
      <c r="F57" s="29"/>
      <c r="G57" s="48"/>
      <c r="H57" s="16"/>
      <c r="I57" s="48"/>
      <c r="J57" s="16"/>
    </row>
    <row r="58" spans="1:10" ht="21" customHeight="1" x14ac:dyDescent="0.2">
      <c r="A58" s="3" t="s">
        <v>206</v>
      </c>
      <c r="B58" s="37"/>
      <c r="C58" s="23"/>
      <c r="D58" s="128">
        <v>11427</v>
      </c>
      <c r="E58" s="127"/>
      <c r="F58" s="128">
        <v>0</v>
      </c>
      <c r="G58" s="127"/>
      <c r="H58" s="128">
        <v>0</v>
      </c>
      <c r="I58" s="94"/>
      <c r="J58" s="16">
        <v>0</v>
      </c>
    </row>
    <row r="59" spans="1:10" ht="21" customHeight="1" x14ac:dyDescent="0.2">
      <c r="A59" s="3" t="s">
        <v>169</v>
      </c>
      <c r="B59" s="66">
        <v>9</v>
      </c>
      <c r="C59" s="23"/>
      <c r="D59" s="130">
        <f>-279+1</f>
        <v>-278</v>
      </c>
      <c r="E59" s="127"/>
      <c r="F59" s="130">
        <v>-1187</v>
      </c>
      <c r="G59" s="127"/>
      <c r="H59" s="130">
        <v>0</v>
      </c>
      <c r="I59" s="48"/>
      <c r="J59" s="19">
        <v>0</v>
      </c>
    </row>
    <row r="60" spans="1:10" ht="21" customHeight="1" x14ac:dyDescent="0.2">
      <c r="A60" s="3" t="s">
        <v>181</v>
      </c>
      <c r="B60" s="66"/>
      <c r="C60" s="23"/>
      <c r="D60" s="16"/>
      <c r="E60" s="48"/>
      <c r="F60" s="16"/>
      <c r="G60" s="48"/>
      <c r="H60" s="16"/>
      <c r="I60" s="48"/>
      <c r="J60" s="16"/>
    </row>
    <row r="61" spans="1:10" ht="21" customHeight="1" x14ac:dyDescent="0.2">
      <c r="A61" s="3" t="s">
        <v>191</v>
      </c>
      <c r="B61" s="66"/>
      <c r="C61" s="23"/>
      <c r="D61" s="16">
        <f>SUM(D58:D60)</f>
        <v>11149</v>
      </c>
      <c r="E61" s="48"/>
      <c r="F61" s="16">
        <f>SUM(F58:F60)</f>
        <v>-1187</v>
      </c>
      <c r="G61" s="48"/>
      <c r="H61" s="16">
        <f>SUM(H58:H60)</f>
        <v>0</v>
      </c>
      <c r="I61" s="48"/>
      <c r="J61" s="16">
        <f>SUM(J58:J60)</f>
        <v>0</v>
      </c>
    </row>
    <row r="62" spans="1:10" ht="21" customHeight="1" x14ac:dyDescent="0.2">
      <c r="A62" s="109" t="s">
        <v>149</v>
      </c>
      <c r="B62" s="37"/>
      <c r="C62" s="23"/>
      <c r="D62" s="12">
        <f>SUM(D55,D61)</f>
        <v>12961</v>
      </c>
      <c r="E62" s="13"/>
      <c r="F62" s="12">
        <f>SUM(F55,F61)</f>
        <v>392</v>
      </c>
      <c r="G62" s="13"/>
      <c r="H62" s="12">
        <f>SUM(H55,H61)</f>
        <v>0</v>
      </c>
      <c r="I62" s="13"/>
      <c r="J62" s="12">
        <f>SUM(J55,J61)</f>
        <v>0</v>
      </c>
    </row>
    <row r="63" spans="1:10" ht="21" customHeight="1" x14ac:dyDescent="0.2">
      <c r="B63" s="37"/>
      <c r="C63" s="23"/>
      <c r="D63" s="26"/>
      <c r="E63" s="20"/>
      <c r="F63" s="26"/>
      <c r="G63" s="26"/>
      <c r="H63" s="26"/>
      <c r="I63" s="20"/>
      <c r="J63" s="26"/>
    </row>
    <row r="64" spans="1:10" ht="21" customHeight="1" thickBot="1" x14ac:dyDescent="0.25">
      <c r="A64" s="109" t="s">
        <v>139</v>
      </c>
      <c r="B64" s="37"/>
      <c r="C64" s="23"/>
      <c r="D64" s="14">
        <f>SUM(D47,D62)</f>
        <v>-268290</v>
      </c>
      <c r="E64" s="17"/>
      <c r="F64" s="14">
        <f>SUM(F47,F62)</f>
        <v>-278273</v>
      </c>
      <c r="G64" s="18"/>
      <c r="H64" s="14">
        <f>SUM(H47,H62)</f>
        <v>-21964</v>
      </c>
      <c r="I64" s="18"/>
      <c r="J64" s="14">
        <f>SUM(J47,J62)</f>
        <v>-389</v>
      </c>
    </row>
    <row r="65" spans="1:12" ht="21" customHeight="1" thickTop="1" x14ac:dyDescent="0.2">
      <c r="B65" s="37"/>
      <c r="C65" s="23"/>
      <c r="D65" s="26"/>
      <c r="E65" s="20"/>
      <c r="F65" s="26"/>
      <c r="G65" s="25"/>
      <c r="H65" s="26"/>
      <c r="J65" s="26"/>
    </row>
    <row r="66" spans="1:12" ht="21" customHeight="1" x14ac:dyDescent="0.2">
      <c r="A66" s="109" t="s">
        <v>150</v>
      </c>
      <c r="B66" s="37"/>
      <c r="C66" s="23"/>
      <c r="D66" s="26"/>
      <c r="E66" s="20"/>
      <c r="F66" s="26"/>
      <c r="G66" s="25"/>
      <c r="H66" s="26"/>
      <c r="J66" s="26"/>
    </row>
    <row r="67" spans="1:12" ht="21" customHeight="1" thickBot="1" x14ac:dyDescent="0.25">
      <c r="A67" s="3" t="s">
        <v>115</v>
      </c>
      <c r="B67" s="37"/>
      <c r="C67" s="23"/>
      <c r="D67" s="13">
        <f>SUM(D64-D68)</f>
        <v>-265888</v>
      </c>
      <c r="E67" s="13"/>
      <c r="F67" s="13">
        <f>SUM(F64-F68)</f>
        <v>-274530</v>
      </c>
      <c r="G67" s="8"/>
      <c r="H67" s="14">
        <f>H64-H68</f>
        <v>-21964</v>
      </c>
      <c r="I67" s="8"/>
      <c r="J67" s="42">
        <f>J64-J68</f>
        <v>-389</v>
      </c>
    </row>
    <row r="68" spans="1:12" ht="21" customHeight="1" thickTop="1" x14ac:dyDescent="0.2">
      <c r="A68" s="3" t="s">
        <v>116</v>
      </c>
      <c r="B68" s="37"/>
      <c r="C68" s="23"/>
      <c r="D68" s="130">
        <f>-2402</f>
        <v>-2402</v>
      </c>
      <c r="E68" s="60"/>
      <c r="F68" s="90">
        <v>-3743</v>
      </c>
      <c r="G68" s="8"/>
      <c r="H68" s="13"/>
      <c r="J68" s="26"/>
    </row>
    <row r="69" spans="1:12" ht="21" customHeight="1" thickBot="1" x14ac:dyDescent="0.25">
      <c r="B69" s="37"/>
      <c r="C69" s="23"/>
      <c r="D69" s="14">
        <f>SUM(D67:D68)</f>
        <v>-268290</v>
      </c>
      <c r="E69" s="13"/>
      <c r="F69" s="14">
        <f>SUM(F67:F68)</f>
        <v>-278273</v>
      </c>
      <c r="G69" s="8"/>
      <c r="H69" s="13"/>
      <c r="J69" s="26"/>
    </row>
    <row r="70" spans="1:12" ht="21" customHeight="1" thickTop="1" x14ac:dyDescent="0.2">
      <c r="B70" s="37"/>
      <c r="C70" s="23"/>
    </row>
    <row r="71" spans="1:12" ht="21" customHeight="1" x14ac:dyDescent="0.2">
      <c r="A71" s="3" t="s">
        <v>190</v>
      </c>
      <c r="B71" s="37"/>
      <c r="C71" s="23"/>
      <c r="D71" s="39"/>
      <c r="E71" s="40"/>
      <c r="F71" s="39"/>
      <c r="G71" s="40"/>
      <c r="H71" s="39"/>
      <c r="I71" s="40"/>
      <c r="J71" s="39"/>
    </row>
    <row r="72" spans="1:12" s="109" customFormat="1" ht="20.25" x14ac:dyDescent="0.2">
      <c r="J72" s="2" t="s">
        <v>137</v>
      </c>
    </row>
    <row r="73" spans="1:12" s="109" customFormat="1" ht="20.25" x14ac:dyDescent="0.2">
      <c r="A73" s="109" t="s">
        <v>0</v>
      </c>
    </row>
    <row r="74" spans="1:12" s="109" customFormat="1" ht="20.25" x14ac:dyDescent="0.2">
      <c r="A74" s="109" t="s">
        <v>43</v>
      </c>
    </row>
    <row r="75" spans="1:12" s="109" customFormat="1" ht="20.25" x14ac:dyDescent="0.2">
      <c r="A75" s="109" t="s">
        <v>243</v>
      </c>
    </row>
    <row r="76" spans="1:12" ht="19.5" x14ac:dyDescent="0.2">
      <c r="A76" s="1"/>
      <c r="B76" s="1"/>
      <c r="C76" s="1"/>
      <c r="D76" s="1"/>
      <c r="E76" s="1"/>
      <c r="F76" s="1"/>
      <c r="G76" s="1"/>
      <c r="H76" s="2"/>
      <c r="I76" s="1"/>
      <c r="J76" s="2" t="s">
        <v>161</v>
      </c>
    </row>
    <row r="77" spans="1:12" s="109" customFormat="1" ht="20.25" x14ac:dyDescent="0.2">
      <c r="A77" s="4"/>
      <c r="B77" s="4"/>
      <c r="C77" s="4"/>
      <c r="D77" s="5"/>
      <c r="E77" s="108" t="s">
        <v>1</v>
      </c>
      <c r="F77" s="5"/>
      <c r="G77" s="4"/>
      <c r="H77" s="5"/>
      <c r="I77" s="108" t="s">
        <v>2</v>
      </c>
      <c r="J77" s="5"/>
      <c r="L77" s="3"/>
    </row>
    <row r="78" spans="1:12" ht="19.5" x14ac:dyDescent="0.2">
      <c r="B78" s="76" t="s">
        <v>3</v>
      </c>
      <c r="D78" s="76">
        <v>2564</v>
      </c>
      <c r="F78" s="76">
        <v>2563</v>
      </c>
      <c r="H78" s="76">
        <v>2564</v>
      </c>
      <c r="J78" s="76">
        <v>2563</v>
      </c>
    </row>
    <row r="79" spans="1:12" ht="20.25" x14ac:dyDescent="0.2">
      <c r="A79" s="109" t="s">
        <v>44</v>
      </c>
      <c r="B79" s="112">
        <v>18</v>
      </c>
      <c r="C79" s="105"/>
      <c r="D79" s="119"/>
      <c r="E79" s="105"/>
      <c r="F79" s="119"/>
      <c r="G79" s="105"/>
      <c r="H79" s="119"/>
    </row>
    <row r="80" spans="1:12" ht="19.5" x14ac:dyDescent="0.2">
      <c r="A80" s="3" t="s">
        <v>45</v>
      </c>
      <c r="B80" s="115"/>
      <c r="C80" s="105"/>
      <c r="D80" s="113">
        <v>348643</v>
      </c>
      <c r="E80" s="113"/>
      <c r="F80" s="113">
        <v>1048560</v>
      </c>
      <c r="G80" s="113"/>
      <c r="H80" s="120">
        <v>0</v>
      </c>
      <c r="I80" s="8"/>
      <c r="J80" s="8">
        <v>14011</v>
      </c>
    </row>
    <row r="81" spans="1:12" ht="19.5" x14ac:dyDescent="0.2">
      <c r="A81" s="3" t="s">
        <v>46</v>
      </c>
      <c r="B81" s="112"/>
      <c r="C81" s="105"/>
      <c r="D81" s="113">
        <v>509348</v>
      </c>
      <c r="E81" s="113"/>
      <c r="F81" s="113">
        <v>349110</v>
      </c>
      <c r="G81" s="113"/>
      <c r="H81" s="120">
        <v>0</v>
      </c>
      <c r="I81" s="8"/>
      <c r="J81" s="9">
        <v>0</v>
      </c>
    </row>
    <row r="82" spans="1:12" ht="19.5" x14ac:dyDescent="0.2">
      <c r="A82" s="3" t="s">
        <v>47</v>
      </c>
      <c r="B82" s="112"/>
      <c r="C82" s="105"/>
      <c r="D82" s="113">
        <v>20505</v>
      </c>
      <c r="E82" s="113"/>
      <c r="F82" s="113">
        <v>29171</v>
      </c>
      <c r="G82" s="113"/>
      <c r="H82" s="131">
        <v>2909</v>
      </c>
      <c r="I82" s="8"/>
      <c r="J82" s="16">
        <v>8197</v>
      </c>
    </row>
    <row r="83" spans="1:12" ht="19.5" x14ac:dyDescent="0.2">
      <c r="A83" s="3" t="s">
        <v>48</v>
      </c>
      <c r="B83" s="112">
        <v>19</v>
      </c>
      <c r="C83" s="105"/>
      <c r="D83" s="121">
        <v>27699</v>
      </c>
      <c r="E83" s="113"/>
      <c r="F83" s="121">
        <v>12589</v>
      </c>
      <c r="G83" s="113"/>
      <c r="H83" s="123">
        <f>57025-1</f>
        <v>57024</v>
      </c>
      <c r="I83" s="13"/>
      <c r="J83" s="19">
        <v>85036</v>
      </c>
      <c r="L83" s="18"/>
    </row>
    <row r="84" spans="1:12" ht="20.25" x14ac:dyDescent="0.2">
      <c r="A84" s="109" t="s">
        <v>49</v>
      </c>
      <c r="B84" s="115"/>
      <c r="C84" s="105"/>
      <c r="D84" s="121">
        <f>SUM(D80:D83)</f>
        <v>906195</v>
      </c>
      <c r="E84" s="113"/>
      <c r="F84" s="121">
        <v>1439430</v>
      </c>
      <c r="G84" s="113"/>
      <c r="H84" s="121">
        <f>SUM(H80:H83)</f>
        <v>59933</v>
      </c>
      <c r="I84" s="8"/>
      <c r="J84" s="11">
        <f>SUM(J80:J83)</f>
        <v>107244</v>
      </c>
      <c r="L84" s="18"/>
    </row>
    <row r="85" spans="1:12" ht="20.25" x14ac:dyDescent="0.2">
      <c r="A85" s="109" t="s">
        <v>50</v>
      </c>
      <c r="B85" s="115"/>
      <c r="C85" s="105"/>
      <c r="D85" s="113"/>
      <c r="E85" s="113"/>
      <c r="F85" s="113"/>
      <c r="G85" s="113"/>
      <c r="H85" s="119"/>
      <c r="I85" s="8"/>
      <c r="J85" s="8"/>
    </row>
    <row r="86" spans="1:12" ht="19.5" x14ac:dyDescent="0.2">
      <c r="A86" s="3" t="s">
        <v>51</v>
      </c>
      <c r="B86" s="115"/>
      <c r="C86" s="105"/>
      <c r="D86" s="113">
        <v>585081</v>
      </c>
      <c r="E86" s="113"/>
      <c r="F86" s="113">
        <v>889414</v>
      </c>
      <c r="G86" s="113"/>
      <c r="H86" s="120">
        <v>0</v>
      </c>
      <c r="I86" s="8"/>
      <c r="J86" s="8">
        <v>16942</v>
      </c>
    </row>
    <row r="87" spans="1:12" ht="19.5" x14ac:dyDescent="0.2">
      <c r="A87" s="3" t="s">
        <v>52</v>
      </c>
      <c r="B87" s="112"/>
      <c r="C87" s="105"/>
      <c r="D87" s="113">
        <v>261485</v>
      </c>
      <c r="E87" s="113"/>
      <c r="F87" s="113">
        <v>197997</v>
      </c>
      <c r="G87" s="113"/>
      <c r="H87" s="120">
        <v>0</v>
      </c>
      <c r="I87" s="8"/>
      <c r="J87" s="8">
        <v>0</v>
      </c>
    </row>
    <row r="88" spans="1:12" ht="19.5" x14ac:dyDescent="0.2">
      <c r="A88" s="3" t="s">
        <v>53</v>
      </c>
      <c r="B88" s="112"/>
      <c r="C88" s="105"/>
      <c r="D88" s="113">
        <v>14790</v>
      </c>
      <c r="E88" s="113"/>
      <c r="F88" s="113">
        <v>18683</v>
      </c>
      <c r="G88" s="113"/>
      <c r="H88" s="119">
        <v>3194</v>
      </c>
      <c r="I88" s="8"/>
      <c r="J88" s="8">
        <v>3818</v>
      </c>
    </row>
    <row r="89" spans="1:12" ht="19.5" x14ac:dyDescent="0.2">
      <c r="A89" s="3" t="s">
        <v>54</v>
      </c>
      <c r="B89" s="112"/>
      <c r="C89" s="105"/>
      <c r="D89" s="113">
        <v>80681</v>
      </c>
      <c r="E89" s="113"/>
      <c r="F89" s="113">
        <v>125887</v>
      </c>
      <c r="G89" s="113"/>
      <c r="H89" s="119">
        <v>112</v>
      </c>
      <c r="I89" s="8"/>
      <c r="J89" s="8">
        <v>1148</v>
      </c>
    </row>
    <row r="90" spans="1:12" ht="19.5" x14ac:dyDescent="0.2">
      <c r="A90" s="3" t="s">
        <v>55</v>
      </c>
      <c r="B90" s="112"/>
      <c r="C90" s="105"/>
      <c r="D90" s="113">
        <v>559583</v>
      </c>
      <c r="E90" s="113"/>
      <c r="F90" s="113">
        <v>790623</v>
      </c>
      <c r="G90" s="113"/>
      <c r="H90" s="119">
        <v>98699</v>
      </c>
      <c r="I90" s="8"/>
      <c r="J90" s="8">
        <v>77629</v>
      </c>
    </row>
    <row r="91" spans="1:12" ht="20.25" x14ac:dyDescent="0.2">
      <c r="A91" s="109" t="s">
        <v>56</v>
      </c>
      <c r="B91" s="112"/>
      <c r="C91" s="105"/>
      <c r="D91" s="122">
        <f>SUM(D86:D90)</f>
        <v>1501620</v>
      </c>
      <c r="E91" s="113"/>
      <c r="F91" s="122">
        <v>2022604</v>
      </c>
      <c r="G91" s="113"/>
      <c r="H91" s="122">
        <f>SUM(H86:H90)</f>
        <v>102005</v>
      </c>
      <c r="I91" s="8"/>
      <c r="J91" s="12">
        <f>SUM(J86:J90)</f>
        <v>99537</v>
      </c>
    </row>
    <row r="92" spans="1:12" ht="20.25" x14ac:dyDescent="0.2">
      <c r="A92" s="109" t="s">
        <v>199</v>
      </c>
      <c r="B92" s="112"/>
      <c r="C92" s="105"/>
      <c r="D92" s="113">
        <f>D84-D91</f>
        <v>-595425</v>
      </c>
      <c r="E92" s="113"/>
      <c r="F92" s="113">
        <v>-583174</v>
      </c>
      <c r="G92" s="113"/>
      <c r="H92" s="113">
        <f>H84-H91</f>
        <v>-42072</v>
      </c>
      <c r="I92" s="8"/>
      <c r="J92" s="8">
        <f>SUM(J84-J91)</f>
        <v>7707</v>
      </c>
    </row>
    <row r="93" spans="1:12" ht="19.5" x14ac:dyDescent="0.2">
      <c r="A93" s="3" t="s">
        <v>233</v>
      </c>
      <c r="B93" s="112">
        <v>9</v>
      </c>
      <c r="C93" s="105"/>
      <c r="D93" s="113">
        <f>22736-2</f>
        <v>22734</v>
      </c>
      <c r="E93" s="113"/>
      <c r="F93" s="113">
        <v>2171</v>
      </c>
      <c r="G93" s="113"/>
      <c r="H93" s="120">
        <v>0</v>
      </c>
      <c r="I93" s="8"/>
      <c r="J93" s="8">
        <v>0</v>
      </c>
    </row>
    <row r="94" spans="1:12" ht="19.5" x14ac:dyDescent="0.2">
      <c r="A94" s="3" t="s">
        <v>197</v>
      </c>
      <c r="B94" s="112"/>
      <c r="C94" s="105"/>
      <c r="D94" s="113">
        <v>36516</v>
      </c>
      <c r="E94" s="113"/>
      <c r="F94" s="113">
        <v>39845</v>
      </c>
      <c r="G94" s="113"/>
      <c r="H94" s="131">
        <v>42158</v>
      </c>
      <c r="I94" s="8"/>
      <c r="J94" s="16">
        <v>65942</v>
      </c>
    </row>
    <row r="95" spans="1:12" s="20" customFormat="1" ht="19.5" x14ac:dyDescent="0.2">
      <c r="A95" s="3" t="s">
        <v>57</v>
      </c>
      <c r="B95" s="112">
        <v>20</v>
      </c>
      <c r="C95" s="105"/>
      <c r="D95" s="121">
        <v>-182445</v>
      </c>
      <c r="E95" s="113"/>
      <c r="F95" s="121">
        <v>-179946</v>
      </c>
      <c r="G95" s="113"/>
      <c r="H95" s="132">
        <v>-57953</v>
      </c>
      <c r="I95" s="13"/>
      <c r="J95" s="30">
        <v>-65014</v>
      </c>
      <c r="L95" s="3"/>
    </row>
    <row r="96" spans="1:12" ht="20.25" x14ac:dyDescent="0.2">
      <c r="A96" s="109" t="s">
        <v>198</v>
      </c>
      <c r="B96" s="112"/>
      <c r="C96" s="105"/>
      <c r="D96" s="120">
        <f>SUM(D92:D95)</f>
        <v>-718620</v>
      </c>
      <c r="E96" s="113"/>
      <c r="F96" s="120">
        <v>-721104</v>
      </c>
      <c r="G96" s="113"/>
      <c r="H96" s="120">
        <f>SUM(H92:H95)</f>
        <v>-57867</v>
      </c>
      <c r="I96" s="13"/>
      <c r="J96" s="47">
        <f>SUM(J92:J95)</f>
        <v>8635</v>
      </c>
      <c r="L96" s="20"/>
    </row>
    <row r="97" spans="1:12" ht="19.5" x14ac:dyDescent="0.2">
      <c r="A97" s="3" t="s">
        <v>210</v>
      </c>
      <c r="B97" s="112">
        <v>21</v>
      </c>
      <c r="C97" s="105"/>
      <c r="D97" s="121">
        <v>-50485</v>
      </c>
      <c r="E97" s="113"/>
      <c r="F97" s="121">
        <v>-111728</v>
      </c>
      <c r="G97" s="113"/>
      <c r="H97" s="123">
        <v>851</v>
      </c>
      <c r="I97" s="8"/>
      <c r="J97" s="19">
        <v>-13620</v>
      </c>
    </row>
    <row r="98" spans="1:12" ht="21" thickBot="1" x14ac:dyDescent="0.25">
      <c r="A98" s="109" t="s">
        <v>207</v>
      </c>
      <c r="B98" s="115"/>
      <c r="C98" s="105"/>
      <c r="D98" s="124">
        <f>SUM(D96:D97)</f>
        <v>-769105</v>
      </c>
      <c r="E98" s="113"/>
      <c r="F98" s="124">
        <v>-832832</v>
      </c>
      <c r="G98" s="113"/>
      <c r="H98" s="124">
        <f>SUM(H96:H97)</f>
        <v>-57016</v>
      </c>
      <c r="I98" s="8"/>
      <c r="J98" s="21">
        <f>SUM(J96:J97)</f>
        <v>-4985</v>
      </c>
    </row>
    <row r="99" spans="1:12" ht="21" thickTop="1" x14ac:dyDescent="0.2">
      <c r="A99" s="109"/>
      <c r="B99" s="15"/>
      <c r="D99" s="17"/>
      <c r="E99" s="8"/>
      <c r="F99" s="17"/>
      <c r="G99" s="8"/>
      <c r="H99" s="17"/>
      <c r="I99" s="8"/>
      <c r="J99" s="17"/>
    </row>
    <row r="100" spans="1:12" ht="20.25" x14ac:dyDescent="0.2">
      <c r="A100" s="22" t="s">
        <v>249</v>
      </c>
      <c r="B100" s="15"/>
      <c r="D100" s="17"/>
      <c r="E100" s="8"/>
      <c r="F100" s="17"/>
      <c r="G100" s="8"/>
      <c r="H100" s="17"/>
      <c r="I100" s="18"/>
      <c r="J100" s="17"/>
    </row>
    <row r="101" spans="1:12" ht="20.25" thickBot="1" x14ac:dyDescent="0.25">
      <c r="A101" s="23" t="s">
        <v>115</v>
      </c>
      <c r="B101" s="15"/>
      <c r="D101" s="13">
        <f>SUM(D98-D102)</f>
        <v>-767202</v>
      </c>
      <c r="E101" s="8"/>
      <c r="F101" s="13">
        <f>SUM(F98-F102)</f>
        <v>-824682</v>
      </c>
      <c r="G101" s="8"/>
      <c r="H101" s="50">
        <f>H98</f>
        <v>-57016</v>
      </c>
      <c r="I101" s="18"/>
      <c r="J101" s="50">
        <f>J98</f>
        <v>-4985</v>
      </c>
    </row>
    <row r="102" spans="1:12" ht="20.25" thickTop="1" x14ac:dyDescent="0.2">
      <c r="A102" s="23" t="s">
        <v>116</v>
      </c>
      <c r="B102" s="15"/>
      <c r="D102" s="121">
        <v>-1903</v>
      </c>
      <c r="E102" s="8"/>
      <c r="F102" s="90">
        <v>-8150</v>
      </c>
      <c r="G102" s="8"/>
      <c r="H102" s="13"/>
      <c r="I102" s="18"/>
      <c r="J102" s="17"/>
    </row>
    <row r="103" spans="1:12" ht="20.25" thickBot="1" x14ac:dyDescent="0.25">
      <c r="A103" s="23"/>
      <c r="B103" s="15"/>
      <c r="D103" s="14">
        <f>SUM(D101:D102)</f>
        <v>-769105</v>
      </c>
      <c r="E103" s="8"/>
      <c r="F103" s="14">
        <f>SUM(F101:F102)</f>
        <v>-832832</v>
      </c>
      <c r="G103" s="8"/>
      <c r="H103" s="13"/>
      <c r="I103" s="18"/>
      <c r="J103" s="17"/>
    </row>
    <row r="104" spans="1:12" ht="21" thickTop="1" x14ac:dyDescent="0.2">
      <c r="A104" s="22" t="s">
        <v>211</v>
      </c>
      <c r="B104" s="15"/>
      <c r="D104" s="13"/>
      <c r="E104" s="8"/>
      <c r="F104" s="13"/>
      <c r="G104" s="8"/>
      <c r="H104" s="13"/>
      <c r="I104" s="18"/>
      <c r="J104" s="17"/>
    </row>
    <row r="105" spans="1:12" ht="20.25" x14ac:dyDescent="0.2">
      <c r="A105" s="109" t="s">
        <v>58</v>
      </c>
      <c r="B105" s="7">
        <v>22</v>
      </c>
      <c r="D105" s="8"/>
      <c r="E105" s="8"/>
      <c r="F105" s="8"/>
      <c r="G105" s="8"/>
      <c r="H105" s="8"/>
      <c r="J105" s="18"/>
    </row>
    <row r="106" spans="1:12" ht="20.25" thickBot="1" x14ac:dyDescent="0.25">
      <c r="A106" s="24" t="s">
        <v>232</v>
      </c>
      <c r="D106" s="118">
        <f>(D101/166682701)*1000</f>
        <v>-4.6027691859876931</v>
      </c>
      <c r="E106" s="117"/>
      <c r="F106" s="116">
        <f>F101/166682.701</f>
        <v>-4.9476160096541753</v>
      </c>
      <c r="G106" s="117"/>
      <c r="H106" s="118">
        <f>(H101/166682701)*1000</f>
        <v>-0.34206309147822123</v>
      </c>
      <c r="I106" s="25"/>
      <c r="J106" s="93">
        <f>J101/166682.701</f>
        <v>-2.9907122755348198E-2</v>
      </c>
    </row>
    <row r="107" spans="1:12" ht="20.25" thickTop="1" x14ac:dyDescent="0.2">
      <c r="D107" s="26"/>
      <c r="E107" s="25"/>
      <c r="F107" s="26"/>
      <c r="G107" s="25"/>
      <c r="H107" s="26"/>
      <c r="I107" s="25"/>
      <c r="J107" s="26"/>
    </row>
    <row r="108" spans="1:12" ht="19.5" x14ac:dyDescent="0.2">
      <c r="D108" s="26"/>
      <c r="E108" s="25"/>
      <c r="F108" s="26"/>
      <c r="G108" s="25"/>
      <c r="H108" s="26"/>
      <c r="I108" s="25"/>
      <c r="J108" s="26"/>
    </row>
    <row r="109" spans="1:12" ht="20.25" x14ac:dyDescent="0.2">
      <c r="A109" s="3" t="s">
        <v>190</v>
      </c>
      <c r="L109" s="109"/>
    </row>
    <row r="110" spans="1:12" s="109" customFormat="1" ht="21" customHeight="1" x14ac:dyDescent="0.2">
      <c r="J110" s="2" t="s">
        <v>137</v>
      </c>
    </row>
    <row r="111" spans="1:12" s="109" customFormat="1" ht="21" customHeight="1" x14ac:dyDescent="0.2">
      <c r="A111" s="109" t="s">
        <v>0</v>
      </c>
      <c r="J111" s="28"/>
    </row>
    <row r="112" spans="1:12" s="109" customFormat="1" ht="21" customHeight="1" x14ac:dyDescent="0.2">
      <c r="A112" s="22" t="s">
        <v>112</v>
      </c>
      <c r="B112" s="22"/>
      <c r="C112" s="22"/>
      <c r="D112" s="31"/>
      <c r="E112" s="22"/>
      <c r="F112" s="31"/>
      <c r="G112" s="22"/>
      <c r="H112" s="31"/>
      <c r="I112" s="22"/>
      <c r="J112" s="31"/>
    </row>
    <row r="113" spans="1:10" s="109" customFormat="1" ht="21" customHeight="1" x14ac:dyDescent="0.2">
      <c r="A113" s="109" t="s">
        <v>243</v>
      </c>
      <c r="B113" s="22"/>
      <c r="C113" s="22"/>
      <c r="D113" s="31"/>
      <c r="E113" s="22"/>
      <c r="F113" s="31"/>
      <c r="G113" s="22"/>
      <c r="H113" s="31"/>
      <c r="I113" s="22"/>
      <c r="J113" s="31"/>
    </row>
    <row r="114" spans="1:10" ht="21" customHeight="1" x14ac:dyDescent="0.2">
      <c r="A114" s="23"/>
      <c r="B114" s="32"/>
      <c r="C114" s="32"/>
      <c r="D114" s="33"/>
      <c r="E114" s="32"/>
      <c r="F114" s="33"/>
      <c r="G114" s="32"/>
      <c r="H114" s="33"/>
      <c r="I114" s="32"/>
      <c r="J114" s="2" t="s">
        <v>138</v>
      </c>
    </row>
    <row r="115" spans="1:10" s="109" customFormat="1" ht="21" customHeight="1" x14ac:dyDescent="0.2">
      <c r="A115" s="4"/>
      <c r="B115" s="4"/>
      <c r="C115" s="4"/>
      <c r="D115" s="34"/>
      <c r="E115" s="35" t="s">
        <v>1</v>
      </c>
      <c r="F115" s="34"/>
      <c r="G115" s="36"/>
      <c r="H115" s="34"/>
      <c r="I115" s="35" t="s">
        <v>2</v>
      </c>
      <c r="J115" s="34"/>
    </row>
    <row r="116" spans="1:10" ht="21" customHeight="1" x14ac:dyDescent="0.2">
      <c r="A116" s="23"/>
      <c r="B116" s="76" t="s">
        <v>3</v>
      </c>
      <c r="D116" s="76">
        <v>2564</v>
      </c>
      <c r="F116" s="76">
        <v>2563</v>
      </c>
      <c r="H116" s="76">
        <v>2564</v>
      </c>
      <c r="J116" s="76">
        <v>2563</v>
      </c>
    </row>
    <row r="117" spans="1:10" ht="19.5" x14ac:dyDescent="0.2">
      <c r="B117" s="6"/>
      <c r="D117" s="6"/>
      <c r="F117" s="71"/>
      <c r="H117" s="6"/>
      <c r="J117" s="15"/>
    </row>
    <row r="118" spans="1:10" ht="21" customHeight="1" thickBot="1" x14ac:dyDescent="0.25">
      <c r="A118" s="109" t="s">
        <v>207</v>
      </c>
      <c r="B118" s="37"/>
      <c r="C118" s="23"/>
      <c r="D118" s="14">
        <f>SUM(D103)</f>
        <v>-769105</v>
      </c>
      <c r="E118" s="17"/>
      <c r="F118" s="14">
        <f>SUM(F103)</f>
        <v>-832832</v>
      </c>
      <c r="G118" s="17"/>
      <c r="H118" s="14">
        <f>H101</f>
        <v>-57016</v>
      </c>
      <c r="I118" s="38"/>
      <c r="J118" s="14">
        <f>J101</f>
        <v>-4985</v>
      </c>
    </row>
    <row r="119" spans="1:10" ht="21" customHeight="1" thickTop="1" x14ac:dyDescent="0.2">
      <c r="B119" s="37"/>
      <c r="C119" s="23"/>
      <c r="D119" s="17"/>
      <c r="E119" s="17"/>
      <c r="F119" s="17"/>
      <c r="G119" s="17"/>
      <c r="H119" s="17"/>
      <c r="I119" s="38"/>
      <c r="J119" s="17"/>
    </row>
    <row r="120" spans="1:10" ht="21" customHeight="1" x14ac:dyDescent="0.2">
      <c r="A120" s="109" t="s">
        <v>113</v>
      </c>
      <c r="B120" s="37"/>
      <c r="C120" s="23"/>
      <c r="D120" s="17"/>
      <c r="E120" s="17"/>
      <c r="F120" s="17"/>
      <c r="G120" s="17"/>
      <c r="H120" s="17"/>
      <c r="I120" s="38"/>
      <c r="J120" s="17"/>
    </row>
    <row r="121" spans="1:10" ht="21" customHeight="1" x14ac:dyDescent="0.2">
      <c r="A121" s="52" t="s">
        <v>160</v>
      </c>
      <c r="B121" s="37"/>
      <c r="C121" s="23"/>
      <c r="D121" s="17"/>
      <c r="E121" s="17"/>
      <c r="F121" s="17"/>
      <c r="G121" s="17"/>
      <c r="H121" s="17"/>
      <c r="I121" s="38"/>
      <c r="J121" s="17"/>
    </row>
    <row r="122" spans="1:10" ht="21" customHeight="1" x14ac:dyDescent="0.2">
      <c r="A122" s="3" t="s">
        <v>114</v>
      </c>
      <c r="B122" s="37"/>
      <c r="C122" s="23"/>
      <c r="D122" s="17"/>
      <c r="E122" s="17"/>
      <c r="F122" s="17"/>
      <c r="G122" s="17"/>
      <c r="H122" s="17"/>
      <c r="I122" s="38"/>
      <c r="J122" s="17"/>
    </row>
    <row r="123" spans="1:10" ht="21" customHeight="1" x14ac:dyDescent="0.2">
      <c r="A123" s="3" t="s">
        <v>148</v>
      </c>
      <c r="B123" s="37"/>
      <c r="C123" s="23"/>
      <c r="D123" s="119">
        <f>-4084</f>
        <v>-4084</v>
      </c>
      <c r="E123" s="127"/>
      <c r="F123" s="125">
        <v>92</v>
      </c>
      <c r="G123" s="127"/>
      <c r="H123" s="128">
        <v>0</v>
      </c>
      <c r="I123" s="48"/>
      <c r="J123" s="16">
        <v>0</v>
      </c>
    </row>
    <row r="124" spans="1:10" ht="21" customHeight="1" x14ac:dyDescent="0.2">
      <c r="A124" s="3" t="s">
        <v>234</v>
      </c>
      <c r="B124" s="66">
        <v>9</v>
      </c>
      <c r="C124" s="23"/>
      <c r="D124" s="129">
        <f>8551+1</f>
        <v>8552</v>
      </c>
      <c r="E124" s="127"/>
      <c r="F124" s="130">
        <v>2655</v>
      </c>
      <c r="G124" s="127"/>
      <c r="H124" s="130">
        <v>0</v>
      </c>
      <c r="I124" s="48"/>
      <c r="J124" s="19">
        <v>0</v>
      </c>
    </row>
    <row r="125" spans="1:10" ht="21" customHeight="1" x14ac:dyDescent="0.2">
      <c r="A125" s="3" t="s">
        <v>160</v>
      </c>
      <c r="B125" s="66"/>
      <c r="C125" s="23"/>
      <c r="D125" s="29"/>
      <c r="E125" s="48"/>
      <c r="F125" s="29"/>
      <c r="G125" s="48"/>
      <c r="H125" s="16"/>
      <c r="I125" s="48"/>
      <c r="J125" s="16"/>
    </row>
    <row r="126" spans="1:10" ht="21" customHeight="1" x14ac:dyDescent="0.2">
      <c r="A126" s="3" t="s">
        <v>191</v>
      </c>
      <c r="B126" s="37"/>
      <c r="C126" s="23"/>
      <c r="D126" s="19">
        <f>SUM(D123:D125)</f>
        <v>4468</v>
      </c>
      <c r="E126" s="48"/>
      <c r="F126" s="75">
        <f>SUM(F123:F125)</f>
        <v>2747</v>
      </c>
      <c r="G126" s="48"/>
      <c r="H126" s="19">
        <f>SUM(H123:H125)</f>
        <v>0</v>
      </c>
      <c r="I126" s="48"/>
      <c r="J126" s="19">
        <f>SUM(J123:J125)</f>
        <v>0</v>
      </c>
    </row>
    <row r="127" spans="1:10" ht="21" customHeight="1" x14ac:dyDescent="0.2">
      <c r="A127" s="52" t="s">
        <v>181</v>
      </c>
      <c r="B127" s="37"/>
      <c r="C127" s="23"/>
      <c r="D127" s="29"/>
      <c r="E127" s="48"/>
      <c r="F127" s="29"/>
      <c r="G127" s="48"/>
      <c r="H127" s="16"/>
      <c r="I127" s="48"/>
      <c r="J127" s="16"/>
    </row>
    <row r="128" spans="1:10" ht="21" customHeight="1" x14ac:dyDescent="0.2">
      <c r="A128" s="3" t="s">
        <v>205</v>
      </c>
      <c r="B128" s="37"/>
      <c r="C128" s="23"/>
      <c r="D128" s="29"/>
      <c r="E128" s="48"/>
      <c r="F128" s="29"/>
      <c r="G128" s="48"/>
      <c r="H128" s="16"/>
      <c r="I128" s="48"/>
      <c r="J128" s="16"/>
    </row>
    <row r="129" spans="1:10" ht="21" customHeight="1" x14ac:dyDescent="0.2">
      <c r="A129" s="3" t="s">
        <v>206</v>
      </c>
      <c r="B129" s="37"/>
      <c r="C129" s="23"/>
      <c r="D129" s="128">
        <v>117990</v>
      </c>
      <c r="E129" s="127"/>
      <c r="F129" s="128">
        <v>0</v>
      </c>
      <c r="G129" s="127"/>
      <c r="H129" s="128">
        <v>0</v>
      </c>
      <c r="I129" s="94"/>
      <c r="J129" s="16">
        <v>0</v>
      </c>
    </row>
    <row r="130" spans="1:10" ht="21" customHeight="1" x14ac:dyDescent="0.2">
      <c r="A130" s="3" t="s">
        <v>169</v>
      </c>
      <c r="B130" s="66">
        <v>9</v>
      </c>
      <c r="C130" s="23"/>
      <c r="D130" s="130">
        <v>1187</v>
      </c>
      <c r="E130" s="127"/>
      <c r="F130" s="130">
        <v>-3281</v>
      </c>
      <c r="G130" s="127"/>
      <c r="H130" s="130">
        <v>0</v>
      </c>
      <c r="I130" s="48"/>
      <c r="J130" s="19">
        <v>0</v>
      </c>
    </row>
    <row r="131" spans="1:10" ht="21" customHeight="1" x14ac:dyDescent="0.2">
      <c r="A131" s="3" t="s">
        <v>181</v>
      </c>
      <c r="B131" s="66"/>
      <c r="C131" s="23"/>
      <c r="D131" s="16"/>
      <c r="E131" s="48"/>
      <c r="F131" s="16"/>
      <c r="G131" s="48"/>
      <c r="H131" s="16"/>
      <c r="I131" s="48"/>
      <c r="J131" s="16"/>
    </row>
    <row r="132" spans="1:10" ht="21" customHeight="1" x14ac:dyDescent="0.2">
      <c r="A132" s="3" t="s">
        <v>191</v>
      </c>
      <c r="B132" s="66"/>
      <c r="C132" s="23"/>
      <c r="D132" s="16">
        <f>SUM(D129:D131)</f>
        <v>119177</v>
      </c>
      <c r="E132" s="48"/>
      <c r="F132" s="16">
        <f>SUM(F129:F131)</f>
        <v>-3281</v>
      </c>
      <c r="G132" s="48"/>
      <c r="H132" s="16">
        <f>SUM(H129:H131)</f>
        <v>0</v>
      </c>
      <c r="I132" s="48"/>
      <c r="J132" s="16">
        <f>SUM(J129:J131)</f>
        <v>0</v>
      </c>
    </row>
    <row r="133" spans="1:10" ht="21" customHeight="1" x14ac:dyDescent="0.2">
      <c r="A133" s="109" t="s">
        <v>149</v>
      </c>
      <c r="B133" s="37"/>
      <c r="C133" s="23"/>
      <c r="D133" s="12">
        <f>SUM(D126,D132)</f>
        <v>123645</v>
      </c>
      <c r="E133" s="13"/>
      <c r="F133" s="12">
        <f>SUM(F126,F132)</f>
        <v>-534</v>
      </c>
      <c r="G133" s="13"/>
      <c r="H133" s="12">
        <f>SUM(H126,H132)</f>
        <v>0</v>
      </c>
      <c r="I133" s="13"/>
      <c r="J133" s="12">
        <f>SUM(J126,J132)</f>
        <v>0</v>
      </c>
    </row>
    <row r="134" spans="1:10" ht="21" customHeight="1" x14ac:dyDescent="0.2">
      <c r="B134" s="37"/>
      <c r="C134" s="23"/>
      <c r="D134" s="26"/>
      <c r="E134" s="20"/>
      <c r="F134" s="26"/>
      <c r="G134" s="26"/>
      <c r="H134" s="26"/>
      <c r="I134" s="20"/>
      <c r="J134" s="26"/>
    </row>
    <row r="135" spans="1:10" ht="21" customHeight="1" thickBot="1" x14ac:dyDescent="0.25">
      <c r="A135" s="109" t="s">
        <v>139</v>
      </c>
      <c r="B135" s="37"/>
      <c r="C135" s="23"/>
      <c r="D135" s="14">
        <f>SUM(D118,D133)</f>
        <v>-645460</v>
      </c>
      <c r="E135" s="17"/>
      <c r="F135" s="14">
        <f>SUM(F118,F133)</f>
        <v>-833366</v>
      </c>
      <c r="G135" s="18"/>
      <c r="H135" s="14">
        <f>SUM(H118,H133)</f>
        <v>-57016</v>
      </c>
      <c r="I135" s="18"/>
      <c r="J135" s="14">
        <f>SUM(J118,J133)</f>
        <v>-4985</v>
      </c>
    </row>
    <row r="136" spans="1:10" ht="21" customHeight="1" thickTop="1" x14ac:dyDescent="0.2">
      <c r="B136" s="37"/>
      <c r="C136" s="23"/>
      <c r="D136" s="26"/>
      <c r="E136" s="20"/>
      <c r="F136" s="26"/>
      <c r="G136" s="25"/>
      <c r="H136" s="26"/>
      <c r="J136" s="26"/>
    </row>
    <row r="137" spans="1:10" ht="21" customHeight="1" x14ac:dyDescent="0.2">
      <c r="A137" s="109" t="s">
        <v>150</v>
      </c>
      <c r="B137" s="37"/>
      <c r="C137" s="23"/>
      <c r="D137" s="26"/>
      <c r="E137" s="20"/>
      <c r="F137" s="26"/>
      <c r="G137" s="25"/>
      <c r="H137" s="26"/>
      <c r="J137" s="26"/>
    </row>
    <row r="138" spans="1:10" ht="21" customHeight="1" thickBot="1" x14ac:dyDescent="0.25">
      <c r="A138" s="3" t="s">
        <v>115</v>
      </c>
      <c r="B138" s="37"/>
      <c r="C138" s="23"/>
      <c r="D138" s="13">
        <f>SUM(D135-D139)</f>
        <v>-643382</v>
      </c>
      <c r="E138" s="13"/>
      <c r="F138" s="13">
        <f>SUM(F135-F139)</f>
        <v>-825106</v>
      </c>
      <c r="G138" s="8"/>
      <c r="H138" s="14">
        <f>H135-H139</f>
        <v>-57016</v>
      </c>
      <c r="I138" s="8"/>
      <c r="J138" s="42">
        <f>J135-J139</f>
        <v>-4985</v>
      </c>
    </row>
    <row r="139" spans="1:10" ht="21" customHeight="1" thickTop="1" x14ac:dyDescent="0.2">
      <c r="A139" s="3" t="s">
        <v>116</v>
      </c>
      <c r="B139" s="37"/>
      <c r="C139" s="23"/>
      <c r="D139" s="51">
        <f>-2079+1</f>
        <v>-2078</v>
      </c>
      <c r="E139" s="60"/>
      <c r="F139" s="90">
        <v>-8260</v>
      </c>
      <c r="G139" s="8"/>
      <c r="H139" s="13"/>
      <c r="J139" s="26"/>
    </row>
    <row r="140" spans="1:10" ht="21" customHeight="1" thickBot="1" x14ac:dyDescent="0.25">
      <c r="B140" s="37"/>
      <c r="C140" s="23"/>
      <c r="D140" s="14">
        <f>SUM(D138:D139)</f>
        <v>-645460</v>
      </c>
      <c r="E140" s="13"/>
      <c r="F140" s="14">
        <f>SUM(F138:F139)</f>
        <v>-833366</v>
      </c>
      <c r="G140" s="8"/>
      <c r="H140" s="13"/>
      <c r="J140" s="26"/>
    </row>
    <row r="141" spans="1:10" ht="21" customHeight="1" thickTop="1" x14ac:dyDescent="0.2">
      <c r="B141" s="37"/>
      <c r="C141" s="23"/>
    </row>
    <row r="142" spans="1:10" ht="21" customHeight="1" x14ac:dyDescent="0.2">
      <c r="A142" s="3" t="s">
        <v>190</v>
      </c>
      <c r="B142" s="37"/>
      <c r="C142" s="23"/>
      <c r="D142" s="39"/>
      <c r="E142" s="40"/>
      <c r="F142" s="39"/>
      <c r="G142" s="40"/>
      <c r="H142" s="39"/>
      <c r="I142" s="40"/>
      <c r="J142" s="39"/>
    </row>
    <row r="148" spans="4:10" ht="19.5" x14ac:dyDescent="0.2">
      <c r="D148" s="18"/>
      <c r="E148" s="18"/>
      <c r="F148" s="18"/>
      <c r="G148" s="18"/>
      <c r="H148" s="18"/>
      <c r="I148" s="18"/>
      <c r="J148" s="18"/>
    </row>
    <row r="149" spans="4:10" ht="19.5" x14ac:dyDescent="0.2">
      <c r="D149" s="18"/>
      <c r="E149" s="18"/>
      <c r="F149" s="18"/>
      <c r="G149" s="18"/>
      <c r="H149" s="18"/>
      <c r="I149" s="18"/>
      <c r="J149" s="18"/>
    </row>
    <row r="150" spans="4:10" ht="19.5" x14ac:dyDescent="0.2">
      <c r="D150" s="18"/>
      <c r="E150" s="18"/>
      <c r="F150" s="18"/>
      <c r="G150" s="18"/>
      <c r="H150" s="18"/>
      <c r="I150" s="18"/>
      <c r="J150" s="18"/>
    </row>
    <row r="151" spans="4:10" ht="19.5" x14ac:dyDescent="0.2">
      <c r="D151" s="18"/>
      <c r="E151" s="18"/>
      <c r="F151" s="18"/>
      <c r="G151" s="18"/>
      <c r="H151" s="18"/>
      <c r="I151" s="18"/>
      <c r="J151" s="18"/>
    </row>
    <row r="152" spans="4:10" ht="19.5" x14ac:dyDescent="0.2">
      <c r="D152" s="18"/>
      <c r="E152" s="18"/>
      <c r="F152" s="18"/>
      <c r="G152" s="18"/>
      <c r="H152" s="18"/>
      <c r="I152" s="18"/>
      <c r="J152" s="18"/>
    </row>
    <row r="153" spans="4:10" ht="19.5" x14ac:dyDescent="0.2">
      <c r="D153" s="18"/>
      <c r="E153" s="18"/>
      <c r="F153" s="18"/>
      <c r="G153" s="18"/>
      <c r="H153" s="18"/>
      <c r="I153" s="18"/>
      <c r="J153" s="18"/>
    </row>
    <row r="154" spans="4:10" ht="19.5" x14ac:dyDescent="0.2">
      <c r="D154" s="18"/>
      <c r="E154" s="18"/>
      <c r="F154" s="18"/>
      <c r="G154" s="18"/>
      <c r="H154" s="18"/>
      <c r="I154" s="18"/>
      <c r="J154" s="18"/>
    </row>
    <row r="155" spans="4:10" ht="19.5" x14ac:dyDescent="0.2">
      <c r="D155" s="18"/>
      <c r="E155" s="18"/>
      <c r="F155" s="18"/>
      <c r="G155" s="18"/>
      <c r="H155" s="18"/>
      <c r="I155" s="18"/>
      <c r="J155" s="18"/>
    </row>
    <row r="156" spans="4:10" ht="19.5" x14ac:dyDescent="0.2">
      <c r="D156" s="18"/>
      <c r="E156" s="18"/>
      <c r="F156" s="18"/>
      <c r="G156" s="18"/>
      <c r="H156" s="18"/>
      <c r="I156" s="18"/>
      <c r="J156" s="18"/>
    </row>
    <row r="157" spans="4:10" ht="19.5" x14ac:dyDescent="0.2">
      <c r="D157" s="18"/>
      <c r="E157" s="18"/>
      <c r="F157" s="18"/>
      <c r="G157" s="18"/>
      <c r="H157" s="18"/>
      <c r="I157" s="18"/>
      <c r="J157" s="18"/>
    </row>
    <row r="158" spans="4:10" ht="19.5" x14ac:dyDescent="0.2">
      <c r="D158" s="18"/>
      <c r="E158" s="18"/>
      <c r="F158" s="18"/>
      <c r="G158" s="18"/>
      <c r="H158" s="18"/>
      <c r="I158" s="18"/>
      <c r="J158" s="18"/>
    </row>
    <row r="159" spans="4:10" ht="19.5" x14ac:dyDescent="0.2">
      <c r="D159" s="18"/>
      <c r="E159" s="18"/>
      <c r="F159" s="18"/>
      <c r="G159" s="18"/>
      <c r="H159" s="18"/>
      <c r="I159" s="18"/>
      <c r="J159" s="18"/>
    </row>
    <row r="160" spans="4:10" ht="19.5" x14ac:dyDescent="0.2">
      <c r="D160" s="18"/>
      <c r="E160" s="18"/>
      <c r="F160" s="18"/>
      <c r="G160" s="18"/>
      <c r="H160" s="18"/>
      <c r="I160" s="18"/>
      <c r="J160" s="18"/>
    </row>
    <row r="161" spans="4:10" ht="19.5" x14ac:dyDescent="0.2">
      <c r="D161" s="18"/>
      <c r="E161" s="18"/>
      <c r="F161" s="18"/>
      <c r="G161" s="18"/>
      <c r="H161" s="18"/>
      <c r="I161" s="18"/>
      <c r="J161" s="18"/>
    </row>
    <row r="162" spans="4:10" ht="19.5" x14ac:dyDescent="0.2">
      <c r="D162" s="18"/>
      <c r="E162" s="18"/>
      <c r="F162" s="18"/>
      <c r="G162" s="18"/>
      <c r="H162" s="18"/>
      <c r="I162" s="18"/>
      <c r="J162" s="18"/>
    </row>
    <row r="163" spans="4:10" ht="19.5" x14ac:dyDescent="0.2">
      <c r="D163" s="18"/>
      <c r="E163" s="18"/>
      <c r="F163" s="18"/>
      <c r="G163" s="18"/>
      <c r="H163" s="18"/>
      <c r="I163" s="18"/>
      <c r="J163" s="18"/>
    </row>
    <row r="164" spans="4:10" ht="19.5" x14ac:dyDescent="0.2">
      <c r="D164" s="18"/>
      <c r="E164" s="18"/>
      <c r="F164" s="18"/>
      <c r="G164" s="18"/>
      <c r="H164" s="18"/>
      <c r="I164" s="18"/>
      <c r="J164" s="18"/>
    </row>
    <row r="165" spans="4:10" ht="19.5" x14ac:dyDescent="0.2">
      <c r="D165" s="18"/>
      <c r="E165" s="18"/>
      <c r="F165" s="18"/>
      <c r="G165" s="18"/>
      <c r="H165" s="18"/>
      <c r="I165" s="18"/>
      <c r="J165" s="18"/>
    </row>
    <row r="166" spans="4:10" ht="19.5" x14ac:dyDescent="0.2">
      <c r="D166" s="18"/>
      <c r="E166" s="18"/>
      <c r="F166" s="18"/>
      <c r="G166" s="18"/>
      <c r="H166" s="18"/>
      <c r="I166" s="18"/>
      <c r="J166" s="18"/>
    </row>
    <row r="167" spans="4:10" ht="19.5" x14ac:dyDescent="0.2">
      <c r="D167" s="18"/>
      <c r="E167" s="18"/>
      <c r="F167" s="18"/>
      <c r="G167" s="18"/>
      <c r="H167" s="18"/>
      <c r="I167" s="18"/>
      <c r="J167" s="18"/>
    </row>
    <row r="168" spans="4:10" ht="19.5" x14ac:dyDescent="0.2">
      <c r="D168" s="18"/>
      <c r="E168" s="18"/>
      <c r="F168" s="18"/>
      <c r="G168" s="18"/>
      <c r="H168" s="18"/>
      <c r="I168" s="18"/>
      <c r="J168" s="18"/>
    </row>
    <row r="169" spans="4:10" ht="19.5" x14ac:dyDescent="0.2">
      <c r="D169" s="18"/>
      <c r="E169" s="18"/>
      <c r="F169" s="18"/>
      <c r="G169" s="18"/>
      <c r="H169" s="18"/>
      <c r="I169" s="18"/>
      <c r="J169" s="18"/>
    </row>
    <row r="170" spans="4:10" ht="19.5" x14ac:dyDescent="0.2">
      <c r="D170" s="18"/>
      <c r="E170" s="18"/>
      <c r="F170" s="18"/>
      <c r="G170" s="18"/>
      <c r="H170" s="18"/>
      <c r="I170" s="18"/>
      <c r="J170" s="18"/>
    </row>
    <row r="171" spans="4:10" ht="19.5" x14ac:dyDescent="0.2">
      <c r="D171" s="18"/>
      <c r="E171" s="18"/>
      <c r="F171" s="18"/>
      <c r="G171" s="18"/>
      <c r="H171" s="18"/>
      <c r="I171" s="18"/>
      <c r="J171" s="18"/>
    </row>
    <row r="172" spans="4:10" ht="19.5" x14ac:dyDescent="0.2">
      <c r="D172" s="18"/>
      <c r="E172" s="18"/>
      <c r="F172" s="18"/>
      <c r="G172" s="18"/>
      <c r="H172" s="18"/>
      <c r="I172" s="18"/>
      <c r="J172" s="18"/>
    </row>
    <row r="173" spans="4:10" ht="19.5" x14ac:dyDescent="0.2">
      <c r="D173" s="18"/>
      <c r="E173" s="18"/>
      <c r="F173" s="18"/>
      <c r="G173" s="18"/>
      <c r="H173" s="18"/>
      <c r="I173" s="18"/>
      <c r="J173" s="18"/>
    </row>
    <row r="174" spans="4:10" ht="19.5" x14ac:dyDescent="0.2">
      <c r="D174" s="18"/>
      <c r="E174" s="18"/>
      <c r="F174" s="18"/>
      <c r="G174" s="18"/>
      <c r="H174" s="18"/>
      <c r="I174" s="18"/>
      <c r="J174" s="18"/>
    </row>
    <row r="175" spans="4:10" ht="19.5" x14ac:dyDescent="0.2">
      <c r="D175" s="18"/>
      <c r="E175" s="18"/>
      <c r="F175" s="18"/>
      <c r="G175" s="18"/>
      <c r="H175" s="18"/>
      <c r="I175" s="18"/>
      <c r="J175" s="18"/>
    </row>
  </sheetData>
  <phoneticPr fontId="9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8" max="16383" man="1"/>
    <brk id="71" max="16383" man="1"/>
    <brk id="10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35"/>
  <sheetViews>
    <sheetView showGridLines="0" topLeftCell="A40" zoomScale="115" zoomScaleNormal="115" workbookViewId="0">
      <selection activeCell="B33" sqref="B33"/>
    </sheetView>
  </sheetViews>
  <sheetFormatPr defaultColWidth="9.28515625" defaultRowHeight="18" customHeight="1" x14ac:dyDescent="0.2"/>
  <cols>
    <col min="1" max="1" width="30.42578125" style="27" customWidth="1"/>
    <col min="2" max="2" width="6.7109375" style="27" customWidth="1"/>
    <col min="3" max="3" width="11.7109375" style="27" customWidth="1"/>
    <col min="4" max="4" width="1.28515625" style="43" customWidth="1"/>
    <col min="5" max="5" width="11.7109375" style="27" customWidth="1"/>
    <col min="6" max="6" width="1.28515625" style="43" customWidth="1"/>
    <col min="7" max="7" width="11.7109375" style="27" customWidth="1"/>
    <col min="8" max="8" width="1.28515625" style="43" customWidth="1"/>
    <col min="9" max="9" width="11.7109375" style="27" customWidth="1"/>
    <col min="10" max="10" width="1.28515625" style="43" customWidth="1"/>
    <col min="11" max="11" width="11.7109375" style="27" customWidth="1"/>
    <col min="12" max="12" width="1.28515625" style="43" customWidth="1"/>
    <col min="13" max="13" width="11.7109375" style="27" customWidth="1"/>
    <col min="14" max="14" width="1.28515625" style="27" customWidth="1"/>
    <col min="15" max="15" width="11.7109375" style="27" customWidth="1"/>
    <col min="16" max="16" width="1.28515625" style="27" customWidth="1"/>
    <col min="17" max="17" width="11.7109375" style="43" customWidth="1"/>
    <col min="18" max="18" width="1.28515625" style="43" customWidth="1"/>
    <col min="19" max="19" width="11.7109375" style="43" customWidth="1"/>
    <col min="20" max="20" width="1.28515625" style="43" customWidth="1"/>
    <col min="21" max="21" width="11.7109375" style="27" customWidth="1"/>
    <col min="22" max="22" width="1.28515625" style="27" customWidth="1"/>
    <col min="23" max="23" width="11.7109375" style="27" customWidth="1"/>
    <col min="24" max="24" width="1.28515625" style="27" customWidth="1"/>
    <col min="25" max="25" width="12.28515625" style="27" customWidth="1"/>
    <col min="26" max="26" width="1.28515625" style="27" customWidth="1"/>
    <col min="27" max="27" width="12.28515625" style="27" customWidth="1"/>
    <col min="28" max="16384" width="9.28515625" style="27"/>
  </cols>
  <sheetData>
    <row r="1" spans="1:29" s="110" customFormat="1" ht="18" customHeight="1" x14ac:dyDescent="0.2">
      <c r="AA1" s="44" t="s">
        <v>137</v>
      </c>
    </row>
    <row r="2" spans="1:29" s="110" customFormat="1" ht="18" customHeight="1" x14ac:dyDescent="0.2">
      <c r="A2" s="146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Y2" s="41"/>
    </row>
    <row r="3" spans="1:29" s="110" customFormat="1" ht="18" customHeight="1" x14ac:dyDescent="0.2">
      <c r="A3" s="146" t="s">
        <v>85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</row>
    <row r="4" spans="1:29" s="110" customFormat="1" ht="18" customHeight="1" x14ac:dyDescent="0.2">
      <c r="A4" s="146" t="s">
        <v>243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</row>
    <row r="5" spans="1:29" ht="18" customHeight="1" x14ac:dyDescent="0.2">
      <c r="N5" s="43"/>
      <c r="O5" s="43"/>
      <c r="P5" s="43"/>
      <c r="R5" s="27"/>
      <c r="T5" s="27"/>
      <c r="V5" s="43"/>
      <c r="W5" s="43"/>
      <c r="X5" s="43"/>
      <c r="AA5" s="44" t="s">
        <v>138</v>
      </c>
    </row>
    <row r="6" spans="1:29" ht="18" customHeight="1" x14ac:dyDescent="0.2">
      <c r="C6" s="147" t="s">
        <v>1</v>
      </c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</row>
    <row r="7" spans="1:29" ht="18" customHeight="1" x14ac:dyDescent="0.2">
      <c r="C7" s="149" t="s">
        <v>39</v>
      </c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45"/>
      <c r="Y7" s="45"/>
    </row>
    <row r="8" spans="1:29" ht="18" customHeight="1" x14ac:dyDescent="0.2">
      <c r="C8" s="45"/>
      <c r="D8" s="45"/>
      <c r="E8" s="45"/>
      <c r="F8" s="45"/>
      <c r="G8" s="45"/>
      <c r="H8" s="45"/>
      <c r="I8" s="45"/>
      <c r="J8" s="45"/>
      <c r="K8" s="45"/>
      <c r="L8" s="45"/>
      <c r="M8" s="148" t="s">
        <v>110</v>
      </c>
      <c r="N8" s="148"/>
      <c r="O8" s="148"/>
      <c r="P8" s="148"/>
      <c r="Q8" s="148"/>
      <c r="R8" s="148"/>
      <c r="S8" s="148"/>
      <c r="T8" s="148"/>
      <c r="U8" s="148"/>
      <c r="V8" s="45"/>
      <c r="W8" s="45"/>
      <c r="X8" s="45"/>
      <c r="Y8" s="45"/>
    </row>
    <row r="9" spans="1:29" ht="18" customHeight="1" x14ac:dyDescent="0.2">
      <c r="C9" s="45"/>
      <c r="D9" s="45"/>
      <c r="E9" s="45"/>
      <c r="F9" s="45"/>
      <c r="G9" s="45"/>
      <c r="H9" s="45"/>
      <c r="I9" s="45"/>
      <c r="J9" s="45"/>
      <c r="K9" s="45"/>
      <c r="L9" s="45"/>
      <c r="M9" s="148" t="s">
        <v>119</v>
      </c>
      <c r="N9" s="148"/>
      <c r="O9" s="148"/>
      <c r="P9" s="148"/>
      <c r="Q9" s="148"/>
      <c r="R9" s="148"/>
      <c r="S9" s="148"/>
      <c r="T9" s="45"/>
      <c r="U9" s="45"/>
      <c r="V9" s="45"/>
      <c r="W9" s="45"/>
      <c r="X9" s="45"/>
      <c r="Z9" s="45"/>
      <c r="AA9" s="45"/>
    </row>
    <row r="10" spans="1:29" s="46" customFormat="1" ht="18" customHeight="1" x14ac:dyDescent="0.2">
      <c r="D10" s="45"/>
      <c r="E10" s="45"/>
      <c r="F10" s="45"/>
      <c r="G10" s="45"/>
      <c r="H10" s="45"/>
      <c r="L10" s="45"/>
      <c r="N10" s="45"/>
      <c r="P10" s="45"/>
      <c r="Q10" s="46" t="s">
        <v>185</v>
      </c>
      <c r="Y10" s="45" t="s">
        <v>120</v>
      </c>
    </row>
    <row r="11" spans="1:29" s="46" customFormat="1" ht="18" customHeight="1" x14ac:dyDescent="0.2">
      <c r="D11" s="45"/>
      <c r="E11" s="45"/>
      <c r="F11" s="45"/>
      <c r="G11" s="45"/>
      <c r="H11" s="45"/>
      <c r="L11" s="45"/>
      <c r="M11" s="46" t="s">
        <v>136</v>
      </c>
      <c r="N11" s="45"/>
      <c r="P11" s="45"/>
      <c r="Q11" s="46" t="s">
        <v>186</v>
      </c>
      <c r="Y11" s="46" t="s">
        <v>121</v>
      </c>
    </row>
    <row r="12" spans="1:29" s="46" customFormat="1" ht="18" customHeight="1" x14ac:dyDescent="0.2">
      <c r="H12" s="45"/>
      <c r="I12" s="111"/>
      <c r="J12" s="111" t="s">
        <v>36</v>
      </c>
      <c r="K12" s="111"/>
      <c r="M12" s="45" t="s">
        <v>96</v>
      </c>
      <c r="N12" s="45"/>
      <c r="O12" s="45" t="s">
        <v>86</v>
      </c>
      <c r="P12" s="45"/>
      <c r="Q12" s="45" t="s">
        <v>187</v>
      </c>
      <c r="R12" s="45"/>
      <c r="S12" s="45" t="s">
        <v>170</v>
      </c>
      <c r="T12" s="45"/>
      <c r="U12" s="45" t="s">
        <v>95</v>
      </c>
      <c r="W12" s="46" t="s">
        <v>95</v>
      </c>
      <c r="Y12" s="46" t="s">
        <v>122</v>
      </c>
      <c r="AA12" s="46" t="s">
        <v>95</v>
      </c>
    </row>
    <row r="13" spans="1:29" s="46" customFormat="1" ht="18" customHeight="1" x14ac:dyDescent="0.2">
      <c r="C13" s="45" t="s">
        <v>87</v>
      </c>
      <c r="D13" s="45"/>
      <c r="E13" s="46" t="s">
        <v>88</v>
      </c>
      <c r="F13" s="45"/>
      <c r="H13" s="45"/>
      <c r="I13" s="45" t="s">
        <v>90</v>
      </c>
      <c r="J13" s="45"/>
      <c r="L13" s="45"/>
      <c r="M13" s="45" t="s">
        <v>97</v>
      </c>
      <c r="N13" s="45"/>
      <c r="O13" s="45" t="s">
        <v>89</v>
      </c>
      <c r="P13" s="45"/>
      <c r="Q13" s="45" t="s">
        <v>188</v>
      </c>
      <c r="R13" s="45"/>
      <c r="S13" s="45" t="s">
        <v>171</v>
      </c>
      <c r="T13" s="45"/>
      <c r="U13" s="45" t="s">
        <v>123</v>
      </c>
      <c r="W13" s="46" t="s">
        <v>28</v>
      </c>
      <c r="Y13" s="46" t="s">
        <v>124</v>
      </c>
      <c r="AA13" s="46" t="s">
        <v>125</v>
      </c>
    </row>
    <row r="14" spans="1:29" s="46" customFormat="1" ht="18" customHeight="1" x14ac:dyDescent="0.2">
      <c r="C14" s="111" t="s">
        <v>131</v>
      </c>
      <c r="D14" s="45"/>
      <c r="E14" s="111" t="s">
        <v>91</v>
      </c>
      <c r="F14" s="45"/>
      <c r="G14" s="111" t="s">
        <v>35</v>
      </c>
      <c r="H14" s="45"/>
      <c r="I14" s="111" t="s">
        <v>93</v>
      </c>
      <c r="J14" s="45"/>
      <c r="K14" s="111" t="s">
        <v>94</v>
      </c>
      <c r="L14" s="45"/>
      <c r="M14" s="111" t="s">
        <v>99</v>
      </c>
      <c r="N14" s="45"/>
      <c r="O14" s="111" t="s">
        <v>92</v>
      </c>
      <c r="P14" s="45"/>
      <c r="Q14" s="111" t="s">
        <v>189</v>
      </c>
      <c r="R14" s="45"/>
      <c r="S14" s="111" t="s">
        <v>214</v>
      </c>
      <c r="T14" s="45"/>
      <c r="U14" s="111" t="s">
        <v>126</v>
      </c>
      <c r="V14" s="45"/>
      <c r="W14" s="111" t="s">
        <v>127</v>
      </c>
      <c r="X14" s="45"/>
      <c r="Y14" s="111" t="s">
        <v>128</v>
      </c>
      <c r="AA14" s="111" t="s">
        <v>129</v>
      </c>
    </row>
    <row r="15" spans="1:29" ht="18" customHeight="1" x14ac:dyDescent="0.2">
      <c r="A15" s="110" t="s">
        <v>192</v>
      </c>
      <c r="C15" s="62">
        <v>1666827</v>
      </c>
      <c r="D15" s="63"/>
      <c r="E15" s="62">
        <v>2062461</v>
      </c>
      <c r="F15" s="63"/>
      <c r="G15" s="62">
        <v>568131</v>
      </c>
      <c r="H15" s="63"/>
      <c r="I15" s="62">
        <v>211675</v>
      </c>
      <c r="J15" s="63"/>
      <c r="K15" s="62">
        <v>1857861</v>
      </c>
      <c r="L15" s="63"/>
      <c r="M15" s="62">
        <v>124328</v>
      </c>
      <c r="N15" s="62"/>
      <c r="O15" s="62">
        <v>5580940</v>
      </c>
      <c r="P15" s="63"/>
      <c r="Q15" s="62">
        <v>274156</v>
      </c>
      <c r="R15" s="63"/>
      <c r="S15" s="62">
        <v>-611</v>
      </c>
      <c r="T15" s="63"/>
      <c r="U15" s="62">
        <f>SUM(M15:S15)</f>
        <v>5978813</v>
      </c>
      <c r="V15" s="63"/>
      <c r="W15" s="62">
        <f>SUM(C15:K15,U15)</f>
        <v>12345768</v>
      </c>
      <c r="X15" s="63"/>
      <c r="Y15" s="62">
        <v>139879</v>
      </c>
      <c r="Z15" s="63"/>
      <c r="AA15" s="63">
        <f>SUM(W15,Y15)</f>
        <v>12485647</v>
      </c>
      <c r="AC15" s="65"/>
    </row>
    <row r="16" spans="1:29" ht="18" customHeight="1" x14ac:dyDescent="0.2">
      <c r="A16" s="27" t="s">
        <v>207</v>
      </c>
      <c r="C16" s="62">
        <v>0</v>
      </c>
      <c r="D16" s="63"/>
      <c r="E16" s="62">
        <v>0</v>
      </c>
      <c r="F16" s="63"/>
      <c r="G16" s="62">
        <v>0</v>
      </c>
      <c r="H16" s="63"/>
      <c r="I16" s="62">
        <v>0</v>
      </c>
      <c r="J16" s="63"/>
      <c r="K16" s="62">
        <v>-824682</v>
      </c>
      <c r="L16" s="63"/>
      <c r="M16" s="62">
        <v>0</v>
      </c>
      <c r="N16" s="62"/>
      <c r="O16" s="62">
        <v>0</v>
      </c>
      <c r="P16" s="63"/>
      <c r="Q16" s="63">
        <v>0</v>
      </c>
      <c r="R16" s="63"/>
      <c r="S16" s="63">
        <v>0</v>
      </c>
      <c r="T16" s="63"/>
      <c r="U16" s="62">
        <f>SUM(M16:S16)</f>
        <v>0</v>
      </c>
      <c r="V16" s="63"/>
      <c r="W16" s="62">
        <f>SUM(C16:K16,U16)</f>
        <v>-824682</v>
      </c>
      <c r="X16" s="63"/>
      <c r="Y16" s="62">
        <v>-8150</v>
      </c>
      <c r="Z16" s="63"/>
      <c r="AA16" s="63">
        <f>SUM(W16:Y16)</f>
        <v>-832832</v>
      </c>
      <c r="AC16" s="65"/>
    </row>
    <row r="17" spans="1:29" ht="18" customHeight="1" x14ac:dyDescent="0.2">
      <c r="A17" s="27" t="s">
        <v>149</v>
      </c>
      <c r="C17" s="64">
        <v>0</v>
      </c>
      <c r="D17" s="63"/>
      <c r="E17" s="64">
        <v>0</v>
      </c>
      <c r="F17" s="63"/>
      <c r="G17" s="64">
        <v>0</v>
      </c>
      <c r="H17" s="63"/>
      <c r="I17" s="64">
        <v>0</v>
      </c>
      <c r="J17" s="63"/>
      <c r="K17" s="64">
        <v>0</v>
      </c>
      <c r="L17" s="63"/>
      <c r="M17" s="64">
        <v>202</v>
      </c>
      <c r="N17" s="62"/>
      <c r="O17" s="64">
        <v>0</v>
      </c>
      <c r="P17" s="63"/>
      <c r="Q17" s="67">
        <v>0</v>
      </c>
      <c r="R17" s="63"/>
      <c r="S17" s="67">
        <v>-626</v>
      </c>
      <c r="T17" s="63"/>
      <c r="U17" s="64">
        <f>SUM(M17:S17)</f>
        <v>-424</v>
      </c>
      <c r="V17" s="63"/>
      <c r="W17" s="64">
        <f>SUM(C17:K17,U17)</f>
        <v>-424</v>
      </c>
      <c r="X17" s="63"/>
      <c r="Y17" s="64">
        <v>-110</v>
      </c>
      <c r="Z17" s="63"/>
      <c r="AA17" s="67">
        <f>SUM(W17:Y17)</f>
        <v>-534</v>
      </c>
      <c r="AC17" s="65"/>
    </row>
    <row r="18" spans="1:29" ht="18" customHeight="1" x14ac:dyDescent="0.2">
      <c r="A18" s="27" t="s">
        <v>157</v>
      </c>
      <c r="C18" s="68">
        <f>SUM(C16:C17)</f>
        <v>0</v>
      </c>
      <c r="D18" s="62"/>
      <c r="E18" s="68">
        <f>SUM(E16:E17)</f>
        <v>0</v>
      </c>
      <c r="F18" s="62"/>
      <c r="G18" s="68">
        <f>SUM(G16:G17)</f>
        <v>0</v>
      </c>
      <c r="H18" s="62"/>
      <c r="I18" s="68">
        <f>SUM(I16:I17)</f>
        <v>0</v>
      </c>
      <c r="J18" s="62"/>
      <c r="K18" s="68">
        <f>SUM(K16:K17)</f>
        <v>-824682</v>
      </c>
      <c r="L18" s="63"/>
      <c r="M18" s="68">
        <f>SUM(M16:M17)</f>
        <v>202</v>
      </c>
      <c r="N18" s="68"/>
      <c r="O18" s="68">
        <f>SUM(O16:O17)</f>
        <v>0</v>
      </c>
      <c r="P18" s="62"/>
      <c r="Q18" s="68">
        <f>SUM(Q16:Q17)</f>
        <v>0</v>
      </c>
      <c r="R18" s="62"/>
      <c r="S18" s="68">
        <f>SUM(S16:S17)</f>
        <v>-626</v>
      </c>
      <c r="T18" s="62"/>
      <c r="U18" s="68">
        <f>SUM(U16:U17)</f>
        <v>-424</v>
      </c>
      <c r="V18" s="63"/>
      <c r="W18" s="68">
        <f>SUM(W16:W17)</f>
        <v>-825106</v>
      </c>
      <c r="X18" s="63"/>
      <c r="Y18" s="68">
        <f>SUM(Y16:Y17)</f>
        <v>-8260</v>
      </c>
      <c r="Z18" s="63"/>
      <c r="AA18" s="68">
        <f>SUM(AA16:AA17)</f>
        <v>-833366</v>
      </c>
      <c r="AC18" s="65"/>
    </row>
    <row r="19" spans="1:29" ht="18" customHeight="1" x14ac:dyDescent="0.2">
      <c r="A19" s="27" t="s">
        <v>225</v>
      </c>
      <c r="C19" s="68">
        <v>0</v>
      </c>
      <c r="D19" s="62"/>
      <c r="E19" s="68">
        <v>0</v>
      </c>
      <c r="F19" s="62"/>
      <c r="G19" s="68">
        <v>0</v>
      </c>
      <c r="H19" s="62"/>
      <c r="I19" s="68">
        <v>0</v>
      </c>
      <c r="J19" s="62"/>
      <c r="K19" s="68">
        <v>-500042</v>
      </c>
      <c r="L19" s="63"/>
      <c r="M19" s="68">
        <v>0</v>
      </c>
      <c r="N19" s="68"/>
      <c r="O19" s="68">
        <v>0</v>
      </c>
      <c r="P19" s="62"/>
      <c r="Q19" s="68">
        <v>0</v>
      </c>
      <c r="R19" s="62"/>
      <c r="S19" s="68">
        <v>0</v>
      </c>
      <c r="T19" s="62"/>
      <c r="U19" s="62">
        <f>SUM(M19:S19)</f>
        <v>0</v>
      </c>
      <c r="V19" s="63"/>
      <c r="W19" s="103">
        <f>SUM(C19:K19,U19)</f>
        <v>-500042</v>
      </c>
      <c r="X19" s="63"/>
      <c r="Y19" s="68">
        <v>0</v>
      </c>
      <c r="Z19" s="63"/>
      <c r="AA19" s="65">
        <f>SUM(W19:Y19)</f>
        <v>-500042</v>
      </c>
      <c r="AC19" s="65"/>
    </row>
    <row r="20" spans="1:29" ht="18" customHeight="1" x14ac:dyDescent="0.2">
      <c r="A20" s="27" t="s">
        <v>173</v>
      </c>
      <c r="C20" s="68">
        <v>0</v>
      </c>
      <c r="D20" s="62"/>
      <c r="E20" s="68">
        <v>0</v>
      </c>
      <c r="F20" s="62"/>
      <c r="G20" s="68">
        <v>0</v>
      </c>
      <c r="H20" s="62"/>
      <c r="I20" s="68">
        <v>0</v>
      </c>
      <c r="J20" s="62"/>
      <c r="K20" s="68">
        <v>6472</v>
      </c>
      <c r="L20" s="63"/>
      <c r="M20" s="68">
        <v>0</v>
      </c>
      <c r="N20" s="68"/>
      <c r="O20" s="68">
        <v>-6472</v>
      </c>
      <c r="P20" s="62"/>
      <c r="Q20" s="68">
        <v>0</v>
      </c>
      <c r="R20" s="62"/>
      <c r="S20" s="68">
        <v>0</v>
      </c>
      <c r="T20" s="62"/>
      <c r="U20" s="62">
        <f>SUM(M20:S20)</f>
        <v>-6472</v>
      </c>
      <c r="V20" s="63"/>
      <c r="W20" s="104">
        <v>0</v>
      </c>
      <c r="X20" s="63"/>
      <c r="Y20" s="68">
        <v>0</v>
      </c>
      <c r="Z20" s="63"/>
      <c r="AA20" s="65">
        <f>SUM(W20:Y20)</f>
        <v>0</v>
      </c>
      <c r="AC20" s="65"/>
    </row>
    <row r="21" spans="1:29" ht="18" customHeight="1" x14ac:dyDescent="0.2">
      <c r="A21" s="27" t="s">
        <v>226</v>
      </c>
      <c r="C21" s="68">
        <v>0</v>
      </c>
      <c r="D21" s="62"/>
      <c r="E21" s="68">
        <v>0</v>
      </c>
      <c r="F21" s="62"/>
      <c r="G21" s="68">
        <v>0</v>
      </c>
      <c r="H21" s="62"/>
      <c r="I21" s="68">
        <v>0</v>
      </c>
      <c r="J21" s="62"/>
      <c r="K21" s="68">
        <v>0</v>
      </c>
      <c r="L21" s="63"/>
      <c r="M21" s="68">
        <v>0</v>
      </c>
      <c r="N21" s="68"/>
      <c r="O21" s="68">
        <v>0</v>
      </c>
      <c r="P21" s="62"/>
      <c r="Q21" s="68">
        <v>0</v>
      </c>
      <c r="R21" s="62"/>
      <c r="S21" s="68">
        <v>0</v>
      </c>
      <c r="T21" s="62"/>
      <c r="U21" s="62">
        <f>SUM(M21:S21)</f>
        <v>0</v>
      </c>
      <c r="V21" s="63"/>
      <c r="W21" s="103">
        <f>SUM(C21:K21,U21)</f>
        <v>0</v>
      </c>
      <c r="X21" s="63"/>
      <c r="Y21" s="104">
        <v>800</v>
      </c>
      <c r="Z21" s="63"/>
      <c r="AA21" s="65">
        <f>SUM(W21:Y21)</f>
        <v>800</v>
      </c>
      <c r="AC21" s="65"/>
    </row>
    <row r="22" spans="1:29" ht="18" customHeight="1" thickBot="1" x14ac:dyDescent="0.25">
      <c r="A22" s="110" t="s">
        <v>240</v>
      </c>
      <c r="C22" s="69">
        <f>SUM(C15,C18:C21)</f>
        <v>1666827</v>
      </c>
      <c r="D22" s="63"/>
      <c r="E22" s="69">
        <f>SUM(E15,E18:E21)</f>
        <v>2062461</v>
      </c>
      <c r="F22" s="63"/>
      <c r="G22" s="69">
        <f>SUM(G15,G18:G21)</f>
        <v>568131</v>
      </c>
      <c r="H22" s="63"/>
      <c r="I22" s="69">
        <f>SUM(I15,I18:I21)</f>
        <v>211675</v>
      </c>
      <c r="J22" s="63"/>
      <c r="K22" s="69">
        <f>SUM(K15,K18:K21)</f>
        <v>539609</v>
      </c>
      <c r="L22" s="63"/>
      <c r="M22" s="69">
        <f>SUM(M15,M18:M21)</f>
        <v>124530</v>
      </c>
      <c r="N22" s="62"/>
      <c r="O22" s="69">
        <f>SUM(O15,O18:O21)</f>
        <v>5574468</v>
      </c>
      <c r="P22" s="63"/>
      <c r="Q22" s="69">
        <f>SUM(Q15,Q18:Q21)</f>
        <v>274156</v>
      </c>
      <c r="R22" s="63"/>
      <c r="S22" s="69">
        <f>SUM(S15,S18:S21)</f>
        <v>-1237</v>
      </c>
      <c r="T22" s="63"/>
      <c r="U22" s="69">
        <f>SUM(U15,U18:U21)</f>
        <v>5971917</v>
      </c>
      <c r="V22" s="63"/>
      <c r="W22" s="69">
        <f>SUM(W15,W18:W21)</f>
        <v>11020620</v>
      </c>
      <c r="X22" s="63"/>
      <c r="Y22" s="69">
        <f>SUM(Y15,Y18:Y21)</f>
        <v>132419</v>
      </c>
      <c r="Z22" s="63"/>
      <c r="AA22" s="69">
        <f>SUM(AA15,AA18:AA21)</f>
        <v>11153039</v>
      </c>
      <c r="AC22" s="65"/>
    </row>
    <row r="23" spans="1:29" ht="18" customHeight="1" thickTop="1" x14ac:dyDescent="0.2">
      <c r="A23" s="110"/>
      <c r="C23" s="70"/>
      <c r="D23" s="63"/>
      <c r="E23" s="70"/>
      <c r="F23" s="63"/>
      <c r="G23" s="70"/>
      <c r="H23" s="63"/>
      <c r="I23" s="70"/>
      <c r="J23" s="63"/>
      <c r="K23" s="70"/>
      <c r="L23" s="63"/>
      <c r="M23" s="70"/>
      <c r="N23" s="62"/>
      <c r="O23" s="70"/>
      <c r="P23" s="63"/>
      <c r="Q23" s="63"/>
      <c r="R23" s="63"/>
      <c r="S23" s="63"/>
      <c r="T23" s="63"/>
      <c r="U23" s="70"/>
      <c r="V23" s="63"/>
      <c r="W23" s="70"/>
      <c r="X23" s="63"/>
      <c r="Y23" s="70"/>
      <c r="Z23" s="63"/>
      <c r="AA23" s="62"/>
      <c r="AC23" s="65"/>
    </row>
    <row r="24" spans="1:29" ht="18" customHeight="1" x14ac:dyDescent="0.2">
      <c r="A24" s="110" t="s">
        <v>193</v>
      </c>
      <c r="C24" s="62">
        <v>1666827</v>
      </c>
      <c r="D24" s="63"/>
      <c r="E24" s="62">
        <v>2062461</v>
      </c>
      <c r="F24" s="63"/>
      <c r="G24" s="62">
        <v>568131</v>
      </c>
      <c r="H24" s="63"/>
      <c r="I24" s="62">
        <v>211675</v>
      </c>
      <c r="J24" s="63"/>
      <c r="K24" s="62">
        <v>447534</v>
      </c>
      <c r="L24" s="63"/>
      <c r="M24" s="62">
        <v>124299</v>
      </c>
      <c r="N24" s="62"/>
      <c r="O24" s="62">
        <v>5478403</v>
      </c>
      <c r="P24" s="63"/>
      <c r="Q24" s="63">
        <v>85453</v>
      </c>
      <c r="R24" s="63"/>
      <c r="S24" s="63">
        <v>-12207</v>
      </c>
      <c r="T24" s="63"/>
      <c r="U24" s="62">
        <f>SUM(M24:S24)</f>
        <v>5675948</v>
      </c>
      <c r="V24" s="63"/>
      <c r="W24" s="62">
        <f>SUM(C24:K24,U24)</f>
        <v>10632576</v>
      </c>
      <c r="X24" s="63"/>
      <c r="Y24" s="62">
        <v>119537</v>
      </c>
      <c r="Z24" s="63"/>
      <c r="AA24" s="63">
        <f>SUM(W24:Y24)</f>
        <v>10752113</v>
      </c>
      <c r="AC24" s="65"/>
    </row>
    <row r="25" spans="1:29" ht="18" customHeight="1" x14ac:dyDescent="0.2">
      <c r="A25" s="27" t="s">
        <v>207</v>
      </c>
      <c r="C25" s="62">
        <v>0</v>
      </c>
      <c r="D25" s="63"/>
      <c r="E25" s="62">
        <v>0</v>
      </c>
      <c r="F25" s="63"/>
      <c r="G25" s="62">
        <v>0</v>
      </c>
      <c r="H25" s="63"/>
      <c r="I25" s="62">
        <v>0</v>
      </c>
      <c r="J25" s="63"/>
      <c r="K25" s="62">
        <f>'PL&amp;OCI'!D101</f>
        <v>-767202</v>
      </c>
      <c r="L25" s="63"/>
      <c r="M25" s="62">
        <v>0</v>
      </c>
      <c r="N25" s="62"/>
      <c r="O25" s="62">
        <v>0</v>
      </c>
      <c r="P25" s="63"/>
      <c r="Q25" s="63">
        <v>0</v>
      </c>
      <c r="R25" s="63"/>
      <c r="S25" s="63">
        <v>0</v>
      </c>
      <c r="T25" s="63"/>
      <c r="U25" s="62">
        <f>SUM(M25:S25)</f>
        <v>0</v>
      </c>
      <c r="V25" s="63"/>
      <c r="W25" s="62">
        <f>SUM(C25:K25,U25)</f>
        <v>-767202</v>
      </c>
      <c r="X25" s="63"/>
      <c r="Y25" s="62">
        <f>'PL&amp;OCI'!D102</f>
        <v>-1903</v>
      </c>
      <c r="Z25" s="63"/>
      <c r="AA25" s="63">
        <f>SUM(W25:Y25)</f>
        <v>-769105</v>
      </c>
      <c r="AC25" s="65"/>
    </row>
    <row r="26" spans="1:29" ht="18" customHeight="1" x14ac:dyDescent="0.2">
      <c r="A26" s="27" t="s">
        <v>149</v>
      </c>
      <c r="C26" s="64">
        <v>0</v>
      </c>
      <c r="D26" s="63"/>
      <c r="E26" s="64">
        <v>0</v>
      </c>
      <c r="F26" s="63"/>
      <c r="G26" s="64">
        <v>0</v>
      </c>
      <c r="H26" s="63"/>
      <c r="I26" s="64">
        <v>0</v>
      </c>
      <c r="J26" s="63"/>
      <c r="K26" s="64">
        <v>0</v>
      </c>
      <c r="L26" s="63"/>
      <c r="M26" s="64">
        <v>-3909</v>
      </c>
      <c r="N26" s="62"/>
      <c r="O26" s="64">
        <v>0</v>
      </c>
      <c r="P26" s="63"/>
      <c r="Q26" s="67">
        <v>117990</v>
      </c>
      <c r="R26" s="63"/>
      <c r="S26" s="67">
        <f>'PL&amp;OCI'!D124+'PL&amp;OCI'!D130</f>
        <v>9739</v>
      </c>
      <c r="T26" s="63"/>
      <c r="U26" s="64">
        <f>SUM(M26:S26)</f>
        <v>123820</v>
      </c>
      <c r="V26" s="63"/>
      <c r="W26" s="64">
        <f>SUM(C26:K26,U26)</f>
        <v>123820</v>
      </c>
      <c r="X26" s="63"/>
      <c r="Y26" s="133">
        <f>-176+1</f>
        <v>-175</v>
      </c>
      <c r="Z26" s="63"/>
      <c r="AA26" s="67">
        <f>SUM(W26:Y26)</f>
        <v>123645</v>
      </c>
      <c r="AC26" s="65"/>
    </row>
    <row r="27" spans="1:29" ht="18" customHeight="1" x14ac:dyDescent="0.2">
      <c r="A27" s="27" t="s">
        <v>157</v>
      </c>
      <c r="C27" s="68">
        <f>SUM(C25:C26)</f>
        <v>0</v>
      </c>
      <c r="D27" s="62"/>
      <c r="E27" s="68">
        <f>SUM(E25:E26)</f>
        <v>0</v>
      </c>
      <c r="F27" s="62"/>
      <c r="G27" s="68">
        <f>SUM(G25:G26)</f>
        <v>0</v>
      </c>
      <c r="H27" s="62"/>
      <c r="I27" s="68">
        <f>SUM(I25:I26)</f>
        <v>0</v>
      </c>
      <c r="J27" s="62"/>
      <c r="K27" s="68">
        <f>SUM(K25:K26)</f>
        <v>-767202</v>
      </c>
      <c r="L27" s="63"/>
      <c r="M27" s="68">
        <f>SUM(M25:M26)</f>
        <v>-3909</v>
      </c>
      <c r="N27" s="68"/>
      <c r="O27" s="68">
        <f>SUM(O25:O26)</f>
        <v>0</v>
      </c>
      <c r="P27" s="62"/>
      <c r="Q27" s="68">
        <f>SUM(Q25:Q26)</f>
        <v>117990</v>
      </c>
      <c r="R27" s="62"/>
      <c r="S27" s="68">
        <f>SUM(S25:S26)</f>
        <v>9739</v>
      </c>
      <c r="T27" s="62"/>
      <c r="U27" s="68">
        <f>SUM(U25:U26)</f>
        <v>123820</v>
      </c>
      <c r="V27" s="63"/>
      <c r="W27" s="68">
        <f>SUM(W25:W26)</f>
        <v>-643382</v>
      </c>
      <c r="X27" s="63"/>
      <c r="Y27" s="68">
        <f>SUM(Y25:Y26)</f>
        <v>-2078</v>
      </c>
      <c r="Z27" s="63"/>
      <c r="AA27" s="68">
        <f>SUM(AA25:AA26)</f>
        <v>-645460</v>
      </c>
      <c r="AC27" s="65"/>
    </row>
    <row r="28" spans="1:29" ht="18" customHeight="1" x14ac:dyDescent="0.2">
      <c r="A28" s="27" t="s">
        <v>250</v>
      </c>
      <c r="C28" s="68"/>
      <c r="D28" s="62"/>
      <c r="E28" s="68"/>
      <c r="F28" s="62"/>
      <c r="G28" s="68"/>
      <c r="H28" s="62"/>
      <c r="I28" s="68"/>
      <c r="J28" s="62"/>
      <c r="K28" s="68"/>
      <c r="L28" s="63"/>
      <c r="M28" s="68"/>
      <c r="N28" s="68"/>
      <c r="O28" s="68"/>
      <c r="P28" s="62"/>
      <c r="Q28" s="68"/>
      <c r="R28" s="62"/>
      <c r="S28" s="68"/>
      <c r="T28" s="62"/>
      <c r="U28" s="68"/>
      <c r="V28" s="63"/>
      <c r="W28" s="68"/>
      <c r="X28" s="63"/>
      <c r="Y28" s="68"/>
      <c r="Z28" s="63"/>
      <c r="AA28" s="68"/>
      <c r="AC28" s="65"/>
    </row>
    <row r="29" spans="1:29" ht="18" customHeight="1" x14ac:dyDescent="0.2">
      <c r="A29" s="27" t="s">
        <v>254</v>
      </c>
      <c r="C29" s="68">
        <v>0</v>
      </c>
      <c r="D29" s="62"/>
      <c r="E29" s="68">
        <v>0</v>
      </c>
      <c r="F29" s="62"/>
      <c r="G29" s="68">
        <v>0</v>
      </c>
      <c r="H29" s="62"/>
      <c r="I29" s="68">
        <v>0</v>
      </c>
      <c r="J29" s="62"/>
      <c r="K29" s="68">
        <v>0</v>
      </c>
      <c r="L29" s="63"/>
      <c r="M29" s="68">
        <v>0</v>
      </c>
      <c r="N29" s="68"/>
      <c r="O29" s="68">
        <v>0</v>
      </c>
      <c r="P29" s="62"/>
      <c r="Q29" s="68">
        <v>0</v>
      </c>
      <c r="R29" s="62"/>
      <c r="S29" s="68">
        <v>0</v>
      </c>
      <c r="T29" s="62"/>
      <c r="U29" s="62">
        <f>SUM(M29:S29)</f>
        <v>0</v>
      </c>
      <c r="V29" s="63"/>
      <c r="W29" s="62">
        <f>SUM(C29:K29,U29)</f>
        <v>0</v>
      </c>
      <c r="X29" s="63"/>
      <c r="Y29" s="134">
        <v>-2268</v>
      </c>
      <c r="Z29" s="63"/>
      <c r="AA29" s="63">
        <f>SUM(W29:Y29)</f>
        <v>-2268</v>
      </c>
      <c r="AC29" s="65"/>
    </row>
    <row r="30" spans="1:29" ht="18" customHeight="1" x14ac:dyDescent="0.2">
      <c r="A30" s="27" t="s">
        <v>173</v>
      </c>
      <c r="C30" s="64">
        <v>0</v>
      </c>
      <c r="D30" s="63"/>
      <c r="E30" s="64">
        <v>0</v>
      </c>
      <c r="F30" s="63"/>
      <c r="G30" s="64">
        <v>0</v>
      </c>
      <c r="H30" s="63"/>
      <c r="I30" s="64">
        <v>0</v>
      </c>
      <c r="J30" s="62"/>
      <c r="K30" s="135">
        <v>18392</v>
      </c>
      <c r="L30" s="63"/>
      <c r="M30" s="68">
        <v>0</v>
      </c>
      <c r="N30" s="68"/>
      <c r="O30" s="68">
        <f>-K30</f>
        <v>-18392</v>
      </c>
      <c r="P30" s="62"/>
      <c r="Q30" s="64">
        <v>0</v>
      </c>
      <c r="R30" s="62"/>
      <c r="S30" s="64">
        <v>0</v>
      </c>
      <c r="T30" s="62"/>
      <c r="U30" s="64">
        <f>SUM(M30:S30)</f>
        <v>-18392</v>
      </c>
      <c r="V30" s="63"/>
      <c r="W30" s="64">
        <f>SUM(C30:K30,U30)</f>
        <v>0</v>
      </c>
      <c r="X30" s="63"/>
      <c r="Y30" s="68">
        <v>0</v>
      </c>
      <c r="Z30" s="63"/>
      <c r="AA30" s="67">
        <f>SUM(W30:Y30)</f>
        <v>0</v>
      </c>
      <c r="AC30" s="65"/>
    </row>
    <row r="31" spans="1:29" ht="18" customHeight="1" thickBot="1" x14ac:dyDescent="0.25">
      <c r="A31" s="110" t="s">
        <v>241</v>
      </c>
      <c r="C31" s="69">
        <f>SUM(C24,C27:C30)</f>
        <v>1666827</v>
      </c>
      <c r="D31" s="63"/>
      <c r="E31" s="69">
        <f>SUM(E24,E27:E30)</f>
        <v>2062461</v>
      </c>
      <c r="F31" s="63"/>
      <c r="G31" s="69">
        <f>SUM(G24,G27:G30)</f>
        <v>568131</v>
      </c>
      <c r="H31" s="63"/>
      <c r="I31" s="69">
        <f>SUM(I24,I27:I30)</f>
        <v>211675</v>
      </c>
      <c r="J31" s="63"/>
      <c r="K31" s="69">
        <f>SUM(K24,K27:K30)</f>
        <v>-301276</v>
      </c>
      <c r="L31" s="63"/>
      <c r="M31" s="69">
        <f>SUM(M24,M27:M30)</f>
        <v>120390</v>
      </c>
      <c r="N31" s="62"/>
      <c r="O31" s="69">
        <f>SUM(O24,O27:O30)</f>
        <v>5460011</v>
      </c>
      <c r="P31" s="63"/>
      <c r="Q31" s="69">
        <f>SUM(Q24,Q27:Q30)</f>
        <v>203443</v>
      </c>
      <c r="R31" s="63"/>
      <c r="S31" s="69">
        <f>SUM(S24,S27:S30)</f>
        <v>-2468</v>
      </c>
      <c r="T31" s="63"/>
      <c r="U31" s="69">
        <f>SUM(U24,U27:U30)</f>
        <v>5781376</v>
      </c>
      <c r="V31" s="63"/>
      <c r="W31" s="69">
        <f>SUM(W24,W27:W30)</f>
        <v>9989194</v>
      </c>
      <c r="X31" s="63"/>
      <c r="Y31" s="69">
        <f>SUM(Y24,Y27:Y30)</f>
        <v>115191</v>
      </c>
      <c r="Z31" s="63"/>
      <c r="AA31" s="69">
        <f>SUM(AA24,AA27:AA30)</f>
        <v>10104385</v>
      </c>
      <c r="AC31" s="65"/>
    </row>
    <row r="32" spans="1:29" ht="18" customHeight="1" thickTop="1" x14ac:dyDescent="0.2">
      <c r="C32" s="65">
        <f>SUM(C24-BS!F73)</f>
        <v>0</v>
      </c>
      <c r="D32" s="27"/>
      <c r="E32" s="65">
        <f>SUM(E24-BS!F74)</f>
        <v>0</v>
      </c>
      <c r="F32" s="27"/>
      <c r="G32" s="65">
        <f>SUM(G24-BS!F75)</f>
        <v>0</v>
      </c>
      <c r="H32" s="27"/>
      <c r="I32" s="65">
        <f>SUM(I24-BS!F77)</f>
        <v>0</v>
      </c>
      <c r="J32" s="27"/>
      <c r="K32" s="65">
        <f>SUM(K24-BS!F78)</f>
        <v>0</v>
      </c>
      <c r="L32" s="27"/>
      <c r="Q32" s="27"/>
      <c r="R32" s="27"/>
      <c r="S32" s="27"/>
      <c r="T32" s="27"/>
      <c r="U32" s="65">
        <f>SUM(U24-BS!F79)</f>
        <v>0</v>
      </c>
      <c r="W32" s="65">
        <f>SUM(W24-BS!F80)</f>
        <v>0</v>
      </c>
      <c r="Y32" s="65">
        <f>SUM(Y24-BS!F81)</f>
        <v>0</v>
      </c>
      <c r="AA32" s="65">
        <f>SUM(AA24-BS!F82)</f>
        <v>0</v>
      </c>
      <c r="AC32" s="65"/>
    </row>
    <row r="33" spans="1:29" ht="18" customHeight="1" x14ac:dyDescent="0.2">
      <c r="C33" s="65">
        <f>SUM(C31-BS!D73)</f>
        <v>0</v>
      </c>
      <c r="D33" s="27"/>
      <c r="E33" s="65">
        <f>SUM(E31-BS!D74)</f>
        <v>0</v>
      </c>
      <c r="F33" s="27"/>
      <c r="G33" s="65">
        <f>SUM(G31-BS!D75)</f>
        <v>0</v>
      </c>
      <c r="H33" s="27"/>
      <c r="I33" s="65">
        <f>SUM(I31-BS!D77)</f>
        <v>0</v>
      </c>
      <c r="J33" s="27"/>
      <c r="K33" s="65">
        <f>SUM(K31-BS!D78)</f>
        <v>0</v>
      </c>
      <c r="L33" s="27"/>
      <c r="Q33" s="27"/>
      <c r="R33" s="27"/>
      <c r="S33" s="27"/>
      <c r="T33" s="27"/>
      <c r="U33" s="65">
        <f>SUM(U31-BS!D79)</f>
        <v>0</v>
      </c>
      <c r="W33" s="65">
        <f>SUM(W31-BS!D80)</f>
        <v>0</v>
      </c>
      <c r="Y33" s="65">
        <f>SUM(Y31-BS!D81)</f>
        <v>0</v>
      </c>
      <c r="Z33" s="63"/>
      <c r="AA33" s="65">
        <f>SUM(AA31-BS!D82)</f>
        <v>0</v>
      </c>
      <c r="AC33" s="65"/>
    </row>
    <row r="34" spans="1:29" ht="18" customHeight="1" x14ac:dyDescent="0.2">
      <c r="A34" s="27" t="s">
        <v>190</v>
      </c>
      <c r="D34" s="27"/>
      <c r="F34" s="27"/>
      <c r="H34" s="27"/>
      <c r="J34" s="27"/>
      <c r="L34" s="27"/>
      <c r="Q34" s="27"/>
      <c r="R34" s="27"/>
      <c r="S34" s="27"/>
      <c r="T34" s="27"/>
      <c r="Z34" s="63"/>
    </row>
    <row r="35" spans="1:29" ht="18" customHeight="1" x14ac:dyDescent="0.2">
      <c r="D35" s="27"/>
      <c r="F35" s="27"/>
      <c r="H35" s="27"/>
      <c r="J35" s="27"/>
      <c r="L35" s="27"/>
      <c r="Q35" s="27"/>
      <c r="R35" s="27"/>
      <c r="S35" s="27"/>
      <c r="T35" s="27"/>
      <c r="Z35" s="63"/>
    </row>
  </sheetData>
  <mergeCells count="7">
    <mergeCell ref="A2:W2"/>
    <mergeCell ref="A3:W3"/>
    <mergeCell ref="A4:W4"/>
    <mergeCell ref="C6:AA6"/>
    <mergeCell ref="M9:S9"/>
    <mergeCell ref="M8:U8"/>
    <mergeCell ref="C7:W7"/>
  </mergeCells>
  <phoneticPr fontId="9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70" fitToWidth="0" fitToHeight="0" orientation="landscape" r:id="rId1"/>
  <rowBreaks count="5" manualBreakCount="5">
    <brk id="81" max="16383" man="1"/>
    <brk id="124" max="16383" man="1"/>
    <brk id="142" max="16383" man="1"/>
    <brk id="181" max="16383" man="1"/>
    <brk id="210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E25"/>
  <sheetViews>
    <sheetView showGridLines="0" view="pageBreakPreview" zoomScale="85" zoomScaleNormal="85" zoomScaleSheetLayoutView="85" workbookViewId="0">
      <selection activeCell="G25" sqref="G25"/>
    </sheetView>
  </sheetViews>
  <sheetFormatPr defaultColWidth="9.28515625" defaultRowHeight="18.75" customHeight="1" x14ac:dyDescent="0.2"/>
  <cols>
    <col min="1" max="1" width="27.7109375" style="82" customWidth="1"/>
    <col min="2" max="2" width="1.7109375" style="82" customWidth="1"/>
    <col min="3" max="3" width="16.7109375" style="82" customWidth="1"/>
    <col min="4" max="4" width="1.5703125" style="79" customWidth="1"/>
    <col min="5" max="5" width="16.7109375" style="82" customWidth="1"/>
    <col min="6" max="6" width="1.5703125" style="79" customWidth="1"/>
    <col min="7" max="7" width="16.7109375" style="82" customWidth="1"/>
    <col min="8" max="8" width="1.5703125" style="82" customWidth="1"/>
    <col min="9" max="9" width="16.7109375" style="82" customWidth="1"/>
    <col min="10" max="10" width="1.5703125" style="79" customWidth="1"/>
    <col min="11" max="11" width="16.7109375" style="82" customWidth="1"/>
    <col min="12" max="12" width="1.5703125" style="79" customWidth="1"/>
    <col min="13" max="13" width="16.7109375" style="82" customWidth="1"/>
    <col min="14" max="14" width="1.5703125" style="79" customWidth="1"/>
    <col min="15" max="15" width="16.7109375" style="82" customWidth="1"/>
    <col min="16" max="16" width="0.7109375" style="82" customWidth="1"/>
    <col min="17" max="16384" width="9.28515625" style="82"/>
  </cols>
  <sheetData>
    <row r="1" spans="1:16" ht="18.75" customHeight="1" x14ac:dyDescent="0.2">
      <c r="O1" s="78" t="s">
        <v>137</v>
      </c>
    </row>
    <row r="2" spans="1:16" s="107" customFormat="1" ht="18.75" customHeight="1" x14ac:dyDescent="0.2">
      <c r="A2" s="151" t="s">
        <v>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16" s="107" customFormat="1" ht="18.75" customHeight="1" x14ac:dyDescent="0.2">
      <c r="A3" s="151" t="s">
        <v>134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</row>
    <row r="4" spans="1:16" s="107" customFormat="1" ht="18.75" customHeight="1" x14ac:dyDescent="0.2">
      <c r="A4" s="151" t="s">
        <v>243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</row>
    <row r="5" spans="1:16" ht="18.75" customHeight="1" x14ac:dyDescent="0.2">
      <c r="O5" s="78" t="s">
        <v>138</v>
      </c>
    </row>
    <row r="6" spans="1:16" ht="18.75" customHeight="1" x14ac:dyDescent="0.2">
      <c r="C6" s="152" t="s">
        <v>2</v>
      </c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</row>
    <row r="7" spans="1:16" s="99" customFormat="1" ht="18.75" customHeight="1" x14ac:dyDescent="0.2">
      <c r="F7" s="100"/>
      <c r="K7" s="153" t="s">
        <v>110</v>
      </c>
      <c r="L7" s="153"/>
      <c r="M7" s="153"/>
      <c r="N7" s="100"/>
      <c r="O7" s="101"/>
    </row>
    <row r="8" spans="1:16" s="99" customFormat="1" ht="18.75" customHeight="1" x14ac:dyDescent="0.2">
      <c r="F8" s="100"/>
      <c r="G8" s="150" t="s">
        <v>36</v>
      </c>
      <c r="H8" s="150"/>
      <c r="I8" s="150"/>
      <c r="K8" s="106" t="s">
        <v>119</v>
      </c>
      <c r="L8" s="100"/>
      <c r="M8" s="100"/>
      <c r="N8" s="100"/>
      <c r="O8" s="101"/>
    </row>
    <row r="9" spans="1:16" s="99" customFormat="1" ht="18.75" customHeight="1" x14ac:dyDescent="0.2">
      <c r="C9" s="100" t="s">
        <v>87</v>
      </c>
      <c r="D9" s="100"/>
      <c r="E9" s="99" t="s">
        <v>88</v>
      </c>
      <c r="F9" s="100"/>
      <c r="G9" s="100" t="s">
        <v>90</v>
      </c>
      <c r="H9" s="100"/>
      <c r="K9" s="100" t="s">
        <v>130</v>
      </c>
      <c r="L9" s="100"/>
      <c r="M9" s="99" t="s">
        <v>158</v>
      </c>
      <c r="N9" s="100"/>
      <c r="O9" s="99" t="s">
        <v>98</v>
      </c>
    </row>
    <row r="10" spans="1:16" s="99" customFormat="1" ht="18.75" customHeight="1" x14ac:dyDescent="0.2">
      <c r="C10" s="106" t="s">
        <v>131</v>
      </c>
      <c r="D10" s="100"/>
      <c r="E10" s="106" t="s">
        <v>91</v>
      </c>
      <c r="F10" s="100"/>
      <c r="G10" s="106" t="s">
        <v>93</v>
      </c>
      <c r="H10" s="100"/>
      <c r="I10" s="106" t="s">
        <v>94</v>
      </c>
      <c r="J10" s="100"/>
      <c r="K10" s="106" t="s">
        <v>92</v>
      </c>
      <c r="L10" s="100"/>
      <c r="M10" s="106" t="s">
        <v>126</v>
      </c>
      <c r="N10" s="100"/>
      <c r="O10" s="106" t="s">
        <v>129</v>
      </c>
    </row>
    <row r="11" spans="1:16" s="79" customFormat="1" ht="18.75" customHeight="1" x14ac:dyDescent="0.2">
      <c r="A11" s="107" t="s">
        <v>192</v>
      </c>
      <c r="C11" s="80">
        <v>1666827</v>
      </c>
      <c r="D11" s="81"/>
      <c r="E11" s="80">
        <v>2062461</v>
      </c>
      <c r="F11" s="81"/>
      <c r="G11" s="80">
        <v>211675</v>
      </c>
      <c r="H11" s="81"/>
      <c r="I11" s="80">
        <v>901083</v>
      </c>
      <c r="J11" s="81"/>
      <c r="K11" s="80">
        <v>141313</v>
      </c>
      <c r="L11" s="80"/>
      <c r="M11" s="80">
        <f>SUM(K11:L11)</f>
        <v>141313</v>
      </c>
      <c r="N11" s="81"/>
      <c r="O11" s="80">
        <f>SUM(C11:I11,M11)</f>
        <v>4983359</v>
      </c>
    </row>
    <row r="12" spans="1:16" s="79" customFormat="1" ht="18.75" customHeight="1" x14ac:dyDescent="0.2">
      <c r="A12" s="82" t="s">
        <v>207</v>
      </c>
      <c r="C12" s="80">
        <v>0</v>
      </c>
      <c r="D12" s="81"/>
      <c r="E12" s="80">
        <v>0</v>
      </c>
      <c r="F12" s="81"/>
      <c r="G12" s="80">
        <v>0</v>
      </c>
      <c r="H12" s="81"/>
      <c r="I12" s="80">
        <v>-4985</v>
      </c>
      <c r="J12" s="81"/>
      <c r="K12" s="80">
        <v>0</v>
      </c>
      <c r="L12" s="80"/>
      <c r="M12" s="80">
        <f>SUM(K12:L12)</f>
        <v>0</v>
      </c>
      <c r="N12" s="81"/>
      <c r="O12" s="80">
        <f>SUM(C12:I12,M12)</f>
        <v>-4985</v>
      </c>
    </row>
    <row r="13" spans="1:16" s="79" customFormat="1" ht="18.75" customHeight="1" x14ac:dyDescent="0.2">
      <c r="A13" s="82" t="s">
        <v>149</v>
      </c>
      <c r="C13" s="83">
        <v>0</v>
      </c>
      <c r="D13" s="81"/>
      <c r="E13" s="83">
        <v>0</v>
      </c>
      <c r="F13" s="81"/>
      <c r="G13" s="83">
        <v>0</v>
      </c>
      <c r="H13" s="81"/>
      <c r="I13" s="83">
        <v>0</v>
      </c>
      <c r="J13" s="81"/>
      <c r="K13" s="83">
        <v>0</v>
      </c>
      <c r="L13" s="84"/>
      <c r="M13" s="83">
        <f>SUM(K13:L13)</f>
        <v>0</v>
      </c>
      <c r="N13" s="81"/>
      <c r="O13" s="85">
        <f>SUM(C13:I13,M13)</f>
        <v>0</v>
      </c>
    </row>
    <row r="14" spans="1:16" ht="18.75" customHeight="1" x14ac:dyDescent="0.2">
      <c r="A14" s="79" t="s">
        <v>157</v>
      </c>
      <c r="C14" s="84">
        <f>SUM(C12:C13)</f>
        <v>0</v>
      </c>
      <c r="D14" s="81"/>
      <c r="E14" s="84">
        <f>SUM(E12:E13)</f>
        <v>0</v>
      </c>
      <c r="F14" s="81"/>
      <c r="G14" s="84">
        <f>SUM(G12:G13)</f>
        <v>0</v>
      </c>
      <c r="H14" s="81"/>
      <c r="I14" s="84">
        <f>SUM(I12:I13)</f>
        <v>-4985</v>
      </c>
      <c r="J14" s="81"/>
      <c r="K14" s="84">
        <f>SUM(K12:K13)</f>
        <v>0</v>
      </c>
      <c r="L14" s="84"/>
      <c r="M14" s="84">
        <f>SUM(M12:M13)</f>
        <v>0</v>
      </c>
      <c r="N14" s="81"/>
      <c r="O14" s="84">
        <f>SUM(O12:O13)</f>
        <v>-4985</v>
      </c>
    </row>
    <row r="15" spans="1:16" ht="18.75" customHeight="1" x14ac:dyDescent="0.2">
      <c r="A15" s="82" t="s">
        <v>225</v>
      </c>
      <c r="C15" s="84">
        <v>0</v>
      </c>
      <c r="D15" s="81"/>
      <c r="E15" s="84">
        <v>0</v>
      </c>
      <c r="F15" s="81"/>
      <c r="G15" s="84">
        <v>0</v>
      </c>
      <c r="H15" s="81"/>
      <c r="I15" s="84">
        <v>-500042</v>
      </c>
      <c r="J15" s="81"/>
      <c r="K15" s="84">
        <v>0</v>
      </c>
      <c r="L15" s="84"/>
      <c r="M15" s="84">
        <v>0</v>
      </c>
      <c r="N15" s="81"/>
      <c r="O15" s="85">
        <f>SUM(C15:I15,M15)</f>
        <v>-500042</v>
      </c>
    </row>
    <row r="16" spans="1:16" ht="18.75" customHeight="1" thickBot="1" x14ac:dyDescent="0.25">
      <c r="A16" s="107" t="s">
        <v>242</v>
      </c>
      <c r="C16" s="86">
        <f>SUM(C11,C14:C15)</f>
        <v>1666827</v>
      </c>
      <c r="D16" s="81"/>
      <c r="E16" s="86">
        <f>SUM(E11,E14:E15)</f>
        <v>2062461</v>
      </c>
      <c r="F16" s="81"/>
      <c r="G16" s="86">
        <f>SUM(G11,G14:G15)</f>
        <v>211675</v>
      </c>
      <c r="H16" s="81"/>
      <c r="I16" s="86">
        <f>SUM(I11,I14:I15)</f>
        <v>396056</v>
      </c>
      <c r="J16" s="81"/>
      <c r="K16" s="86">
        <f>SUM(K11,K14:K15)</f>
        <v>141313</v>
      </c>
      <c r="L16" s="80"/>
      <c r="M16" s="86">
        <f>SUM(M11,M14:M15)</f>
        <v>141313</v>
      </c>
      <c r="N16" s="81"/>
      <c r="O16" s="86">
        <f>SUM(O11,O14:O15)</f>
        <v>4478332</v>
      </c>
    </row>
    <row r="17" spans="1:31" ht="18.75" customHeight="1" thickTop="1" x14ac:dyDescent="0.2">
      <c r="C17" s="87"/>
      <c r="D17" s="88"/>
      <c r="E17" s="87"/>
      <c r="F17" s="88"/>
      <c r="G17" s="87"/>
      <c r="H17" s="87"/>
      <c r="I17" s="87"/>
      <c r="J17" s="88"/>
      <c r="K17" s="87"/>
      <c r="L17" s="87"/>
      <c r="M17" s="87"/>
      <c r="N17" s="87"/>
      <c r="O17" s="87"/>
    </row>
    <row r="18" spans="1:31" ht="18" customHeight="1" x14ac:dyDescent="0.2">
      <c r="A18" s="107" t="s">
        <v>193</v>
      </c>
      <c r="C18" s="80">
        <v>1666827</v>
      </c>
      <c r="D18" s="81"/>
      <c r="E18" s="80">
        <v>2062461</v>
      </c>
      <c r="F18" s="81"/>
      <c r="G18" s="80">
        <v>211675</v>
      </c>
      <c r="H18" s="81"/>
      <c r="I18" s="80">
        <v>367018</v>
      </c>
      <c r="J18" s="81"/>
      <c r="K18" s="80">
        <v>141313</v>
      </c>
      <c r="L18" s="81"/>
      <c r="M18" s="80">
        <f>SUM(K18:L18)</f>
        <v>141313</v>
      </c>
      <c r="N18" s="81"/>
      <c r="O18" s="80">
        <f>SUM(C18:I18,M18)</f>
        <v>4449294</v>
      </c>
      <c r="P18" s="81"/>
    </row>
    <row r="19" spans="1:31" s="79" customFormat="1" ht="18.75" customHeight="1" x14ac:dyDescent="0.2">
      <c r="A19" s="82" t="s">
        <v>207</v>
      </c>
      <c r="C19" s="80">
        <v>0</v>
      </c>
      <c r="D19" s="81"/>
      <c r="E19" s="80">
        <v>0</v>
      </c>
      <c r="F19" s="81"/>
      <c r="G19" s="80">
        <v>0</v>
      </c>
      <c r="H19" s="81"/>
      <c r="I19" s="80">
        <f>'PL&amp;OCI'!H101</f>
        <v>-57016</v>
      </c>
      <c r="J19" s="81"/>
      <c r="K19" s="80">
        <v>0</v>
      </c>
      <c r="L19" s="80"/>
      <c r="M19" s="80">
        <f>SUM(K19:L19)</f>
        <v>0</v>
      </c>
      <c r="N19" s="81"/>
      <c r="O19" s="80">
        <f>SUM(C19:I19,M19)</f>
        <v>-57016</v>
      </c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</row>
    <row r="20" spans="1:31" s="79" customFormat="1" ht="18.75" customHeight="1" x14ac:dyDescent="0.2">
      <c r="A20" s="82" t="s">
        <v>149</v>
      </c>
      <c r="C20" s="83">
        <v>0</v>
      </c>
      <c r="D20" s="81"/>
      <c r="E20" s="83">
        <v>0</v>
      </c>
      <c r="F20" s="81"/>
      <c r="G20" s="83">
        <v>0</v>
      </c>
      <c r="H20" s="81"/>
      <c r="I20" s="83">
        <v>0</v>
      </c>
      <c r="J20" s="81"/>
      <c r="K20" s="83">
        <f>'PL&amp;OCI'!H133</f>
        <v>0</v>
      </c>
      <c r="L20" s="84"/>
      <c r="M20" s="83">
        <f>SUM(K20:L20)</f>
        <v>0</v>
      </c>
      <c r="N20" s="81"/>
      <c r="O20" s="85">
        <f>SUM(C20:I20,M20)</f>
        <v>0</v>
      </c>
    </row>
    <row r="21" spans="1:31" ht="20.25" customHeight="1" x14ac:dyDescent="0.2">
      <c r="A21" s="79" t="s">
        <v>139</v>
      </c>
      <c r="C21" s="83">
        <f>SUM(C19:C20)</f>
        <v>0</v>
      </c>
      <c r="D21" s="81"/>
      <c r="E21" s="83">
        <f>SUM(E19:E20)</f>
        <v>0</v>
      </c>
      <c r="F21" s="81"/>
      <c r="G21" s="83">
        <f>SUM(G19:G20)</f>
        <v>0</v>
      </c>
      <c r="H21" s="81"/>
      <c r="I21" s="83">
        <f>SUM(I19:I20)</f>
        <v>-57016</v>
      </c>
      <c r="J21" s="81"/>
      <c r="K21" s="83">
        <f>SUM(K19:K20)</f>
        <v>0</v>
      </c>
      <c r="L21" s="84"/>
      <c r="M21" s="83">
        <f>SUM(M19:M20)</f>
        <v>0</v>
      </c>
      <c r="N21" s="81"/>
      <c r="O21" s="83">
        <f>SUM(O19:O20)</f>
        <v>-57016</v>
      </c>
    </row>
    <row r="22" spans="1:31" ht="18.75" customHeight="1" thickBot="1" x14ac:dyDescent="0.25">
      <c r="A22" s="107" t="s">
        <v>241</v>
      </c>
      <c r="C22" s="86">
        <f>SUM(C18,C21)</f>
        <v>1666827</v>
      </c>
      <c r="D22" s="81"/>
      <c r="E22" s="86">
        <f>SUM(E18,E21)</f>
        <v>2062461</v>
      </c>
      <c r="F22" s="81"/>
      <c r="G22" s="86">
        <f>SUM(G18,G21)</f>
        <v>211675</v>
      </c>
      <c r="H22" s="81"/>
      <c r="I22" s="86">
        <f>SUM(I18,I21)</f>
        <v>310002</v>
      </c>
      <c r="J22" s="81"/>
      <c r="K22" s="86">
        <f>SUM(K18,K21)</f>
        <v>141313</v>
      </c>
      <c r="L22" s="80"/>
      <c r="M22" s="86">
        <f>SUM(M18,M21)</f>
        <v>141313</v>
      </c>
      <c r="N22" s="81"/>
      <c r="O22" s="86">
        <f>SUM(O18,O21)</f>
        <v>4392278</v>
      </c>
    </row>
    <row r="23" spans="1:31" ht="18.75" customHeight="1" thickTop="1" x14ac:dyDescent="0.2">
      <c r="A23" s="107"/>
      <c r="C23" s="80">
        <f>SUM(C18-BS!J73)</f>
        <v>0</v>
      </c>
      <c r="D23" s="81"/>
      <c r="E23" s="80">
        <f>SUM(E18-BS!J74)</f>
        <v>0</v>
      </c>
      <c r="F23" s="81"/>
      <c r="G23" s="80">
        <f>SUM(G18-BS!J77)</f>
        <v>0</v>
      </c>
      <c r="H23" s="81"/>
      <c r="I23" s="80">
        <f>SUM(I18-BS!J78)</f>
        <v>0</v>
      </c>
      <c r="J23" s="81"/>
      <c r="K23" s="80"/>
      <c r="L23" s="80"/>
      <c r="M23" s="80">
        <f>SUM(M18-BS!J79)</f>
        <v>0</v>
      </c>
      <c r="N23" s="81"/>
      <c r="O23" s="80">
        <f>SUM(O18-BS!J82)</f>
        <v>0</v>
      </c>
    </row>
    <row r="24" spans="1:31" ht="18.75" customHeight="1" x14ac:dyDescent="0.2">
      <c r="C24" s="102">
        <f>SUM(C22-BS!H73)</f>
        <v>0</v>
      </c>
      <c r="E24" s="102">
        <f>SUM(E22-BS!H74)</f>
        <v>0</v>
      </c>
      <c r="G24" s="102">
        <f>SUM(G22-BS!H77)</f>
        <v>0</v>
      </c>
      <c r="I24" s="102">
        <f>SUM(I22-BS!H78)</f>
        <v>0</v>
      </c>
      <c r="K24" s="102"/>
      <c r="L24" s="82"/>
      <c r="M24" s="102">
        <f>SUM(M22-BS!H79)</f>
        <v>0</v>
      </c>
      <c r="N24" s="82"/>
      <c r="O24" s="102">
        <f>SUM(O22-BS!H82)</f>
        <v>0</v>
      </c>
    </row>
    <row r="25" spans="1:31" ht="18.75" customHeight="1" x14ac:dyDescent="0.2">
      <c r="A25" s="79" t="s">
        <v>190</v>
      </c>
    </row>
  </sheetData>
  <mergeCells count="6">
    <mergeCell ref="G8:I8"/>
    <mergeCell ref="A4:P4"/>
    <mergeCell ref="A2:O2"/>
    <mergeCell ref="A3:O3"/>
    <mergeCell ref="C6:O6"/>
    <mergeCell ref="K7:M7"/>
  </mergeCells>
  <phoneticPr fontId="9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89" fitToHeight="0" orientation="landscape" r:id="rId1"/>
  <rowBreaks count="6" manualBreakCount="6">
    <brk id="53" max="16383" man="1"/>
    <brk id="85" max="16383" man="1"/>
    <brk id="128" max="16383" man="1"/>
    <brk id="146" max="16383" man="1"/>
    <brk id="185" max="16383" man="1"/>
    <brk id="21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30"/>
  <sheetViews>
    <sheetView showGridLines="0" tabSelected="1" view="pageBreakPreview" topLeftCell="A19" zoomScaleNormal="100" zoomScaleSheetLayoutView="100" workbookViewId="0">
      <selection activeCell="A25" sqref="A25"/>
    </sheetView>
  </sheetViews>
  <sheetFormatPr defaultColWidth="9.28515625" defaultRowHeight="22.5" customHeight="1" x14ac:dyDescent="0.2"/>
  <cols>
    <col min="1" max="1" width="50.42578125" style="3" customWidth="1"/>
    <col min="2" max="2" width="5.7109375" style="3" customWidth="1"/>
    <col min="3" max="3" width="1.28515625" style="3" customWidth="1"/>
    <col min="4" max="4" width="14.5703125" style="3" bestFit="1" customWidth="1"/>
    <col min="5" max="5" width="1.28515625" style="3" customWidth="1"/>
    <col min="6" max="6" width="13.285156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28515625" style="3"/>
  </cols>
  <sheetData>
    <row r="1" spans="1:10" s="139" customFormat="1" ht="18.2" customHeight="1" x14ac:dyDescent="0.2">
      <c r="J1" s="2" t="s">
        <v>137</v>
      </c>
    </row>
    <row r="2" spans="1:10" s="139" customFormat="1" ht="18.2" customHeight="1" x14ac:dyDescent="0.2">
      <c r="A2" s="139" t="s">
        <v>0</v>
      </c>
      <c r="J2" s="28"/>
    </row>
    <row r="3" spans="1:10" s="139" customFormat="1" ht="18.2" customHeight="1" x14ac:dyDescent="0.2">
      <c r="A3" s="139" t="s">
        <v>59</v>
      </c>
    </row>
    <row r="4" spans="1:10" s="139" customFormat="1" ht="18.2" customHeight="1" x14ac:dyDescent="0.2">
      <c r="A4" s="139" t="s">
        <v>243</v>
      </c>
    </row>
    <row r="5" spans="1:10" ht="18.2" customHeight="1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138</v>
      </c>
    </row>
    <row r="6" spans="1:10" s="139" customFormat="1" ht="18.2" customHeight="1" x14ac:dyDescent="0.2">
      <c r="A6" s="4"/>
      <c r="B6" s="4"/>
      <c r="C6" s="4"/>
      <c r="D6" s="5"/>
      <c r="E6" s="138" t="s">
        <v>1</v>
      </c>
      <c r="F6" s="5"/>
      <c r="G6" s="4"/>
      <c r="H6" s="5"/>
      <c r="I6" s="138" t="s">
        <v>2</v>
      </c>
      <c r="J6" s="5"/>
    </row>
    <row r="7" spans="1:10" ht="18.2" customHeight="1" x14ac:dyDescent="0.2">
      <c r="B7" s="6"/>
      <c r="D7" s="77">
        <v>2564</v>
      </c>
      <c r="F7" s="77">
        <v>2563</v>
      </c>
      <c r="H7" s="77">
        <v>2564</v>
      </c>
      <c r="J7" s="77">
        <v>2563</v>
      </c>
    </row>
    <row r="8" spans="1:10" ht="18.2" customHeight="1" x14ac:dyDescent="0.2">
      <c r="A8" s="139" t="s">
        <v>60</v>
      </c>
    </row>
    <row r="9" spans="1:10" ht="18.2" customHeight="1" x14ac:dyDescent="0.2">
      <c r="A9" s="3" t="s">
        <v>198</v>
      </c>
      <c r="D9" s="8">
        <f>SUM('PL&amp;OCI'!D96)</f>
        <v>-718620</v>
      </c>
      <c r="F9" s="8">
        <f>SUM('PL&amp;OCI'!F96)</f>
        <v>-721104</v>
      </c>
      <c r="H9" s="8">
        <f>SUM('PL&amp;OCI'!H96)</f>
        <v>-57867</v>
      </c>
      <c r="J9" s="8">
        <f>SUM('PL&amp;OCI'!J96)</f>
        <v>8635</v>
      </c>
    </row>
    <row r="10" spans="1:10" ht="18.2" customHeight="1" x14ac:dyDescent="0.2">
      <c r="A10" s="3" t="s">
        <v>200</v>
      </c>
      <c r="D10" s="8"/>
      <c r="E10" s="8"/>
      <c r="F10" s="8"/>
      <c r="G10" s="8"/>
      <c r="H10" s="8"/>
      <c r="I10" s="8"/>
      <c r="J10" s="8"/>
    </row>
    <row r="11" spans="1:10" ht="18.2" customHeight="1" x14ac:dyDescent="0.2">
      <c r="A11" s="3" t="s">
        <v>154</v>
      </c>
      <c r="D11" s="8"/>
      <c r="E11" s="8"/>
      <c r="F11" s="8"/>
      <c r="G11" s="8"/>
      <c r="H11" s="8"/>
      <c r="I11" s="8"/>
      <c r="J11" s="8"/>
    </row>
    <row r="12" spans="1:10" ht="18.2" customHeight="1" x14ac:dyDescent="0.2">
      <c r="A12" s="3" t="s">
        <v>61</v>
      </c>
      <c r="D12" s="136">
        <v>342552</v>
      </c>
      <c r="E12" s="140"/>
      <c r="F12" s="136">
        <v>350984</v>
      </c>
      <c r="G12" s="72"/>
      <c r="H12" s="136">
        <v>6610</v>
      </c>
      <c r="I12" s="8"/>
      <c r="J12" s="8">
        <v>8282</v>
      </c>
    </row>
    <row r="13" spans="1:10" ht="18.2" customHeight="1" x14ac:dyDescent="0.2">
      <c r="A13" s="3" t="s">
        <v>201</v>
      </c>
      <c r="D13" s="136">
        <v>20838</v>
      </c>
      <c r="E13" s="140"/>
      <c r="F13" s="136">
        <v>-1117</v>
      </c>
      <c r="G13" s="72"/>
      <c r="H13" s="136">
        <v>2359</v>
      </c>
      <c r="I13" s="8"/>
      <c r="J13" s="9">
        <v>-40</v>
      </c>
    </row>
    <row r="14" spans="1:10" ht="18.2" customHeight="1" x14ac:dyDescent="0.2">
      <c r="A14" s="3" t="s">
        <v>244</v>
      </c>
      <c r="D14" s="136">
        <v>322</v>
      </c>
      <c r="E14" s="140"/>
      <c r="F14" s="136">
        <v>-32</v>
      </c>
      <c r="G14" s="72"/>
      <c r="H14" s="8">
        <v>0</v>
      </c>
      <c r="I14" s="8"/>
      <c r="J14" s="9">
        <v>0</v>
      </c>
    </row>
    <row r="15" spans="1:10" ht="18.2" customHeight="1" x14ac:dyDescent="0.2">
      <c r="A15" s="3" t="s">
        <v>245</v>
      </c>
      <c r="D15" s="136">
        <v>-531</v>
      </c>
      <c r="E15" s="140"/>
      <c r="F15" s="8">
        <v>22000</v>
      </c>
      <c r="G15" s="72"/>
      <c r="H15" s="8">
        <v>0</v>
      </c>
      <c r="I15" s="8"/>
      <c r="J15" s="9">
        <v>0</v>
      </c>
    </row>
    <row r="16" spans="1:10" ht="18.2" customHeight="1" x14ac:dyDescent="0.2">
      <c r="A16" s="3" t="s">
        <v>174</v>
      </c>
      <c r="D16" s="136">
        <v>-22734</v>
      </c>
      <c r="E16" s="140"/>
      <c r="F16" s="8">
        <v>-2171</v>
      </c>
      <c r="G16" s="72"/>
      <c r="H16" s="8">
        <v>0</v>
      </c>
      <c r="I16" s="8"/>
      <c r="J16" s="9">
        <v>0</v>
      </c>
    </row>
    <row r="17" spans="1:10" ht="18.2" customHeight="1" x14ac:dyDescent="0.2">
      <c r="A17" s="3" t="s">
        <v>235</v>
      </c>
      <c r="D17" s="8">
        <v>-15020</v>
      </c>
      <c r="E17" s="140"/>
      <c r="F17" s="136">
        <v>-2862</v>
      </c>
      <c r="G17" s="72"/>
      <c r="H17" s="8">
        <v>0</v>
      </c>
      <c r="I17" s="8"/>
      <c r="J17" s="9">
        <v>0</v>
      </c>
    </row>
    <row r="18" spans="1:10" ht="18.2" customHeight="1" x14ac:dyDescent="0.2">
      <c r="A18" s="3" t="s">
        <v>219</v>
      </c>
      <c r="D18" s="8">
        <v>0</v>
      </c>
      <c r="E18" s="140"/>
      <c r="F18" s="136">
        <v>137800</v>
      </c>
      <c r="G18" s="72"/>
      <c r="H18" s="8">
        <v>0</v>
      </c>
      <c r="I18" s="8"/>
      <c r="J18" s="10">
        <v>0</v>
      </c>
    </row>
    <row r="19" spans="1:10" ht="18.2" customHeight="1" x14ac:dyDescent="0.2">
      <c r="A19" s="3" t="s">
        <v>159</v>
      </c>
      <c r="D19" s="136">
        <v>2</v>
      </c>
      <c r="E19" s="140"/>
      <c r="F19" s="136">
        <v>10</v>
      </c>
      <c r="G19" s="72"/>
      <c r="H19" s="8">
        <v>0</v>
      </c>
      <c r="I19" s="8"/>
      <c r="J19" s="10">
        <v>0</v>
      </c>
    </row>
    <row r="20" spans="1:10" ht="18.2" customHeight="1" x14ac:dyDescent="0.2">
      <c r="A20" s="3" t="s">
        <v>251</v>
      </c>
      <c r="D20" s="8">
        <v>0</v>
      </c>
      <c r="E20" s="140"/>
      <c r="F20" s="8">
        <v>0</v>
      </c>
      <c r="G20" s="72"/>
      <c r="H20" s="8">
        <v>-2494</v>
      </c>
      <c r="I20" s="8"/>
      <c r="J20" s="10">
        <v>0</v>
      </c>
    </row>
    <row r="21" spans="1:10" ht="18.2" customHeight="1" x14ac:dyDescent="0.2">
      <c r="A21" s="3" t="s">
        <v>218</v>
      </c>
      <c r="D21" s="8">
        <v>0</v>
      </c>
      <c r="E21" s="140"/>
      <c r="F21" s="8">
        <v>0</v>
      </c>
      <c r="G21" s="72"/>
      <c r="H21" s="8">
        <v>-11838</v>
      </c>
      <c r="I21" s="8"/>
      <c r="J21" s="10">
        <v>-11838</v>
      </c>
    </row>
    <row r="22" spans="1:10" ht="18.2" customHeight="1" x14ac:dyDescent="0.2">
      <c r="A22" s="3" t="s">
        <v>231</v>
      </c>
      <c r="D22" s="136">
        <v>1867</v>
      </c>
      <c r="E22" s="140"/>
      <c r="F22" s="8">
        <v>28469</v>
      </c>
      <c r="G22" s="72"/>
      <c r="H22" s="8">
        <v>625</v>
      </c>
      <c r="I22" s="8"/>
      <c r="J22" s="16">
        <v>0</v>
      </c>
    </row>
    <row r="23" spans="1:10" ht="18.2" customHeight="1" x14ac:dyDescent="0.2">
      <c r="A23" s="3" t="s">
        <v>255</v>
      </c>
      <c r="D23" s="136">
        <v>4738</v>
      </c>
      <c r="E23" s="140"/>
      <c r="F23" s="8">
        <v>0</v>
      </c>
      <c r="G23" s="72"/>
      <c r="H23" s="8">
        <v>0</v>
      </c>
      <c r="I23" s="8"/>
      <c r="J23" s="10">
        <v>0</v>
      </c>
    </row>
    <row r="24" spans="1:10" ht="18.2" customHeight="1" x14ac:dyDescent="0.2">
      <c r="A24" s="3" t="s">
        <v>166</v>
      </c>
      <c r="D24" s="136">
        <v>19019</v>
      </c>
      <c r="E24" s="140"/>
      <c r="F24" s="136">
        <v>68643</v>
      </c>
      <c r="G24" s="72"/>
      <c r="H24" s="8">
        <v>2202</v>
      </c>
      <c r="I24" s="8"/>
      <c r="J24" s="9">
        <v>377</v>
      </c>
    </row>
    <row r="25" spans="1:10" ht="18.2" customHeight="1" x14ac:dyDescent="0.2">
      <c r="A25" s="3" t="s">
        <v>208</v>
      </c>
      <c r="D25" s="136">
        <v>-355</v>
      </c>
      <c r="E25" s="140"/>
      <c r="F25" s="8">
        <v>0</v>
      </c>
      <c r="G25" s="72"/>
      <c r="H25" s="8">
        <v>0</v>
      </c>
      <c r="I25" s="8"/>
      <c r="J25" s="8">
        <v>0</v>
      </c>
    </row>
    <row r="26" spans="1:10" ht="18.2" customHeight="1" x14ac:dyDescent="0.2">
      <c r="A26" s="23" t="s">
        <v>172</v>
      </c>
      <c r="D26" s="8">
        <v>0</v>
      </c>
      <c r="E26" s="140"/>
      <c r="F26" s="136">
        <v>-2905</v>
      </c>
      <c r="G26" s="136"/>
      <c r="H26" s="8">
        <v>0</v>
      </c>
      <c r="I26" s="8"/>
      <c r="J26" s="8">
        <v>0</v>
      </c>
    </row>
    <row r="27" spans="1:10" ht="18.2" customHeight="1" x14ac:dyDescent="0.2">
      <c r="A27" s="23" t="s">
        <v>202</v>
      </c>
      <c r="D27" s="136">
        <v>-36516</v>
      </c>
      <c r="E27" s="8"/>
      <c r="F27" s="136">
        <v>-39845</v>
      </c>
      <c r="G27" s="72"/>
      <c r="H27" s="8">
        <v>-42158</v>
      </c>
      <c r="I27" s="8"/>
      <c r="J27" s="9">
        <v>-65942</v>
      </c>
    </row>
    <row r="28" spans="1:10" ht="18.2" customHeight="1" x14ac:dyDescent="0.2">
      <c r="A28" s="23" t="s">
        <v>203</v>
      </c>
      <c r="D28" s="11">
        <v>182445</v>
      </c>
      <c r="E28" s="140"/>
      <c r="F28" s="51">
        <v>179946</v>
      </c>
      <c r="G28" s="8"/>
      <c r="H28" s="51">
        <v>57953</v>
      </c>
      <c r="I28" s="8"/>
      <c r="J28" s="30">
        <v>65014</v>
      </c>
    </row>
    <row r="29" spans="1:10" ht="18.2" customHeight="1" x14ac:dyDescent="0.2">
      <c r="A29" s="23" t="s">
        <v>62</v>
      </c>
      <c r="I29" s="8"/>
      <c r="J29" s="13"/>
    </row>
    <row r="30" spans="1:10" ht="18.2" customHeight="1" x14ac:dyDescent="0.2">
      <c r="A30" s="23" t="s">
        <v>63</v>
      </c>
      <c r="D30" s="13">
        <f>SUM(D9:D28)</f>
        <v>-221993</v>
      </c>
      <c r="E30" s="8"/>
      <c r="F30" s="13">
        <f>SUM(F9:F28)</f>
        <v>17816</v>
      </c>
      <c r="G30" s="8"/>
      <c r="H30" s="13">
        <f>SUM(H9:H28)</f>
        <v>-44608</v>
      </c>
      <c r="I30" s="8"/>
      <c r="J30" s="13">
        <f>SUM(J9:J28)</f>
        <v>4488</v>
      </c>
    </row>
    <row r="31" spans="1:10" ht="18.2" customHeight="1" x14ac:dyDescent="0.2">
      <c r="A31" s="3" t="s">
        <v>64</v>
      </c>
      <c r="D31" s="8"/>
      <c r="E31" s="8"/>
      <c r="F31" s="8"/>
      <c r="G31" s="8"/>
      <c r="H31" s="8"/>
      <c r="I31" s="8"/>
      <c r="J31" s="8"/>
    </row>
    <row r="32" spans="1:10" ht="18.2" customHeight="1" x14ac:dyDescent="0.4">
      <c r="A32" s="23" t="s">
        <v>117</v>
      </c>
      <c r="D32" s="136">
        <v>66554</v>
      </c>
      <c r="E32" s="140"/>
      <c r="F32" s="136">
        <v>108279</v>
      </c>
      <c r="G32" s="141"/>
      <c r="H32" s="136">
        <v>-18503</v>
      </c>
      <c r="I32" s="140"/>
      <c r="J32" s="136">
        <v>-64924</v>
      </c>
    </row>
    <row r="33" spans="1:10" ht="18.2" customHeight="1" x14ac:dyDescent="0.4">
      <c r="A33" s="3" t="s">
        <v>65</v>
      </c>
      <c r="D33" s="136">
        <v>12221</v>
      </c>
      <c r="E33" s="140"/>
      <c r="F33" s="136">
        <v>6802</v>
      </c>
      <c r="G33" s="141"/>
      <c r="H33" s="8">
        <v>0</v>
      </c>
      <c r="I33" s="140"/>
      <c r="J33" s="8">
        <v>0</v>
      </c>
    </row>
    <row r="34" spans="1:10" ht="18.2" customHeight="1" x14ac:dyDescent="0.2">
      <c r="A34" s="3" t="s">
        <v>66</v>
      </c>
      <c r="D34" s="136">
        <v>-16229</v>
      </c>
      <c r="E34" s="140"/>
      <c r="F34" s="136">
        <v>-381653</v>
      </c>
      <c r="G34" s="140"/>
      <c r="H34" s="8">
        <v>0</v>
      </c>
      <c r="I34" s="140"/>
      <c r="J34" s="8">
        <v>0</v>
      </c>
    </row>
    <row r="35" spans="1:10" ht="18.2" customHeight="1" x14ac:dyDescent="0.4">
      <c r="A35" s="3" t="s">
        <v>175</v>
      </c>
      <c r="D35" s="8">
        <v>-7474</v>
      </c>
      <c r="E35" s="8"/>
      <c r="F35" s="8">
        <v>-17424</v>
      </c>
      <c r="G35" s="141"/>
      <c r="H35" s="8">
        <v>0</v>
      </c>
      <c r="I35" s="8"/>
      <c r="J35" s="8">
        <v>0</v>
      </c>
    </row>
    <row r="36" spans="1:10" ht="18.2" customHeight="1" x14ac:dyDescent="0.4">
      <c r="A36" s="3" t="s">
        <v>67</v>
      </c>
      <c r="D36" s="136">
        <f>26652+121</f>
        <v>26773</v>
      </c>
      <c r="E36" s="140"/>
      <c r="F36" s="136">
        <v>84874</v>
      </c>
      <c r="G36" s="141"/>
      <c r="H36" s="136">
        <f>7346</f>
        <v>7346</v>
      </c>
      <c r="I36" s="140"/>
      <c r="J36" s="136">
        <v>-3117</v>
      </c>
    </row>
    <row r="37" spans="1:10" ht="18.2" customHeight="1" x14ac:dyDescent="0.4">
      <c r="A37" s="3" t="s">
        <v>68</v>
      </c>
      <c r="D37" s="8">
        <v>201649</v>
      </c>
      <c r="E37" s="140"/>
      <c r="F37" s="8">
        <v>202667</v>
      </c>
      <c r="G37" s="141"/>
      <c r="H37" s="8">
        <v>0</v>
      </c>
      <c r="I37" s="140"/>
      <c r="J37" s="8">
        <v>0</v>
      </c>
    </row>
    <row r="38" spans="1:10" ht="18.2" customHeight="1" x14ac:dyDescent="0.4">
      <c r="A38" s="3" t="s">
        <v>69</v>
      </c>
      <c r="D38" s="8">
        <v>-41546</v>
      </c>
      <c r="E38" s="140"/>
      <c r="F38" s="8">
        <v>182</v>
      </c>
      <c r="G38" s="141"/>
      <c r="H38" s="142">
        <v>-8094</v>
      </c>
      <c r="I38" s="140"/>
      <c r="J38" s="8">
        <v>0</v>
      </c>
    </row>
    <row r="39" spans="1:10" ht="18.2" customHeight="1" x14ac:dyDescent="0.4">
      <c r="A39" s="3" t="s">
        <v>71</v>
      </c>
      <c r="D39" s="8"/>
      <c r="E39" s="140"/>
      <c r="F39" s="8"/>
      <c r="G39" s="141"/>
      <c r="H39" s="8"/>
      <c r="I39" s="140"/>
      <c r="J39" s="8"/>
    </row>
    <row r="40" spans="1:10" ht="18.2" customHeight="1" x14ac:dyDescent="0.2">
      <c r="A40" s="24" t="s">
        <v>118</v>
      </c>
      <c r="D40" s="136">
        <v>-182020</v>
      </c>
      <c r="E40" s="140"/>
      <c r="F40" s="136">
        <v>-68833</v>
      </c>
      <c r="G40" s="8"/>
      <c r="H40" s="136">
        <v>9417</v>
      </c>
      <c r="I40" s="140"/>
      <c r="J40" s="136">
        <v>22131</v>
      </c>
    </row>
    <row r="41" spans="1:10" ht="18.2" customHeight="1" x14ac:dyDescent="0.4">
      <c r="A41" s="3" t="s">
        <v>151</v>
      </c>
      <c r="D41" s="8">
        <v>38972</v>
      </c>
      <c r="E41" s="140"/>
      <c r="F41" s="8">
        <v>400429</v>
      </c>
      <c r="G41" s="141"/>
      <c r="H41" s="8">
        <v>0</v>
      </c>
      <c r="I41" s="140"/>
      <c r="J41" s="8">
        <v>-175</v>
      </c>
    </row>
    <row r="42" spans="1:10" ht="18.2" customHeight="1" x14ac:dyDescent="0.4">
      <c r="A42" s="3" t="s">
        <v>72</v>
      </c>
      <c r="D42" s="136">
        <v>-5407</v>
      </c>
      <c r="E42" s="140"/>
      <c r="F42" s="136">
        <v>-54465</v>
      </c>
      <c r="G42" s="141"/>
      <c r="H42" s="136">
        <v>2074</v>
      </c>
      <c r="I42" s="140"/>
      <c r="J42" s="136">
        <v>-11872</v>
      </c>
    </row>
    <row r="43" spans="1:10" ht="18.2" customHeight="1" x14ac:dyDescent="0.4">
      <c r="A43" s="3" t="s">
        <v>184</v>
      </c>
      <c r="D43" s="136">
        <v>-9547</v>
      </c>
      <c r="E43" s="140"/>
      <c r="F43" s="136">
        <v>-85172</v>
      </c>
      <c r="G43" s="141"/>
      <c r="H43" s="8">
        <v>-7264</v>
      </c>
      <c r="I43" s="140"/>
      <c r="J43" s="8">
        <v>-2521</v>
      </c>
    </row>
    <row r="44" spans="1:10" ht="18.2" customHeight="1" x14ac:dyDescent="0.4">
      <c r="A44" s="3" t="s">
        <v>230</v>
      </c>
      <c r="D44" s="136">
        <v>-1419</v>
      </c>
      <c r="E44" s="140"/>
      <c r="F44" s="8">
        <v>0</v>
      </c>
      <c r="G44" s="141"/>
      <c r="H44" s="8">
        <v>0</v>
      </c>
      <c r="I44" s="140"/>
      <c r="J44" s="16">
        <v>0</v>
      </c>
    </row>
    <row r="45" spans="1:10" ht="18.2" customHeight="1" x14ac:dyDescent="0.4">
      <c r="A45" s="3" t="s">
        <v>73</v>
      </c>
      <c r="D45" s="11">
        <v>-2346</v>
      </c>
      <c r="E45" s="140"/>
      <c r="F45" s="11">
        <v>318</v>
      </c>
      <c r="G45" s="141"/>
      <c r="H45" s="11">
        <v>-441</v>
      </c>
      <c r="I45" s="140"/>
      <c r="J45" s="11">
        <v>95</v>
      </c>
    </row>
    <row r="46" spans="1:10" ht="18.2" customHeight="1" x14ac:dyDescent="0.2">
      <c r="A46" s="24" t="s">
        <v>135</v>
      </c>
      <c r="D46" s="8">
        <f>SUM(D30:D45)</f>
        <v>-141812</v>
      </c>
      <c r="E46" s="8"/>
      <c r="F46" s="8">
        <f>SUM(F30:F45)</f>
        <v>213820</v>
      </c>
      <c r="G46" s="8"/>
      <c r="H46" s="8">
        <f>SUM(H30:H45)</f>
        <v>-60073</v>
      </c>
      <c r="I46" s="8"/>
      <c r="J46" s="8">
        <f>SUM(J30:J45)</f>
        <v>-55895</v>
      </c>
    </row>
    <row r="47" spans="1:10" ht="18.2" customHeight="1" x14ac:dyDescent="0.4">
      <c r="A47" s="24" t="s">
        <v>74</v>
      </c>
      <c r="D47" s="136">
        <v>36515</v>
      </c>
      <c r="E47" s="140"/>
      <c r="F47" s="136">
        <v>39884</v>
      </c>
      <c r="G47" s="141"/>
      <c r="H47" s="8">
        <v>1549</v>
      </c>
      <c r="I47" s="140"/>
      <c r="J47" s="136">
        <v>11019</v>
      </c>
    </row>
    <row r="48" spans="1:10" ht="18.2" customHeight="1" x14ac:dyDescent="0.4">
      <c r="A48" s="3" t="s">
        <v>252</v>
      </c>
      <c r="D48" s="136">
        <f>14204-121-1</f>
        <v>14082</v>
      </c>
      <c r="E48" s="140"/>
      <c r="F48" s="16">
        <v>0</v>
      </c>
      <c r="G48" s="141"/>
      <c r="H48" s="8">
        <v>5958</v>
      </c>
      <c r="I48" s="140"/>
      <c r="J48" s="16">
        <v>0</v>
      </c>
    </row>
    <row r="49" spans="1:10" ht="18.2" customHeight="1" x14ac:dyDescent="0.4">
      <c r="A49" s="3" t="s">
        <v>75</v>
      </c>
      <c r="D49" s="8">
        <f>-57859+1</f>
        <v>-57858</v>
      </c>
      <c r="E49" s="140"/>
      <c r="F49" s="8">
        <v>-134227</v>
      </c>
      <c r="G49" s="141"/>
      <c r="H49" s="8">
        <v>-12538</v>
      </c>
      <c r="I49" s="140"/>
      <c r="J49" s="8">
        <v>-47477</v>
      </c>
    </row>
    <row r="50" spans="1:10" ht="18.2" customHeight="1" x14ac:dyDescent="0.4">
      <c r="A50" s="3" t="s">
        <v>152</v>
      </c>
      <c r="D50" s="19">
        <v>-28367</v>
      </c>
      <c r="E50" s="140"/>
      <c r="F50" s="19">
        <v>-49891</v>
      </c>
      <c r="G50" s="141"/>
      <c r="H50" s="19">
        <v>-400</v>
      </c>
      <c r="I50" s="140"/>
      <c r="J50" s="19">
        <v>-228</v>
      </c>
    </row>
    <row r="51" spans="1:10" ht="18.2" customHeight="1" x14ac:dyDescent="0.2">
      <c r="A51" s="139" t="s">
        <v>228</v>
      </c>
      <c r="D51" s="11">
        <f>SUM(D46:D50)</f>
        <v>-177440</v>
      </c>
      <c r="E51" s="8"/>
      <c r="F51" s="11">
        <f>SUM(F46:F50)</f>
        <v>69586</v>
      </c>
      <c r="G51" s="8"/>
      <c r="H51" s="11">
        <f>SUM(H46:H50)</f>
        <v>-65504</v>
      </c>
      <c r="I51" s="8"/>
      <c r="J51" s="11">
        <f>SUM(J46:J50)</f>
        <v>-92581</v>
      </c>
    </row>
    <row r="52" spans="1:10" ht="18.2" customHeight="1" x14ac:dyDescent="0.2"/>
    <row r="53" spans="1:10" ht="18.2" customHeight="1" x14ac:dyDescent="0.2">
      <c r="A53" s="3" t="s">
        <v>190</v>
      </c>
    </row>
    <row r="54" spans="1:10" s="139" customFormat="1" ht="20.25" x14ac:dyDescent="0.2">
      <c r="H54" s="31"/>
      <c r="J54" s="2" t="s">
        <v>137</v>
      </c>
    </row>
    <row r="55" spans="1:10" s="139" customFormat="1" ht="20.25" x14ac:dyDescent="0.2">
      <c r="A55" s="139" t="s">
        <v>0</v>
      </c>
      <c r="H55" s="31"/>
      <c r="J55" s="28"/>
    </row>
    <row r="56" spans="1:10" s="139" customFormat="1" ht="20.25" x14ac:dyDescent="0.2">
      <c r="A56" s="139" t="s">
        <v>70</v>
      </c>
      <c r="H56" s="31"/>
    </row>
    <row r="57" spans="1:10" s="139" customFormat="1" ht="20.25" x14ac:dyDescent="0.2">
      <c r="A57" s="139" t="s">
        <v>243</v>
      </c>
      <c r="H57" s="31"/>
    </row>
    <row r="58" spans="1:10" ht="19.5" x14ac:dyDescent="0.2">
      <c r="A58" s="1"/>
      <c r="B58" s="1"/>
      <c r="C58" s="1"/>
      <c r="D58" s="1"/>
      <c r="E58" s="1"/>
      <c r="F58" s="1"/>
      <c r="G58" s="1"/>
      <c r="H58" s="49"/>
      <c r="I58" s="1"/>
      <c r="J58" s="2" t="s">
        <v>138</v>
      </c>
    </row>
    <row r="59" spans="1:10" s="139" customFormat="1" ht="20.25" x14ac:dyDescent="0.2">
      <c r="A59" s="4"/>
      <c r="B59" s="4"/>
      <c r="C59" s="4"/>
      <c r="D59" s="5"/>
      <c r="E59" s="138" t="s">
        <v>1</v>
      </c>
      <c r="F59" s="5"/>
      <c r="G59" s="4"/>
      <c r="H59" s="61"/>
      <c r="I59" s="138" t="s">
        <v>2</v>
      </c>
      <c r="J59" s="5"/>
    </row>
    <row r="60" spans="1:10" ht="19.5" x14ac:dyDescent="0.2">
      <c r="B60" s="6"/>
      <c r="D60" s="77">
        <v>2564</v>
      </c>
      <c r="F60" s="77">
        <v>2563</v>
      </c>
      <c r="H60" s="77">
        <v>2564</v>
      </c>
      <c r="J60" s="77">
        <v>2563</v>
      </c>
    </row>
    <row r="61" spans="1:10" ht="20.25" x14ac:dyDescent="0.2">
      <c r="A61" s="139" t="s">
        <v>76</v>
      </c>
      <c r="D61" s="8"/>
      <c r="E61" s="8"/>
      <c r="F61" s="8"/>
      <c r="G61" s="8"/>
      <c r="H61" s="8"/>
      <c r="I61" s="8"/>
      <c r="J61" s="8"/>
    </row>
    <row r="62" spans="1:10" ht="19.5" x14ac:dyDescent="0.2">
      <c r="A62" s="3" t="s">
        <v>183</v>
      </c>
      <c r="D62" s="8">
        <v>-51</v>
      </c>
      <c r="E62" s="140"/>
      <c r="F62" s="8">
        <v>-125</v>
      </c>
      <c r="G62" s="8"/>
      <c r="H62" s="8">
        <v>0</v>
      </c>
      <c r="I62" s="8"/>
      <c r="J62" s="8">
        <v>0</v>
      </c>
    </row>
    <row r="63" spans="1:10" ht="19.5" x14ac:dyDescent="0.2">
      <c r="A63" s="3" t="s">
        <v>153</v>
      </c>
      <c r="D63" s="8">
        <v>0</v>
      </c>
      <c r="E63" s="140"/>
      <c r="F63" s="8">
        <v>0</v>
      </c>
      <c r="G63" s="8"/>
      <c r="H63" s="8">
        <v>258000</v>
      </c>
      <c r="I63" s="8"/>
      <c r="J63" s="8">
        <v>897500</v>
      </c>
    </row>
    <row r="64" spans="1:10" ht="19.5" x14ac:dyDescent="0.2">
      <c r="A64" s="3" t="s">
        <v>155</v>
      </c>
      <c r="D64" s="8">
        <v>0</v>
      </c>
      <c r="E64" s="140"/>
      <c r="F64" s="8">
        <v>0</v>
      </c>
      <c r="G64" s="8"/>
      <c r="H64" s="8">
        <v>-246000</v>
      </c>
      <c r="I64" s="8"/>
      <c r="J64" s="8">
        <v>-429500</v>
      </c>
    </row>
    <row r="65" spans="1:10" ht="19.5" x14ac:dyDescent="0.2">
      <c r="A65" s="3" t="s">
        <v>253</v>
      </c>
      <c r="D65" s="8">
        <v>0</v>
      </c>
      <c r="E65" s="140"/>
      <c r="F65" s="8">
        <v>0</v>
      </c>
      <c r="G65" s="8"/>
      <c r="H65" s="8">
        <v>2494</v>
      </c>
      <c r="I65" s="8"/>
      <c r="J65" s="8">
        <v>0</v>
      </c>
    </row>
    <row r="66" spans="1:10" ht="19.5" x14ac:dyDescent="0.2">
      <c r="A66" s="3" t="s">
        <v>220</v>
      </c>
      <c r="D66" s="8">
        <v>11838</v>
      </c>
      <c r="E66" s="140"/>
      <c r="F66" s="8">
        <v>11838</v>
      </c>
      <c r="G66" s="8"/>
      <c r="H66" s="8">
        <v>11838</v>
      </c>
      <c r="I66" s="8"/>
      <c r="J66" s="8">
        <v>11838</v>
      </c>
    </row>
    <row r="67" spans="1:10" ht="19.5" x14ac:dyDescent="0.2">
      <c r="A67" s="3" t="s">
        <v>78</v>
      </c>
      <c r="D67" s="136">
        <v>22983</v>
      </c>
      <c r="E67" s="140"/>
      <c r="F67" s="136">
        <v>3000</v>
      </c>
      <c r="G67" s="72"/>
      <c r="H67" s="8">
        <v>0</v>
      </c>
      <c r="I67" s="8"/>
      <c r="J67" s="16">
        <v>0</v>
      </c>
    </row>
    <row r="68" spans="1:10" ht="19.5" x14ac:dyDescent="0.2">
      <c r="A68" s="3" t="s">
        <v>77</v>
      </c>
      <c r="D68" s="136">
        <v>-46243</v>
      </c>
      <c r="E68" s="140"/>
      <c r="F68" s="136">
        <v>-96140</v>
      </c>
      <c r="G68" s="72"/>
      <c r="H68" s="136">
        <v>-1507</v>
      </c>
      <c r="I68" s="8"/>
      <c r="J68" s="16">
        <v>-1975</v>
      </c>
    </row>
    <row r="69" spans="1:10" ht="20.25" x14ac:dyDescent="0.2">
      <c r="A69" s="139" t="s">
        <v>141</v>
      </c>
      <c r="D69" s="12">
        <f>SUM(D62:D68)</f>
        <v>-11473</v>
      </c>
      <c r="E69" s="8"/>
      <c r="F69" s="12">
        <f>SUM(F62:F68)</f>
        <v>-81427</v>
      </c>
      <c r="G69" s="8"/>
      <c r="H69" s="12">
        <f>SUM(H62:H68)</f>
        <v>24825</v>
      </c>
      <c r="I69" s="8"/>
      <c r="J69" s="12">
        <f>SUM(J62:J68)</f>
        <v>477863</v>
      </c>
    </row>
    <row r="70" spans="1:10" ht="20.25" x14ac:dyDescent="0.2">
      <c r="A70" s="139" t="s">
        <v>79</v>
      </c>
      <c r="D70" s="8"/>
      <c r="E70" s="8"/>
      <c r="F70" s="8"/>
      <c r="G70" s="8"/>
      <c r="H70" s="8"/>
      <c r="I70" s="8"/>
      <c r="J70" s="8"/>
    </row>
    <row r="71" spans="1:10" ht="19.5" x14ac:dyDescent="0.2">
      <c r="A71" s="3" t="s">
        <v>212</v>
      </c>
      <c r="D71" s="8">
        <v>-2726</v>
      </c>
      <c r="E71" s="140"/>
      <c r="F71" s="8">
        <v>191182</v>
      </c>
      <c r="G71" s="72"/>
      <c r="H71" s="8">
        <v>0</v>
      </c>
      <c r="I71" s="8"/>
      <c r="J71" s="8">
        <v>20000</v>
      </c>
    </row>
    <row r="72" spans="1:10" ht="19.5" x14ac:dyDescent="0.2">
      <c r="A72" s="3" t="s">
        <v>80</v>
      </c>
      <c r="D72" s="16">
        <v>0</v>
      </c>
      <c r="E72" s="140"/>
      <c r="F72" s="16">
        <v>0</v>
      </c>
      <c r="G72" s="72"/>
      <c r="H72" s="16">
        <v>470000</v>
      </c>
      <c r="I72" s="8"/>
      <c r="J72" s="9">
        <v>424500</v>
      </c>
    </row>
    <row r="73" spans="1:10" ht="19.5" x14ac:dyDescent="0.2">
      <c r="A73" s="3" t="s">
        <v>81</v>
      </c>
      <c r="D73" s="16">
        <v>0</v>
      </c>
      <c r="E73" s="140"/>
      <c r="F73" s="16">
        <v>0</v>
      </c>
      <c r="G73" s="8"/>
      <c r="H73" s="16">
        <v>-422000</v>
      </c>
      <c r="I73" s="8"/>
      <c r="J73" s="8">
        <v>-444000</v>
      </c>
    </row>
    <row r="74" spans="1:10" ht="19.5" x14ac:dyDescent="0.2">
      <c r="A74" s="3" t="s">
        <v>82</v>
      </c>
      <c r="D74" s="9">
        <v>295278</v>
      </c>
      <c r="E74" s="140"/>
      <c r="F74" s="9">
        <v>493070</v>
      </c>
      <c r="G74" s="72"/>
      <c r="H74" s="16">
        <v>0</v>
      </c>
      <c r="I74" s="8"/>
      <c r="J74" s="16">
        <v>0</v>
      </c>
    </row>
    <row r="75" spans="1:10" ht="19.5" x14ac:dyDescent="0.2">
      <c r="A75" s="3" t="s">
        <v>83</v>
      </c>
      <c r="D75" s="16">
        <v>-238481</v>
      </c>
      <c r="E75" s="140"/>
      <c r="F75" s="9">
        <v>-424433</v>
      </c>
      <c r="G75" s="72"/>
      <c r="H75" s="16">
        <v>0</v>
      </c>
      <c r="I75" s="8"/>
      <c r="J75" s="16">
        <v>-10500</v>
      </c>
    </row>
    <row r="76" spans="1:10" ht="19.5" x14ac:dyDescent="0.2">
      <c r="A76" s="3" t="s">
        <v>182</v>
      </c>
      <c r="D76" s="16">
        <v>-10384</v>
      </c>
      <c r="E76" s="140"/>
      <c r="F76" s="16">
        <v>-8698</v>
      </c>
      <c r="G76" s="8"/>
      <c r="H76" s="8">
        <v>-442</v>
      </c>
      <c r="I76" s="10"/>
      <c r="J76" s="47">
        <v>-1586</v>
      </c>
    </row>
    <row r="77" spans="1:10" ht="19.5" x14ac:dyDescent="0.2">
      <c r="A77" s="92" t="s">
        <v>221</v>
      </c>
      <c r="D77" s="16">
        <v>-2268</v>
      </c>
      <c r="E77" s="140"/>
      <c r="F77" s="16">
        <v>-369994</v>
      </c>
      <c r="G77" s="8"/>
      <c r="H77" s="8">
        <v>0</v>
      </c>
      <c r="I77" s="89"/>
      <c r="J77" s="47">
        <v>-369994</v>
      </c>
    </row>
    <row r="78" spans="1:10" ht="19.5" x14ac:dyDescent="0.2">
      <c r="A78" s="92" t="s">
        <v>222</v>
      </c>
      <c r="D78" s="16"/>
      <c r="E78" s="140"/>
      <c r="F78" s="16"/>
      <c r="G78" s="8"/>
      <c r="H78" s="16"/>
      <c r="I78" s="89"/>
      <c r="J78" s="47"/>
    </row>
    <row r="79" spans="1:10" ht="19.5" x14ac:dyDescent="0.2">
      <c r="A79" s="92" t="s">
        <v>223</v>
      </c>
      <c r="D79" s="19">
        <v>0</v>
      </c>
      <c r="E79" s="140"/>
      <c r="F79" s="19">
        <v>800</v>
      </c>
      <c r="G79" s="8"/>
      <c r="H79" s="19">
        <v>0</v>
      </c>
      <c r="I79" s="10"/>
      <c r="J79" s="30">
        <v>0</v>
      </c>
    </row>
    <row r="80" spans="1:10" ht="20.25" x14ac:dyDescent="0.2">
      <c r="A80" s="139" t="s">
        <v>142</v>
      </c>
      <c r="D80" s="11">
        <f>SUM(D71:D79)</f>
        <v>41419</v>
      </c>
      <c r="E80" s="8"/>
      <c r="F80" s="11">
        <f>SUM(F71:F79)</f>
        <v>-118073</v>
      </c>
      <c r="G80" s="8"/>
      <c r="H80" s="11">
        <f>SUM(H71:H79)</f>
        <v>47558</v>
      </c>
      <c r="I80" s="8"/>
      <c r="J80" s="11">
        <f>SUM(J71:J79)</f>
        <v>-381580</v>
      </c>
    </row>
    <row r="81" spans="1:10" ht="20.65" customHeight="1" x14ac:dyDescent="0.2">
      <c r="A81" s="3" t="s">
        <v>147</v>
      </c>
      <c r="D81" s="11">
        <v>-6498</v>
      </c>
      <c r="E81" s="140"/>
      <c r="F81" s="11">
        <v>749</v>
      </c>
      <c r="G81" s="72"/>
      <c r="H81" s="11">
        <v>0</v>
      </c>
      <c r="I81" s="13"/>
      <c r="J81" s="11">
        <v>0</v>
      </c>
    </row>
    <row r="82" spans="1:10" ht="20.25" x14ac:dyDescent="0.2">
      <c r="A82" s="139" t="s">
        <v>227</v>
      </c>
      <c r="D82" s="8">
        <f>SUM(D51,D69,D80,D81)</f>
        <v>-153992</v>
      </c>
      <c r="E82" s="8"/>
      <c r="F82" s="8">
        <f>SUM(F51,F69,F80,F81)</f>
        <v>-129165</v>
      </c>
      <c r="G82" s="8"/>
      <c r="H82" s="8">
        <f>SUM(H51,H69,H80,H81)</f>
        <v>6879</v>
      </c>
      <c r="I82" s="8"/>
      <c r="J82" s="8">
        <f>SUM(J51,J69,J80,J81)</f>
        <v>3702</v>
      </c>
    </row>
    <row r="83" spans="1:10" ht="19.5" x14ac:dyDescent="0.2">
      <c r="A83" s="3" t="s">
        <v>143</v>
      </c>
      <c r="B83" s="7"/>
      <c r="D83" s="11">
        <v>568735</v>
      </c>
      <c r="E83" s="140"/>
      <c r="F83" s="11">
        <v>632544</v>
      </c>
      <c r="G83" s="72"/>
      <c r="H83" s="11">
        <v>146681</v>
      </c>
      <c r="I83" s="8"/>
      <c r="J83" s="11">
        <v>21706</v>
      </c>
    </row>
    <row r="84" spans="1:10" ht="21" thickBot="1" x14ac:dyDescent="0.25">
      <c r="A84" s="139" t="s">
        <v>213</v>
      </c>
      <c r="D84" s="14">
        <f>SUM(D82:D83)</f>
        <v>414743</v>
      </c>
      <c r="E84" s="8"/>
      <c r="F84" s="14">
        <f>SUM(F82:F83)</f>
        <v>503379</v>
      </c>
      <c r="G84" s="8"/>
      <c r="H84" s="14">
        <f>SUM(H82:H83)</f>
        <v>153560</v>
      </c>
      <c r="I84" s="8"/>
      <c r="J84" s="14">
        <f>SUM(J82:J83)</f>
        <v>25408</v>
      </c>
    </row>
    <row r="85" spans="1:10" ht="21" thickTop="1" x14ac:dyDescent="0.2">
      <c r="A85" s="139"/>
      <c r="D85" s="13">
        <f>SUM(D84-BS!D11)</f>
        <v>0</v>
      </c>
      <c r="E85" s="8"/>
      <c r="F85" s="13"/>
      <c r="G85" s="8"/>
      <c r="H85" s="13">
        <f>SUM(H84-BS!H11)</f>
        <v>0</v>
      </c>
      <c r="I85" s="8"/>
      <c r="J85" s="13"/>
    </row>
    <row r="86" spans="1:10" ht="20.25" x14ac:dyDescent="0.2">
      <c r="A86" s="139" t="s">
        <v>84</v>
      </c>
      <c r="D86" s="9"/>
      <c r="E86" s="13"/>
      <c r="F86" s="9"/>
      <c r="G86" s="9"/>
      <c r="H86" s="9"/>
      <c r="I86" s="9"/>
      <c r="J86" s="9"/>
    </row>
    <row r="87" spans="1:10" ht="19.5" x14ac:dyDescent="0.2">
      <c r="A87" s="3" t="s">
        <v>156</v>
      </c>
      <c r="D87" s="13"/>
      <c r="E87" s="13"/>
      <c r="F87" s="13"/>
      <c r="G87" s="13"/>
      <c r="H87" s="13"/>
      <c r="I87" s="13"/>
      <c r="J87" s="13"/>
    </row>
    <row r="88" spans="1:10" ht="19.5" x14ac:dyDescent="0.2">
      <c r="A88" s="3" t="s">
        <v>215</v>
      </c>
      <c r="D88" s="8">
        <v>9739</v>
      </c>
      <c r="E88" s="13"/>
      <c r="F88" s="13">
        <v>-626</v>
      </c>
      <c r="G88" s="13"/>
      <c r="H88" s="8">
        <v>0</v>
      </c>
      <c r="I88" s="13"/>
      <c r="J88" s="8">
        <v>0</v>
      </c>
    </row>
    <row r="89" spans="1:10" ht="19.5" x14ac:dyDescent="0.2">
      <c r="A89" s="3" t="s">
        <v>167</v>
      </c>
      <c r="D89" s="8">
        <v>18392</v>
      </c>
      <c r="E89" s="8"/>
      <c r="F89" s="8">
        <v>6472</v>
      </c>
      <c r="G89" s="8"/>
      <c r="H89" s="8">
        <v>0</v>
      </c>
      <c r="I89" s="10"/>
      <c r="J89" s="8">
        <v>0</v>
      </c>
    </row>
    <row r="90" spans="1:10" ht="19.5" x14ac:dyDescent="0.2">
      <c r="A90" s="3" t="s">
        <v>168</v>
      </c>
      <c r="D90" s="8">
        <v>7678</v>
      </c>
      <c r="E90" s="8"/>
      <c r="F90" s="8">
        <v>4997</v>
      </c>
      <c r="G90" s="8"/>
      <c r="H90" s="8">
        <v>0</v>
      </c>
      <c r="I90" s="10"/>
      <c r="J90" s="8">
        <v>0</v>
      </c>
    </row>
    <row r="91" spans="1:10" ht="19.5" x14ac:dyDescent="0.2">
      <c r="A91" s="3" t="s">
        <v>209</v>
      </c>
      <c r="D91" s="8">
        <v>11867</v>
      </c>
      <c r="E91" s="8"/>
      <c r="F91" s="8">
        <v>0</v>
      </c>
      <c r="G91" s="10"/>
      <c r="H91" s="8">
        <v>1789</v>
      </c>
      <c r="I91" s="10"/>
      <c r="J91" s="8">
        <v>0</v>
      </c>
    </row>
    <row r="92" spans="1:10" ht="19.5" x14ac:dyDescent="0.2">
      <c r="A92" s="3" t="s">
        <v>246</v>
      </c>
      <c r="D92" s="8">
        <v>0</v>
      </c>
      <c r="E92" s="8"/>
      <c r="F92" s="8">
        <v>24008</v>
      </c>
      <c r="G92" s="8"/>
      <c r="H92" s="8">
        <v>0</v>
      </c>
      <c r="I92" s="10"/>
      <c r="J92" s="8">
        <v>0</v>
      </c>
    </row>
    <row r="93" spans="1:10" ht="19.5" x14ac:dyDescent="0.2">
      <c r="A93" s="3" t="s">
        <v>247</v>
      </c>
      <c r="D93" s="8">
        <v>0</v>
      </c>
      <c r="E93" s="8"/>
      <c r="F93" s="8">
        <v>52128</v>
      </c>
      <c r="G93" s="8"/>
      <c r="H93" s="8">
        <v>0</v>
      </c>
      <c r="I93" s="10"/>
      <c r="J93" s="8">
        <v>0</v>
      </c>
    </row>
    <row r="94" spans="1:10" ht="19.5" x14ac:dyDescent="0.2">
      <c r="A94" s="3" t="s">
        <v>229</v>
      </c>
      <c r="D94" s="8">
        <v>28354</v>
      </c>
      <c r="E94" s="8"/>
      <c r="F94" s="8">
        <v>0</v>
      </c>
      <c r="G94" s="8"/>
      <c r="H94" s="8">
        <v>0</v>
      </c>
      <c r="I94" s="10"/>
      <c r="J94" s="8">
        <v>0</v>
      </c>
    </row>
    <row r="95" spans="1:10" ht="19.5" x14ac:dyDescent="0.2">
      <c r="A95" s="3" t="s">
        <v>224</v>
      </c>
      <c r="D95" s="8">
        <v>0</v>
      </c>
      <c r="E95" s="8"/>
      <c r="F95" s="8">
        <v>130048</v>
      </c>
      <c r="G95" s="8"/>
      <c r="H95" s="8">
        <v>0</v>
      </c>
      <c r="I95" s="10"/>
      <c r="J95" s="8">
        <v>130048</v>
      </c>
    </row>
    <row r="96" spans="1:10" ht="19.5" x14ac:dyDescent="0.2">
      <c r="D96" s="8"/>
    </row>
    <row r="97" spans="1:10" ht="19.5" x14ac:dyDescent="0.2">
      <c r="A97" s="3" t="s">
        <v>190</v>
      </c>
    </row>
    <row r="100" spans="1:10" ht="22.5" customHeight="1" x14ac:dyDescent="0.2">
      <c r="A100" s="137"/>
    </row>
    <row r="101" spans="1:10" ht="22.5" customHeight="1" x14ac:dyDescent="0.2">
      <c r="A101" s="137"/>
    </row>
    <row r="103" spans="1:10" ht="19.5" x14ac:dyDescent="0.2">
      <c r="D103" s="18"/>
      <c r="E103" s="18"/>
      <c r="F103" s="18"/>
      <c r="G103" s="18"/>
      <c r="H103" s="18"/>
      <c r="I103" s="18"/>
      <c r="J103" s="18"/>
    </row>
    <row r="104" spans="1:10" ht="19.5" x14ac:dyDescent="0.2">
      <c r="D104" s="18"/>
      <c r="E104" s="18"/>
      <c r="F104" s="18"/>
      <c r="G104" s="18"/>
      <c r="H104" s="18"/>
      <c r="I104" s="18"/>
      <c r="J104" s="18"/>
    </row>
    <row r="105" spans="1:10" ht="19.5" x14ac:dyDescent="0.2">
      <c r="D105" s="18"/>
      <c r="E105" s="18"/>
      <c r="F105" s="18"/>
      <c r="G105" s="18"/>
      <c r="H105" s="18"/>
      <c r="I105" s="18"/>
      <c r="J105" s="18"/>
    </row>
    <row r="106" spans="1:10" ht="19.5" x14ac:dyDescent="0.2">
      <c r="D106" s="18"/>
      <c r="E106" s="18"/>
      <c r="F106" s="18"/>
      <c r="G106" s="18"/>
      <c r="H106" s="18"/>
      <c r="I106" s="18"/>
      <c r="J106" s="18"/>
    </row>
    <row r="107" spans="1:10" ht="19.5" x14ac:dyDescent="0.2">
      <c r="D107" s="18"/>
      <c r="E107" s="18"/>
      <c r="F107" s="18"/>
      <c r="G107" s="18"/>
      <c r="H107" s="18"/>
      <c r="I107" s="18"/>
      <c r="J107" s="18"/>
    </row>
    <row r="108" spans="1:10" ht="19.5" x14ac:dyDescent="0.2">
      <c r="D108" s="18"/>
      <c r="E108" s="18"/>
      <c r="F108" s="18"/>
      <c r="G108" s="18"/>
      <c r="H108" s="18"/>
      <c r="I108" s="18"/>
      <c r="J108" s="18"/>
    </row>
    <row r="109" spans="1:10" ht="19.5" x14ac:dyDescent="0.2">
      <c r="D109" s="18"/>
      <c r="E109" s="18"/>
      <c r="F109" s="18"/>
      <c r="G109" s="18"/>
      <c r="H109" s="18"/>
      <c r="I109" s="18"/>
      <c r="J109" s="18"/>
    </row>
    <row r="110" spans="1:10" ht="19.5" x14ac:dyDescent="0.2">
      <c r="D110" s="18"/>
      <c r="E110" s="18"/>
      <c r="F110" s="18"/>
      <c r="G110" s="18"/>
      <c r="H110" s="18"/>
      <c r="I110" s="18"/>
      <c r="J110" s="18"/>
    </row>
    <row r="111" spans="1:10" ht="19.5" x14ac:dyDescent="0.2">
      <c r="D111" s="18"/>
      <c r="E111" s="18"/>
      <c r="F111" s="18"/>
      <c r="G111" s="18"/>
      <c r="H111" s="18"/>
      <c r="I111" s="18"/>
      <c r="J111" s="18"/>
    </row>
    <row r="112" spans="1:10" ht="19.5" x14ac:dyDescent="0.2">
      <c r="D112" s="18"/>
      <c r="E112" s="18"/>
      <c r="F112" s="18"/>
      <c r="G112" s="18"/>
      <c r="H112" s="18"/>
      <c r="I112" s="18"/>
      <c r="J112" s="18"/>
    </row>
    <row r="113" spans="4:10" ht="19.5" x14ac:dyDescent="0.2">
      <c r="D113" s="18"/>
      <c r="E113" s="18"/>
      <c r="F113" s="18"/>
      <c r="G113" s="18"/>
      <c r="H113" s="18"/>
      <c r="I113" s="18"/>
      <c r="J113" s="18"/>
    </row>
    <row r="114" spans="4:10" ht="19.5" x14ac:dyDescent="0.2">
      <c r="D114" s="18"/>
      <c r="E114" s="18"/>
      <c r="F114" s="18"/>
      <c r="G114" s="18"/>
      <c r="H114" s="18"/>
      <c r="I114" s="18"/>
      <c r="J114" s="18"/>
    </row>
    <row r="115" spans="4:10" ht="19.5" x14ac:dyDescent="0.2">
      <c r="D115" s="18"/>
      <c r="E115" s="18"/>
      <c r="F115" s="18"/>
      <c r="G115" s="18"/>
      <c r="H115" s="18"/>
      <c r="I115" s="18"/>
      <c r="J115" s="18"/>
    </row>
    <row r="116" spans="4:10" ht="19.5" x14ac:dyDescent="0.2">
      <c r="D116" s="18"/>
      <c r="E116" s="18"/>
      <c r="F116" s="18"/>
      <c r="G116" s="18"/>
      <c r="H116" s="18"/>
      <c r="I116" s="18"/>
      <c r="J116" s="18"/>
    </row>
    <row r="117" spans="4:10" ht="19.5" x14ac:dyDescent="0.2">
      <c r="D117" s="18"/>
      <c r="E117" s="18"/>
      <c r="F117" s="18"/>
      <c r="G117" s="18"/>
      <c r="H117" s="18"/>
      <c r="I117" s="18"/>
      <c r="J117" s="18"/>
    </row>
    <row r="118" spans="4:10" ht="19.5" x14ac:dyDescent="0.2">
      <c r="D118" s="18"/>
      <c r="E118" s="18"/>
      <c r="F118" s="18"/>
      <c r="G118" s="18"/>
      <c r="H118" s="18"/>
      <c r="I118" s="18"/>
      <c r="J118" s="18"/>
    </row>
    <row r="119" spans="4:10" ht="19.5" x14ac:dyDescent="0.2">
      <c r="D119" s="18"/>
      <c r="E119" s="18"/>
      <c r="F119" s="18"/>
      <c r="G119" s="18"/>
      <c r="H119" s="18"/>
      <c r="I119" s="18"/>
      <c r="J119" s="18"/>
    </row>
    <row r="120" spans="4:10" ht="19.5" x14ac:dyDescent="0.2">
      <c r="D120" s="18"/>
      <c r="E120" s="18"/>
      <c r="F120" s="18"/>
      <c r="G120" s="18"/>
      <c r="H120" s="18"/>
      <c r="I120" s="18"/>
      <c r="J120" s="18"/>
    </row>
    <row r="121" spans="4:10" ht="19.5" x14ac:dyDescent="0.2">
      <c r="D121" s="18"/>
      <c r="E121" s="18"/>
      <c r="F121" s="18"/>
      <c r="G121" s="18"/>
      <c r="H121" s="18"/>
      <c r="I121" s="18"/>
      <c r="J121" s="18"/>
    </row>
    <row r="122" spans="4:10" ht="19.5" x14ac:dyDescent="0.2">
      <c r="D122" s="18"/>
      <c r="E122" s="18"/>
      <c r="F122" s="18"/>
      <c r="G122" s="18"/>
      <c r="H122" s="18"/>
      <c r="I122" s="18"/>
      <c r="J122" s="18"/>
    </row>
    <row r="123" spans="4:10" ht="19.5" x14ac:dyDescent="0.2">
      <c r="D123" s="18"/>
      <c r="E123" s="18"/>
      <c r="F123" s="18"/>
      <c r="G123" s="18"/>
      <c r="H123" s="18"/>
      <c r="I123" s="18"/>
      <c r="J123" s="18"/>
    </row>
    <row r="124" spans="4:10" ht="19.5" x14ac:dyDescent="0.2">
      <c r="D124" s="18"/>
      <c r="E124" s="18"/>
      <c r="F124" s="18"/>
      <c r="G124" s="18"/>
      <c r="H124" s="18"/>
      <c r="I124" s="18"/>
      <c r="J124" s="18"/>
    </row>
    <row r="125" spans="4:10" ht="19.5" x14ac:dyDescent="0.2">
      <c r="D125" s="18"/>
      <c r="E125" s="18"/>
      <c r="F125" s="18"/>
      <c r="G125" s="18"/>
      <c r="H125" s="18"/>
      <c r="I125" s="18"/>
      <c r="J125" s="18"/>
    </row>
    <row r="126" spans="4:10" ht="19.5" x14ac:dyDescent="0.2">
      <c r="D126" s="18"/>
      <c r="E126" s="18"/>
      <c r="F126" s="18"/>
      <c r="G126" s="18"/>
      <c r="H126" s="18"/>
      <c r="I126" s="18"/>
      <c r="J126" s="18"/>
    </row>
    <row r="127" spans="4:10" ht="19.5" x14ac:dyDescent="0.2">
      <c r="D127" s="18"/>
      <c r="E127" s="18"/>
      <c r="F127" s="18"/>
      <c r="G127" s="18"/>
      <c r="H127" s="18"/>
      <c r="I127" s="18"/>
      <c r="J127" s="18"/>
    </row>
    <row r="128" spans="4:10" ht="19.5" x14ac:dyDescent="0.2">
      <c r="D128" s="18"/>
      <c r="E128" s="18"/>
      <c r="F128" s="18"/>
      <c r="G128" s="18"/>
      <c r="H128" s="18"/>
      <c r="I128" s="18"/>
      <c r="J128" s="18"/>
    </row>
    <row r="129" spans="4:10" ht="19.5" x14ac:dyDescent="0.2">
      <c r="D129" s="18"/>
      <c r="E129" s="18"/>
      <c r="F129" s="18"/>
      <c r="G129" s="18"/>
      <c r="H129" s="18"/>
      <c r="I129" s="18"/>
      <c r="J129" s="18"/>
    </row>
    <row r="130" spans="4:10" ht="19.5" x14ac:dyDescent="0.2">
      <c r="D130" s="18"/>
      <c r="E130" s="18"/>
      <c r="F130" s="18"/>
      <c r="G130" s="18"/>
      <c r="H130" s="18"/>
      <c r="I130" s="18"/>
      <c r="J130" s="18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5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35936da-f762-4330-9b9a-976de9613cd5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2" ma:contentTypeDescription="สร้างเอกสารใหม่" ma:contentTypeScope="" ma:versionID="703a70d8092730cd9c6bee09ca5f3840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7d5c2ab337dd4283f3732c4032131543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851F91-7F93-4D5C-AD20-D5A41EB2C7B1}">
  <ds:schemaRefs>
    <ds:schemaRef ds:uri="http://schemas.microsoft.com/office/2006/documentManagement/types"/>
    <ds:schemaRef ds:uri="http://schemas.microsoft.com/office/infopath/2007/PartnerControls"/>
    <ds:schemaRef ds:uri="035936da-f762-4330-9b9a-976de9613cd5"/>
    <ds:schemaRef ds:uri="http://purl.org/dc/elements/1.1/"/>
    <ds:schemaRef ds:uri="http://schemas.microsoft.com/office/2006/metadata/properties"/>
    <ds:schemaRef ds:uri="0025b2a6-f8d9-4a47-85ad-10799d383e76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88C7B75-2AA8-458A-90D2-32156F37E3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6659AC-82A1-416E-AA1B-165C30EF6237}">
  <ds:schemaRefs>
    <ds:schemaRef ds:uri="http://schemas.microsoft.com/sharepoint/v3/contenttype/forms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65968</vt:lpwstr>
  </property>
  <property fmtid="{D5CDD505-2E9C-101B-9397-08002B2CF9AE}" pid="4" name="OptimizationTime">
    <vt:lpwstr>20211111_1439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PL&amp;OCI</vt:lpstr>
      <vt:lpstr>ce-conso</vt:lpstr>
      <vt:lpstr>ce-company</vt:lpstr>
      <vt:lpstr>Cash Flow</vt:lpstr>
      <vt:lpstr>'Cash Flow'!Print_Area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Aranya Ruenyan</cp:lastModifiedBy>
  <cp:lastPrinted>2021-11-03T08:39:22Z</cp:lastPrinted>
  <dcterms:created xsi:type="dcterms:W3CDTF">2011-09-21T03:52:48Z</dcterms:created>
  <dcterms:modified xsi:type="dcterms:W3CDTF">2021-11-05T07:12:09Z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8400</vt:r8>
  </property>
  <property fmtid="{D5CDD505-2E9C-101B-9397-08002B2CF9AE}" pid="3" name="ContentTypeId">
    <vt:lpwstr>0x010100779405676804CC4AA897D28860C86183</vt:lpwstr>
  </property>
  <property fmtid="{D5CDD505-2E9C-101B-9397-08002B2CF9AE}" pid="4" name="ComplianceAssetId">
    <vt:lpwstr/>
  </property>
  <property fmtid="{D5CDD505-2E9C-101B-9397-08002B2CF9AE}" pid="5" name="_ExtendedDescription">
    <vt:lpwstr/>
  </property>
</Properties>
</file>