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0\YE12'20\"/>
    </mc:Choice>
  </mc:AlternateContent>
  <xr:revisionPtr revIDLastSave="0" documentId="13_ncr:1_{905FDBB8-2EB5-40B7-BBDD-97266655D0DA}" xr6:coauthVersionLast="44" xr6:coauthVersionMax="44" xr10:uidLastSave="{00000000-0000-0000-0000-000000000000}"/>
  <bookViews>
    <workbookView xWindow="-120" yWindow="-120" windowWidth="20730" windowHeight="11160" tabRatio="737" xr2:uid="{00000000-000D-0000-FFFF-FFFF00000000}"/>
  </bookViews>
  <sheets>
    <sheet name="BS" sheetId="4" r:id="rId1"/>
    <sheet name="PL" sheetId="1" r:id="rId2"/>
    <sheet name="conso" sheetId="5" r:id="rId3"/>
    <sheet name="company" sheetId="3" r:id="rId4"/>
    <sheet name="cashflow" sheetId="6" r:id="rId5"/>
  </sheets>
  <definedNames>
    <definedName name="_xlnm.Print_Area" localSheetId="4">cashflow!$A$1:$J$103</definedName>
    <definedName name="_xlnm.Print_Area" localSheetId="3">company!$A$1:$P$29</definedName>
    <definedName name="_xlnm.Print_Area" localSheetId="1">PL!$A$1:$K$73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3" i="1" l="1"/>
  <c r="H63" i="1"/>
  <c r="F63" i="1"/>
  <c r="D63" i="1"/>
  <c r="I84" i="6" l="1"/>
  <c r="G84" i="6"/>
  <c r="E84" i="6"/>
  <c r="C84" i="6"/>
  <c r="Z19" i="5" l="1"/>
  <c r="AD19" i="5" s="1"/>
  <c r="X19" i="5"/>
  <c r="C21" i="3" l="1"/>
  <c r="E21" i="3"/>
  <c r="G21" i="3"/>
  <c r="I21" i="3"/>
  <c r="K21" i="3"/>
  <c r="O20" i="3"/>
  <c r="O18" i="3"/>
  <c r="M20" i="3"/>
  <c r="M18" i="3"/>
  <c r="M21" i="3" s="1"/>
  <c r="X26" i="5"/>
  <c r="Z26" i="5"/>
  <c r="X34" i="5"/>
  <c r="Z34" i="5"/>
  <c r="AD34" i="5" s="1"/>
  <c r="X13" i="5"/>
  <c r="Z13" i="5" s="1"/>
  <c r="AD13" i="5" s="1"/>
  <c r="T30" i="5"/>
  <c r="S27" i="5"/>
  <c r="T16" i="5"/>
  <c r="T22" i="5" s="1"/>
  <c r="T24" i="5" s="1"/>
  <c r="T27" i="5" s="1"/>
  <c r="T35" i="5" s="1"/>
  <c r="S16" i="5"/>
  <c r="O21" i="3" l="1"/>
  <c r="X24" i="5"/>
  <c r="Z24" i="5" s="1"/>
  <c r="AD24" i="5" s="1"/>
  <c r="I72" i="6" l="1"/>
  <c r="E72" i="6"/>
  <c r="J53" i="1"/>
  <c r="F71" i="1"/>
  <c r="F53" i="1"/>
  <c r="J19" i="1"/>
  <c r="J12" i="1"/>
  <c r="F34" i="1"/>
  <c r="F31" i="1"/>
  <c r="F19" i="1"/>
  <c r="F12" i="1"/>
  <c r="J87" i="4"/>
  <c r="J89" i="4" s="1"/>
  <c r="J65" i="4"/>
  <c r="J53" i="4"/>
  <c r="J66" i="4" s="1"/>
  <c r="F53" i="4"/>
  <c r="F66" i="4" s="1"/>
  <c r="F65" i="4"/>
  <c r="F87" i="4"/>
  <c r="F89" i="4" s="1"/>
  <c r="J33" i="4"/>
  <c r="J16" i="4"/>
  <c r="F16" i="4"/>
  <c r="F33" i="4"/>
  <c r="F34" i="4" s="1"/>
  <c r="Z31" i="5"/>
  <c r="X21" i="5"/>
  <c r="Z21" i="5" s="1"/>
  <c r="X17" i="5"/>
  <c r="Z17" i="5" s="1"/>
  <c r="X15" i="5"/>
  <c r="Z15" i="5" s="1"/>
  <c r="X14" i="5"/>
  <c r="AB14" i="5"/>
  <c r="O23" i="3"/>
  <c r="M23" i="3"/>
  <c r="J90" i="4" l="1"/>
  <c r="F20" i="1"/>
  <c r="F24" i="1" s="1"/>
  <c r="J64" i="1"/>
  <c r="Z14" i="5"/>
  <c r="F64" i="1"/>
  <c r="J20" i="1"/>
  <c r="J24" i="1" s="1"/>
  <c r="J26" i="1" s="1"/>
  <c r="F90" i="4"/>
  <c r="J34" i="4"/>
  <c r="F26" i="1" l="1"/>
  <c r="F45" i="1" s="1"/>
  <c r="F66" i="1" s="1"/>
  <c r="E8" i="6"/>
  <c r="E32" i="6" s="1"/>
  <c r="E48" i="6" s="1"/>
  <c r="E52" i="6" s="1"/>
  <c r="E86" i="6" s="1"/>
  <c r="E88" i="6" s="1"/>
  <c r="E89" i="6" s="1"/>
  <c r="I8" i="6"/>
  <c r="I32" i="6" s="1"/>
  <c r="I48" i="6" s="1"/>
  <c r="I52" i="6" s="1"/>
  <c r="I86" i="6" s="1"/>
  <c r="I88" i="6" s="1"/>
  <c r="I89" i="6" s="1"/>
  <c r="J29" i="1"/>
  <c r="J34" i="1" s="1"/>
  <c r="J45" i="1"/>
  <c r="J66" i="1" s="1"/>
  <c r="J69" i="1" s="1"/>
  <c r="Z33" i="5"/>
  <c r="X29" i="5"/>
  <c r="Z29" i="5" s="1"/>
  <c r="N28" i="5" l="1"/>
  <c r="C72" i="6" l="1"/>
  <c r="AC27" i="5" l="1"/>
  <c r="AA27" i="5"/>
  <c r="Y27" i="5"/>
  <c r="W27" i="5"/>
  <c r="U27" i="5"/>
  <c r="Q27" i="5"/>
  <c r="O27" i="5"/>
  <c r="M27" i="5"/>
  <c r="K27" i="5"/>
  <c r="I27" i="5"/>
  <c r="G27" i="5"/>
  <c r="AD26" i="5"/>
  <c r="X28" i="5"/>
  <c r="Z28" i="5" s="1"/>
  <c r="AB28" i="5"/>
  <c r="AD29" i="5"/>
  <c r="AD21" i="5"/>
  <c r="AD17" i="5"/>
  <c r="AB16" i="5"/>
  <c r="G16" i="5"/>
  <c r="H16" i="5"/>
  <c r="H22" i="5" s="1"/>
  <c r="I16" i="5"/>
  <c r="J16" i="5"/>
  <c r="K16" i="5"/>
  <c r="L16" i="5"/>
  <c r="M16" i="5"/>
  <c r="N16" i="5"/>
  <c r="N22" i="5" s="1"/>
  <c r="O16" i="5"/>
  <c r="P16" i="5"/>
  <c r="P22" i="5" s="1"/>
  <c r="Q16" i="5"/>
  <c r="R16" i="5"/>
  <c r="U16" i="5"/>
  <c r="V16" i="5"/>
  <c r="W16" i="5"/>
  <c r="X16" i="5"/>
  <c r="Y16" i="5"/>
  <c r="Z16" i="5"/>
  <c r="AA16" i="5"/>
  <c r="AC16" i="5"/>
  <c r="F16" i="5"/>
  <c r="AD14" i="5"/>
  <c r="AD16" i="5" s="1"/>
  <c r="H53" i="1"/>
  <c r="D65" i="4"/>
  <c r="H64" i="1" l="1"/>
  <c r="V22" i="5"/>
  <c r="L22" i="5"/>
  <c r="J22" i="5"/>
  <c r="F22" i="5"/>
  <c r="R22" i="5"/>
  <c r="AB22" i="5"/>
  <c r="AD28" i="5"/>
  <c r="AD30" i="5" s="1"/>
  <c r="D16" i="4" l="1"/>
  <c r="G72" i="6" l="1"/>
  <c r="M22" i="3"/>
  <c r="M15" i="3"/>
  <c r="M13" i="3"/>
  <c r="M12" i="3"/>
  <c r="M11" i="3"/>
  <c r="X22" i="5" l="1"/>
  <c r="D71" i="1"/>
  <c r="D53" i="1"/>
  <c r="D64" i="1" s="1"/>
  <c r="D34" i="1"/>
  <c r="D31" i="1"/>
  <c r="D45" i="1" s="1"/>
  <c r="H19" i="1"/>
  <c r="D19" i="1"/>
  <c r="H12" i="1"/>
  <c r="D12" i="1"/>
  <c r="H87" i="4"/>
  <c r="H89" i="4" s="1"/>
  <c r="D87" i="4"/>
  <c r="D89" i="4" s="1"/>
  <c r="H65" i="4"/>
  <c r="H53" i="4"/>
  <c r="H66" i="4" s="1"/>
  <c r="D53" i="4"/>
  <c r="D66" i="4" s="1"/>
  <c r="H33" i="4"/>
  <c r="D33" i="4"/>
  <c r="H16" i="4"/>
  <c r="D66" i="1" l="1"/>
  <c r="I12" i="3"/>
  <c r="H34" i="4"/>
  <c r="D34" i="4"/>
  <c r="H20" i="1"/>
  <c r="D20" i="1"/>
  <c r="H90" i="4"/>
  <c r="D90" i="4"/>
  <c r="H24" i="1" l="1"/>
  <c r="H26" i="1" s="1"/>
  <c r="H29" i="1" s="1"/>
  <c r="H34" i="1" s="1"/>
  <c r="D24" i="1"/>
  <c r="D26" i="1" s="1"/>
  <c r="Z22" i="5"/>
  <c r="AD22" i="5"/>
  <c r="H89" i="6"/>
  <c r="I20" i="1"/>
  <c r="N36" i="5" l="1"/>
  <c r="C14" i="3"/>
  <c r="C16" i="3" s="1"/>
  <c r="E14" i="3"/>
  <c r="E16" i="3" s="1"/>
  <c r="G14" i="3"/>
  <c r="G16" i="3" s="1"/>
  <c r="K14" i="3"/>
  <c r="K16" i="3" s="1"/>
  <c r="G27" i="3" l="1"/>
  <c r="E27" i="3"/>
  <c r="C27" i="3"/>
  <c r="O25" i="3" l="1"/>
  <c r="K24" i="3"/>
  <c r="G24" i="3"/>
  <c r="E24" i="3"/>
  <c r="C24" i="3"/>
  <c r="G26" i="3"/>
  <c r="G28" i="3" s="1"/>
  <c r="AD33" i="5"/>
  <c r="AD31" i="5"/>
  <c r="AB30" i="5"/>
  <c r="V30" i="5"/>
  <c r="R30" i="5"/>
  <c r="P30" i="5"/>
  <c r="N30" i="5"/>
  <c r="L30" i="5"/>
  <c r="J30" i="5"/>
  <c r="H30" i="5"/>
  <c r="F30" i="5"/>
  <c r="P27" i="5"/>
  <c r="P35" i="5" l="1"/>
  <c r="H36" i="5"/>
  <c r="L27" i="5"/>
  <c r="L35" i="5" s="1"/>
  <c r="J36" i="5"/>
  <c r="K26" i="3"/>
  <c r="C26" i="3"/>
  <c r="C28" i="3" s="1"/>
  <c r="E26" i="3"/>
  <c r="E28" i="3" s="1"/>
  <c r="X30" i="5"/>
  <c r="F36" i="5"/>
  <c r="H27" i="5"/>
  <c r="H35" i="5" s="1"/>
  <c r="M24" i="3"/>
  <c r="AB27" i="5"/>
  <c r="AB35" i="5" s="1"/>
  <c r="AB36" i="5"/>
  <c r="D72" i="1"/>
  <c r="H91" i="4"/>
  <c r="N27" i="5" l="1"/>
  <c r="V27" i="5"/>
  <c r="V35" i="5" s="1"/>
  <c r="R27" i="5"/>
  <c r="R35" i="5" s="1"/>
  <c r="X27" i="5"/>
  <c r="X35" i="5" s="1"/>
  <c r="J27" i="5"/>
  <c r="L36" i="5"/>
  <c r="X36" i="5"/>
  <c r="Z36" i="5"/>
  <c r="M26" i="3"/>
  <c r="M28" i="3" s="1"/>
  <c r="L37" i="5"/>
  <c r="H37" i="5"/>
  <c r="AB37" i="5"/>
  <c r="Z30" i="5"/>
  <c r="H45" i="1"/>
  <c r="H66" i="1" s="1"/>
  <c r="H69" i="1" s="1"/>
  <c r="F27" i="5"/>
  <c r="F35" i="5" s="1"/>
  <c r="D91" i="4"/>
  <c r="F91" i="4"/>
  <c r="J91" i="4"/>
  <c r="J35" i="5" l="1"/>
  <c r="J37" i="5" s="1"/>
  <c r="N35" i="5"/>
  <c r="N37" i="5" s="1"/>
  <c r="F37" i="5"/>
  <c r="X37" i="5"/>
  <c r="I22" i="3"/>
  <c r="C8" i="6"/>
  <c r="C32" i="6" s="1"/>
  <c r="G8" i="6"/>
  <c r="G32" i="6" s="1"/>
  <c r="C48" i="6" l="1"/>
  <c r="C52" i="6" s="1"/>
  <c r="C86" i="6" s="1"/>
  <c r="Z27" i="5"/>
  <c r="Z35" i="5" s="1"/>
  <c r="AD36" i="5"/>
  <c r="G48" i="6"/>
  <c r="G52" i="6" s="1"/>
  <c r="G86" i="6" s="1"/>
  <c r="G88" i="6" s="1"/>
  <c r="G89" i="6" s="1"/>
  <c r="I24" i="3"/>
  <c r="O22" i="3"/>
  <c r="O24" i="3" s="1"/>
  <c r="I14" i="3"/>
  <c r="I16" i="3" s="1"/>
  <c r="I27" i="3" s="1"/>
  <c r="C88" i="6" l="1"/>
  <c r="C89" i="6" s="1"/>
  <c r="AD27" i="5"/>
  <c r="Z37" i="5"/>
  <c r="I26" i="3"/>
  <c r="I28" i="3" s="1"/>
  <c r="O15" i="3"/>
  <c r="O12" i="3"/>
  <c r="O11" i="3"/>
  <c r="AD35" i="5" l="1"/>
  <c r="AD37" i="5" s="1"/>
  <c r="O13" i="3"/>
  <c r="O14" i="3" s="1"/>
  <c r="O16" i="3" s="1"/>
  <c r="M14" i="3"/>
  <c r="M16" i="3" s="1"/>
  <c r="M27" i="3" l="1"/>
  <c r="O26" i="3"/>
  <c r="O28" i="3" s="1"/>
  <c r="O2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Nummon Kerdmongkhonchai</author>
  </authors>
  <commentList>
    <comment ref="A13" authorId="0" shapeId="0" xr:uid="{5777D016-2E3E-4298-B4AD-7132B6185824}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PPS- Capitalised commission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Paowarin Whangsatian</author>
  </authors>
  <commentList>
    <comment ref="A58" authorId="0" shapeId="0" xr:uid="{4BD1D791-65C3-421A-BED8-1564CC38D86D}">
      <text>
        <r>
          <rPr>
            <sz val="9"/>
            <color indexed="81"/>
            <rFont val="Tahoma"/>
            <family val="2"/>
          </rPr>
          <t>This items are used for FVOCI equity instrument only.</t>
        </r>
      </text>
    </comment>
  </commentList>
</comments>
</file>

<file path=xl/sharedStrings.xml><?xml version="1.0" encoding="utf-8"?>
<sst xmlns="http://schemas.openxmlformats.org/spreadsheetml/2006/main" count="364" uniqueCount="261">
  <si>
    <t>บริษัท ลากูน่า รีสอร์ท แอนด์ โฮเท็ล จำกัด (มหาชน) และบริษัทย่อย</t>
  </si>
  <si>
    <t>(หน่วย: บาท)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</si>
  <si>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</si>
  <si>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</si>
  <si>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</si>
  <si>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</si>
  <si>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</si>
  <si>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</si>
  <si>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</si>
  <si>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</si>
  <si>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</si>
  <si>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</si>
  <si>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</si>
  <si>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</si>
  <si>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</si>
  <si>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</si>
  <si>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</si>
  <si>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</si>
  <si>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</si>
  <si>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</si>
  <si>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</si>
  <si>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</si>
  <si>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</si>
  <si>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</si>
  <si>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</si>
  <si>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</si>
  <si>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</si>
  <si>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</si>
  <si>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</si>
  <si>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</si>
  <si>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</si>
  <si>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</si>
  <si>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</si>
  <si>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</si>
  <si>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</si>
  <si>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</si>
  <si>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</si>
  <si>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</si>
  <si>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</si>
  <si>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</si>
  <si>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</si>
  <si>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</si>
  <si>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</si>
  <si>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</si>
  <si>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</si>
  <si>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</si>
  <si>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</si>
  <si>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</si>
  <si>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</si>
  <si>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</si>
  <si>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</si>
  <si>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</si>
  <si>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</si>
  <si>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</si>
  <si>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</si>
  <si>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</si>
  <si>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</si>
  <si>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</si>
  <si>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</si>
  <si>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จากกิจกรรมดำเนินงาน</t>
  </si>
  <si>
    <t xml:space="preserve">   ค่าเสื่อมราคา</t>
  </si>
  <si>
    <t xml:space="preserve">   ตัดจำหน่ายสิทธิการเช่า</t>
  </si>
  <si>
    <t xml:space="preserve">   ตัดจำหน่ายที่ดิน อาคารและอุปกรณ์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</si>
  <si>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</si>
  <si>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</si>
  <si>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</si>
  <si>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</si>
  <si>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</si>
  <si>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</si>
  <si>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</si>
  <si>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</si>
  <si>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</si>
  <si>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</si>
  <si>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</si>
  <si>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</si>
  <si>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</si>
  <si>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</si>
  <si>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</si>
  <si>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</si>
  <si>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</si>
  <si>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</si>
  <si>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จ่ายเงินปันผล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</si>
  <si>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</si>
  <si>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</si>
  <si>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</si>
  <si>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</si>
  <si>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</si>
  <si>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</si>
  <si>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</si>
  <si>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</si>
  <si>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</si>
  <si>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</si>
  <si>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</si>
  <si>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</si>
  <si>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</si>
  <si>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</si>
  <si>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</si>
  <si>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</si>
  <si>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</si>
  <si>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</si>
  <si>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</si>
  <si>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</si>
  <si>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</si>
  <si>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</si>
  <si>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</si>
  <si>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</si>
  <si>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</si>
  <si>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เงินลงทุนระยะยาวอื่น </t>
  </si>
  <si>
    <t xml:space="preserve">ที่ดิน อาคารและอุปกรณ์ </t>
  </si>
  <si>
    <t>อสังหาริมทรัพย์เพื่อการลงทุน</t>
  </si>
  <si>
    <t>สิทธิการเช่า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</si>
  <si>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</si>
  <si>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</si>
  <si>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</si>
  <si>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</si>
  <si>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</si>
  <si>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</si>
  <si>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</si>
  <si>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</si>
  <si>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</si>
  <si>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</si>
  <si>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</si>
  <si>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</si>
  <si>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</si>
  <si>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</si>
  <si>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</si>
  <si>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</si>
  <si>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</si>
  <si>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</si>
  <si>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</si>
  <si>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</si>
  <si>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</si>
  <si>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</si>
  <si>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</si>
  <si>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</si>
  <si>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</si>
  <si>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ผลต่างจากการ</t>
  </si>
  <si>
    <t>เงินรับล่วงหน้าจากลูกค้า</t>
  </si>
  <si>
    <t xml:space="preserve">   เงินรับล่วงหน้าจากลูกค้า</t>
  </si>
  <si>
    <t>รายการที่ไม่ใช่เงินสด</t>
  </si>
  <si>
    <t>ภาษีเงินได้ค้างจ่าย</t>
  </si>
  <si>
    <t>ค่าใช้จ่ายภาษีเงินได้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</si>
  <si>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</si>
  <si>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</si>
  <si>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>ผลต่างจากการแปลงค่างบการเงินที่เป็นเงินตราต่างประเทศสุทธิ</t>
  </si>
  <si>
    <t>เงินสดจ่ายสำหรับเงินให้กู้ยืมระยะยาวแก่บริษัทย่อย</t>
  </si>
  <si>
    <t>สินทรัพย์ภาษีเงินได้รอการตัดบัญชี</t>
  </si>
  <si>
    <t>หนี้สินภาษีเงินได้รอการตัดบัญชี</t>
  </si>
  <si>
    <t>เงินฝากประจำระยะยาว</t>
  </si>
  <si>
    <t xml:space="preserve">   รายได้จากการริบคืนอสังหาริมทรัพย์</t>
  </si>
  <si>
    <t>เงินสดสุทธิจาก (ใช้ไปใน) กิจกรรมลงทุน</t>
  </si>
  <si>
    <t>เงินฝากสถาบันการเงินระยะยาวที่มีภาระค้ำประกัน</t>
  </si>
  <si>
    <t xml:space="preserve">   โอนกลับส่วนเกินทุนจากการตีราคาสำหรับการขายสินทรัพย์</t>
  </si>
  <si>
    <t>การแบ่งปันกำไรขาดทุนเบ็ดเสร็จรวม</t>
  </si>
  <si>
    <t xml:space="preserve">   สำรองผลประโยชน์ระยะยาวของพนักงาน </t>
  </si>
  <si>
    <t>เงินสดและรายการเทียบเท่าเงินสดเพิ่มขึ้น (ลดลง) สุทธิ</t>
  </si>
  <si>
    <t xml:space="preserve">   ส่วนแบ่งกำไรขาดทุนเบ็ดเสร็จอื่นในบริษัทร่วม</t>
  </si>
  <si>
    <t xml:space="preserve">   ดอกเบี้ยจ่ายที่บันทึกเป็นต้นทุนการพัฒนาอสังหาริมทรัพย์</t>
  </si>
  <si>
    <t>การแบ่งปันกำไร (ขาดทุน)</t>
  </si>
  <si>
    <t>ส่วนแบ่งกำไร</t>
  </si>
  <si>
    <t>ขาดทุนเบ็ดเสร็จอื่น</t>
  </si>
  <si>
    <t xml:space="preserve">   - สุทธิจากภาษีเงินได้</t>
  </si>
  <si>
    <t xml:space="preserve">รายการที่จะถูกบันทึกในส่วนของกำไรหรือขาดทุนในภายหลัง </t>
  </si>
  <si>
    <t xml:space="preserve">   เงินปันผลรับจากเงินลงทุนในบริษัทย่อย</t>
  </si>
  <si>
    <t xml:space="preserve">   เงินปันผลรับจากเงินลงทุนในบริษัทร่วม</t>
  </si>
  <si>
    <t>ผลต่างของอัตราแลกเปลี่ยนจากการแปลงค่างบการเงินที่เป็น</t>
  </si>
  <si>
    <t>โอนกลับส่วนเกินทุนจากการตีราคาสำหรับ</t>
  </si>
  <si>
    <t>ผลขาดทุนจากการประมาณการตามหลักคณิตศาสตร์ประกันภัย</t>
  </si>
  <si>
    <t>กำไร (ขาดทุน) ก่อนค่าใช้จ่ายภาษีเงินได้</t>
  </si>
  <si>
    <t>กำไร (ขาดทุน) สำหรับปี</t>
  </si>
  <si>
    <t>กำไร (ขาดทุน) ส่วนที่เป็นของผู้ถือหุ้นของบริษัทฯ</t>
  </si>
  <si>
    <t>เงินสดสุทธิจาก (ใช้ไปใน) กิจกรรมจัดหาเงิน</t>
  </si>
  <si>
    <t xml:space="preserve">   จ่ายชำระประมาณการหนี้สินเกี่ยวกับคดีฟ้องร้อง</t>
  </si>
  <si>
    <t>จากบริษัทร่วม</t>
  </si>
  <si>
    <t>ยอดคงเหลือ ณ วันที่ 1 มกราคม 2562</t>
  </si>
  <si>
    <t>ยอดคงเหลือ ณ วันที่ 31 ธันวาคม 2562</t>
  </si>
  <si>
    <t xml:space="preserve">ต้นทุนในการได้มาซึ่งสัญญาที่ทำกับลูกค้า </t>
  </si>
  <si>
    <t>เงินกู้ยืมระยะยาวจากกิจการที่เกี่ยวข้องกัน</t>
  </si>
  <si>
    <t xml:space="preserve">   ค่าเผื่อการด้อยค่าของที่ดิน อาคารและอุปกรณ์</t>
  </si>
  <si>
    <t xml:space="preserve">   ต้นทุนในการได้มาซึ่งสัญญาที่ทำกับลูกค้า </t>
  </si>
  <si>
    <t>เงินฝากประจำระยะยาวเพิ่มขึ้น</t>
  </si>
  <si>
    <t>เงินสดจ่ายซื้ออสังหาริมทรัพย์เพื่อการลงทุน</t>
  </si>
  <si>
    <t>เงินปันผลรับจากเงินลงทุนในบริษัทย่อย</t>
  </si>
  <si>
    <t>เงินปันผลรับจากเงินลงทุนในบริษัทร่วม</t>
  </si>
  <si>
    <t>รับเงินกู้ยืมระยะยาวจากกิจการที่เกี่ยวข้องกัน</t>
  </si>
  <si>
    <t xml:space="preserve">   ดอกเบี้ยจ่ายที่บันทึกเป็นที่ดิน อาคารและอุปกรณ์</t>
  </si>
  <si>
    <t xml:space="preserve">  โอนต้นทุนการพัฒนาอสังหาริมทรัพย์ไปเป็นที่ดิน อาคารและอุปกรณ์</t>
  </si>
  <si>
    <t xml:space="preserve">  โอนต้นทุนการพัฒนาอสังหาริมทรัพย์ไปเป็นอสังหาริมทรัพย์เพื่อการลงทุน</t>
  </si>
  <si>
    <t xml:space="preserve">  โอนที่ดิน อาคารและอุปกรณ์ไปเป็นต้นทุนการพัฒนาอสังหาริมทรัพย์</t>
  </si>
  <si>
    <t>ผลสะสมจากการเปลี่ยนแปลงนโยบายการบัญชีเนื่องจากการนำมาตรฐาน</t>
  </si>
  <si>
    <t>ส่วนแบ่งกำไรจากเงินลงทุนในบริษัทร่วม</t>
  </si>
  <si>
    <t xml:space="preserve">   ส่วนแบ่งกำไรจากเงินลงทุนในบริษัทร่วม</t>
  </si>
  <si>
    <t>รายการที่จะถูกบันทึกในส่วนของกำไรหรือขาดทุนในภายหลัง</t>
  </si>
  <si>
    <t xml:space="preserve">ส่วนแบ่งกำไรขาดทุนเบ็ดเสร็จอื่นจากบริษัทร่วม </t>
  </si>
  <si>
    <t>การเปลี่ยนแปลงในส่วนเกินทุนจากการตีราคาสินทรัพย์</t>
  </si>
  <si>
    <t xml:space="preserve">รายการที่จะไม่ถูกบันทึกในส่วนของกำไรหรือขาดทุนในภายหลัง </t>
  </si>
  <si>
    <t>รายการที่จะไม่ถูกบันทึกในส่วนของกำไรหรือขาดทุนในภายหลัง</t>
  </si>
  <si>
    <t xml:space="preserve">   ตัดจำหน่ายอสังหาริมทรัพย์เพื่อการลงทุน</t>
  </si>
  <si>
    <t xml:space="preserve">   จ่ายผลประโยชน์ระยะยาวของพนักงาน</t>
  </si>
  <si>
    <t>เงินสดจาก (ใช้ไปใน) กิจกรรมดำเนินงาน</t>
  </si>
  <si>
    <t>เงินสดสุทธิจาก (ใช้ไปใน) กิจกรรมดำเนินงาน</t>
  </si>
  <si>
    <t>รายได้จากกิจการให้เช่าพื้นที่อาคารสำนักงาน</t>
  </si>
  <si>
    <t>รายได้จากกิจการโรงแรม</t>
  </si>
  <si>
    <t>รายได้จากกิจการพัฒนาอสังหาริมทรัพย์</t>
  </si>
  <si>
    <t>เงินฝากสถาบันการเงินระยะยาวที่มีภาระค้ำประกันเพิ่มขึ้น</t>
  </si>
  <si>
    <t>สำหรับปีสิ้นสุดวันที่ 31 ธันวาคม 2563</t>
  </si>
  <si>
    <t>ยอดคงเหลือ ณ วันที่ 31 ธันวาคม 2563</t>
  </si>
  <si>
    <t>ณ วันที่ 31 ธันวาคม 2563</t>
  </si>
  <si>
    <t>สินทรัพย์ทางการเงินไม่หมุนเวียนอื่น</t>
  </si>
  <si>
    <t>สินทรัพย์สิทธิการใช้</t>
  </si>
  <si>
    <t>ส่วนของหนี้สินตามสัญญาเช่าที่ถึงกำหนดชำระภายในหนึ่งปี</t>
  </si>
  <si>
    <t>หนี้สินตามสัญญาเช่า - สุทธิจากส่วนที่ถึงกำหนด</t>
  </si>
  <si>
    <t>กำไร (ขาดทุน) จากกิจกรรมดำเนินงาน</t>
  </si>
  <si>
    <t>ยอดคงเหลือ ณ วันที่  1 มกราคม 2562</t>
  </si>
  <si>
    <t>ส่วนเพิ่มการลงทุนในบริษัทย่อย</t>
  </si>
  <si>
    <t xml:space="preserve">   การปรับลดต้นทุนการพัฒนาอสังหาริมทรัพย์ให้เป็นมูลค่าสุทธิที่จะได้รับ</t>
  </si>
  <si>
    <t xml:space="preserve">   ตัดจำหน่ายต้นทุนการพัฒนาอสังหาริมทรัพย์</t>
  </si>
  <si>
    <t>เงินสดรับจากการจดทะเบียนหุ้นในบริษัทย่อย - ส่วนที่เป็นของผู้มีส่วนได้เสีย</t>
  </si>
  <si>
    <t xml:space="preserve">    ที่ไม่มีอำนาจควบคุม</t>
  </si>
  <si>
    <t xml:space="preserve">   เงินปันผลค้างจ่าย</t>
  </si>
  <si>
    <r>
      <t xml:space="preserve">   เงินตราต่างประเทศ</t>
    </r>
    <r>
      <rPr>
        <sz val="13.5"/>
        <color rgb="FFFF0000"/>
        <rFont val="Angsana New"/>
        <family val="1"/>
      </rPr>
      <t xml:space="preserve"> </t>
    </r>
  </si>
  <si>
    <t>กำไรขาดทุนเบ็ดเสร็จอื่นสำหรับปี</t>
  </si>
  <si>
    <t>กำไรขาดทุนเบ็ดเสร็จรวมสำหรับปี</t>
  </si>
  <si>
    <t>กำไรสำหรับปี</t>
  </si>
  <si>
    <t>ขาดทุนสำหรับปี</t>
  </si>
  <si>
    <t xml:space="preserve">   กำไรจากการขายที่ดิน อาคารและอุปกรณ์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</si>
  <si>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</si>
  <si>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</si>
  <si>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 xml:space="preserve">   ตราสารทุนที่กำหนดให้วัดมูลค่าด้วยมูลค่ายุติธรรมผ่าน</t>
  </si>
  <si>
    <t>รายได้ทางการเงิน</t>
  </si>
  <si>
    <t>เงินปันผลจ่าย (หมายเหตุ 39)</t>
  </si>
  <si>
    <t xml:space="preserve">   การขายสินทรัพย์ (หมายเหตุ 30)</t>
  </si>
  <si>
    <t xml:space="preserve">บริษัทย่อยจ่ายเงินปันผลให้ผู้มีส่วนเสียที่ไม่มีอำนาจควบคุม </t>
  </si>
  <si>
    <t xml:space="preserve">   (หมายเหตุ 16)</t>
  </si>
  <si>
    <t>ส่วนแบ่งกำไรขาดทุนเบ็ดเสร็จอื่นจากบริษัทร่วม</t>
  </si>
  <si>
    <t>28, 46</t>
  </si>
  <si>
    <t>ขาดทุนจากการเปลี่ยนแปลงมูลค่าของเงินลงทุนใน</t>
  </si>
  <si>
    <t>ยอดคงเหลือ ณ วันที่ 1 มกราคม 2563</t>
  </si>
  <si>
    <t>ยอดคงเหลือ ณ วันที่ 1 มกราคม 2563 - ปรับปรุงใหม่</t>
  </si>
  <si>
    <t xml:space="preserve">   การรายงานทางการเงินใหม่มาถือปฏิบัติ (หมายเหตุ 4)</t>
  </si>
  <si>
    <t xml:space="preserve">   ขาดทุน (กำไร) จากการประเมินมูลค่าอสังหาริมทรัพย์เพื่อการลงทุน</t>
  </si>
  <si>
    <t xml:space="preserve">   ค่าเผื่อการด้อยค่าของสินทรัพย์สิทธิการใช้</t>
  </si>
  <si>
    <t>เงินลงทุนชั่วคราว - เงินฝากประจำระยะสั้นลดลง</t>
  </si>
  <si>
    <t xml:space="preserve">   ส่วนเกินทุนจากการตีราคาสินทรัพย์เพิ่มขึ้น (ลดลง)</t>
  </si>
  <si>
    <t xml:space="preserve">   สินทรัพย์สิทธิการใช้และหนี้สินตามสัญญาเช่าเพิ่มขึ้น</t>
  </si>
  <si>
    <t xml:space="preserve">   ค่าเผื่อผลขาดทุนด้านเครดิตที่คาดว่าจะเกิดขึ้น/ค่าเผื่อหนี้สงสัยจะสูญ </t>
  </si>
  <si>
    <t xml:space="preserve">   โอนกลับการปรับลดสินค้าคงเหลือให้เป็นมูลค่าสุทธิที่จะได้รับ </t>
  </si>
  <si>
    <t>สินทรัพย์ทางการเงินหมุนเวียนอื่น</t>
  </si>
  <si>
    <t>เงินเบิกเกินบัญชีและเงินกู้ยืมระยะสั้นจากสถาบันการเงิน</t>
  </si>
  <si>
    <t>ต้นทุนทางการเงิน</t>
  </si>
  <si>
    <t xml:space="preserve">   กำไรขาดทุนเบ็ดเสร็จอื่น</t>
  </si>
  <si>
    <t>การวัดมูลค่าเงินลงทุน</t>
  </si>
  <si>
    <t>กำไร (ขาดทุน) จาก</t>
  </si>
  <si>
    <t>ในตราสารทุนผ่าน</t>
  </si>
  <si>
    <t>รายการปรับกระทบยอดกำไร (ขาดทุน) ก่อนค่าใช้จ่ายภาษีเงินได้เป็นเงินสดรับ (จ่าย)</t>
  </si>
  <si>
    <t xml:space="preserve">   ประมาณการหนี้สินเกี่ยวกับคดีฟ้องร้อง</t>
  </si>
  <si>
    <t xml:space="preserve">   รายได้ทางการเงิน</t>
  </si>
  <si>
    <t xml:space="preserve">   ต้นทุนทางการเงิน</t>
  </si>
  <si>
    <t xml:space="preserve">เงินเบิกเกินบัญชีและเงินกู้ยืมระยะสั้นจากสถาบันการเงินเพิ่มขึ้น </t>
  </si>
  <si>
    <t>จ่ายชำระหนี้สินตามสัญญาเช่า</t>
  </si>
  <si>
    <t>ประมาณการหนี้สินระยะยาว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</si>
</sst>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13"/>
      <name val="Angsana New"/>
      <family val="1"/>
    </font>
    <font>
      <b/>
      <sz val="13"/>
      <name val="Angsana New"/>
      <family val="1"/>
    </font>
    <font>
      <u/>
      <sz val="13"/>
      <name val="Angsana New"/>
      <family val="1"/>
    </font>
    <font>
      <sz val="8"/>
      <name val="Arial"/>
      <family val="2"/>
    </font>
    <font>
      <sz val="14"/>
      <name val="CordiaUPC"/>
      <family val="2"/>
    </font>
    <font>
      <sz val="12"/>
      <color theme="1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u/>
      <sz val="14"/>
      <name val="Angsana New"/>
      <family val="1"/>
    </font>
    <font>
      <i/>
      <sz val="14"/>
      <name val="Angsana New"/>
      <family val="1"/>
    </font>
    <font>
      <i/>
      <sz val="14"/>
      <color rgb="FFFF0000"/>
      <name val="Angsana New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3.5"/>
      <color rgb="FFFF0000"/>
      <name val="Angsana New"/>
      <family val="1"/>
    </font>
    <font>
      <sz val="14"/>
      <color rgb="FFFF0000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13" fillId="0" borderId="0"/>
  </cellStyleXfs>
  <cellXfs count="161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37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41" fontId="7" fillId="0" borderId="0" xfId="0" applyNumberFormat="1" applyFont="1" applyBorder="1" applyAlignment="1">
      <alignment vertical="center"/>
    </xf>
    <xf numFmtId="41" fontId="7" fillId="0" borderId="0" xfId="0" applyNumberFormat="1" applyFont="1" applyBorder="1" applyAlignment="1">
      <alignment horizontal="right" vertical="center"/>
    </xf>
    <xf numFmtId="41" fontId="7" fillId="0" borderId="0" xfId="0" applyNumberFormat="1" applyFont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41" fontId="7" fillId="0" borderId="5" xfId="0" applyNumberFormat="1" applyFont="1" applyBorder="1" applyAlignment="1">
      <alignment horizontal="right" vertical="center"/>
    </xf>
    <xf numFmtId="0" fontId="3" fillId="0" borderId="0" xfId="0" applyNumberFormat="1" applyFont="1" applyFill="1" applyAlignment="1">
      <alignment horizontal="left" vertical="top"/>
    </xf>
    <xf numFmtId="41" fontId="7" fillId="0" borderId="0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41" fontId="9" fillId="0" borderId="0" xfId="0" applyNumberFormat="1" applyFont="1" applyBorder="1" applyAlignment="1">
      <alignment vertical="center"/>
    </xf>
    <xf numFmtId="41" fontId="9" fillId="0" borderId="0" xfId="0" applyNumberFormat="1" applyFont="1" applyFill="1" applyBorder="1" applyAlignment="1">
      <alignment horizontal="left" vertical="center"/>
    </xf>
    <xf numFmtId="41" fontId="9" fillId="0" borderId="0" xfId="0" applyNumberFormat="1" applyFont="1" applyFill="1" applyBorder="1" applyAlignment="1">
      <alignment vertical="center"/>
    </xf>
    <xf numFmtId="41" fontId="9" fillId="0" borderId="0" xfId="0" applyNumberFormat="1" applyFont="1" applyFill="1" applyBorder="1" applyAlignment="1">
      <alignment horizontal="right" vertical="center"/>
    </xf>
    <xf numFmtId="41" fontId="9" fillId="0" borderId="0" xfId="0" applyNumberFormat="1" applyFont="1" applyBorder="1" applyAlignment="1">
      <alignment horizontal="right" vertical="center"/>
    </xf>
    <xf numFmtId="41" fontId="9" fillId="0" borderId="1" xfId="0" applyNumberFormat="1" applyFont="1" applyBorder="1" applyAlignment="1">
      <alignment horizontal="left" vertical="center"/>
    </xf>
    <xf numFmtId="41" fontId="9" fillId="0" borderId="1" xfId="0" applyNumberFormat="1" applyFont="1" applyFill="1" applyBorder="1" applyAlignment="1">
      <alignment horizontal="left" vertical="center"/>
    </xf>
    <xf numFmtId="41" fontId="9" fillId="0" borderId="1" xfId="0" applyNumberFormat="1" applyFont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41" fontId="9" fillId="0" borderId="5" xfId="0" applyNumberFormat="1" applyFont="1" applyBorder="1" applyAlignment="1">
      <alignment horizontal="right" vertical="center"/>
    </xf>
    <xf numFmtId="37" fontId="9" fillId="0" borderId="0" xfId="0" applyNumberFormat="1" applyFont="1" applyAlignment="1">
      <alignment vertical="center"/>
    </xf>
    <xf numFmtId="0" fontId="9" fillId="0" borderId="0" xfId="0" applyFont="1" applyFill="1" applyBorder="1" applyAlignment="1">
      <alignment vertical="center"/>
    </xf>
    <xf numFmtId="164" fontId="7" fillId="0" borderId="0" xfId="1" applyNumberFormat="1" applyFont="1" applyFill="1" applyAlignment="1">
      <alignment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43" fontId="3" fillId="0" borderId="0" xfId="1" applyFont="1" applyFill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6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7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top"/>
    </xf>
    <xf numFmtId="41" fontId="7" fillId="0" borderId="1" xfId="0" applyNumberFormat="1" applyFont="1" applyBorder="1" applyAlignment="1">
      <alignment horizontal="right" vertical="center"/>
    </xf>
    <xf numFmtId="41" fontId="7" fillId="0" borderId="1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/>
    </xf>
    <xf numFmtId="41" fontId="9" fillId="0" borderId="0" xfId="2" applyNumberFormat="1" applyFont="1" applyAlignment="1">
      <alignment vertical="center"/>
    </xf>
    <xf numFmtId="41" fontId="9" fillId="0" borderId="0" xfId="2" applyNumberFormat="1" applyFont="1" applyBorder="1" applyAlignment="1">
      <alignment vertical="center"/>
    </xf>
    <xf numFmtId="41" fontId="7" fillId="0" borderId="1" xfId="1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41" fontId="9" fillId="0" borderId="0" xfId="0" applyNumberFormat="1" applyFont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43" fontId="3" fillId="0" borderId="3" xfId="1" applyFont="1" applyFill="1" applyBorder="1" applyAlignment="1">
      <alignment vertical="center"/>
    </xf>
    <xf numFmtId="41" fontId="7" fillId="0" borderId="0" xfId="1" applyNumberFormat="1" applyFont="1" applyFill="1" applyBorder="1" applyAlignment="1">
      <alignment vertical="center"/>
    </xf>
    <xf numFmtId="41" fontId="7" fillId="0" borderId="1" xfId="0" applyNumberFormat="1" applyFont="1" applyBorder="1" applyAlignment="1">
      <alignment horizontal="left" vertical="center"/>
    </xf>
    <xf numFmtId="41" fontId="7" fillId="0" borderId="1" xfId="0" applyNumberFormat="1" applyFont="1" applyFill="1" applyBorder="1" applyAlignment="1">
      <alignment horizontal="left" vertical="center"/>
    </xf>
    <xf numFmtId="41" fontId="7" fillId="0" borderId="1" xfId="0" applyNumberFormat="1" applyFont="1" applyFill="1" applyBorder="1" applyAlignment="1">
      <alignment vertical="center"/>
    </xf>
    <xf numFmtId="41" fontId="14" fillId="0" borderId="0" xfId="0" applyNumberFormat="1" applyFont="1" applyBorder="1" applyAlignment="1">
      <alignment horizontal="right" vertical="center"/>
    </xf>
    <xf numFmtId="41" fontId="14" fillId="0" borderId="0" xfId="0" applyNumberFormat="1" applyFont="1" applyFill="1" applyBorder="1" applyAlignment="1">
      <alignment horizontal="right" vertical="center"/>
    </xf>
    <xf numFmtId="41" fontId="14" fillId="0" borderId="0" xfId="0" applyNumberFormat="1" applyFont="1" applyFill="1" applyAlignment="1">
      <alignment vertical="center"/>
    </xf>
    <xf numFmtId="41" fontId="14" fillId="0" borderId="0" xfId="0" applyNumberFormat="1" applyFont="1" applyFill="1" applyBorder="1" applyAlignment="1">
      <alignment vertical="center"/>
    </xf>
    <xf numFmtId="41" fontId="7" fillId="0" borderId="6" xfId="0" applyNumberFormat="1" applyFont="1" applyFill="1" applyBorder="1" applyAlignment="1">
      <alignment vertical="center"/>
    </xf>
    <xf numFmtId="41" fontId="9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37" fontId="2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37" fontId="3" fillId="0" borderId="0" xfId="0" applyNumberFormat="1" applyFont="1" applyFill="1" applyAlignment="1">
      <alignment horizontal="right" vertical="center"/>
    </xf>
    <xf numFmtId="41" fontId="7" fillId="0" borderId="6" xfId="0" applyNumberFormat="1" applyFont="1" applyBorder="1" applyAlignment="1">
      <alignment horizontal="right" vertical="center"/>
    </xf>
    <xf numFmtId="41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41" fontId="16" fillId="0" borderId="0" xfId="0" applyNumberFormat="1" applyFont="1" applyFill="1" applyAlignment="1">
      <alignment vertical="center"/>
    </xf>
    <xf numFmtId="41" fontId="16" fillId="0" borderId="0" xfId="0" applyNumberFormat="1" applyFont="1" applyFill="1" applyAlignment="1">
      <alignment horizontal="center" vertical="center"/>
    </xf>
    <xf numFmtId="41" fontId="16" fillId="0" borderId="1" xfId="0" applyNumberFormat="1" applyFont="1" applyFill="1" applyBorder="1" applyAlignment="1">
      <alignment vertical="center"/>
    </xf>
    <xf numFmtId="41" fontId="16" fillId="0" borderId="2" xfId="0" applyNumberFormat="1" applyFont="1" applyFill="1" applyBorder="1" applyAlignment="1">
      <alignment vertical="center"/>
    </xf>
    <xf numFmtId="41" fontId="16" fillId="0" borderId="0" xfId="0" quotePrefix="1" applyNumberFormat="1" applyFont="1" applyFill="1" applyAlignment="1">
      <alignment horizontal="right" vertical="center"/>
    </xf>
    <xf numFmtId="0" fontId="16" fillId="0" borderId="0" xfId="0" applyFont="1" applyFill="1" applyAlignment="1">
      <alignment horizontal="center" vertical="center"/>
    </xf>
    <xf numFmtId="41" fontId="16" fillId="0" borderId="0" xfId="3" applyNumberFormat="1" applyFont="1" applyFill="1" applyBorder="1" applyAlignment="1">
      <alignment vertical="center"/>
    </xf>
    <xf numFmtId="41" fontId="16" fillId="0" borderId="0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41" fontId="16" fillId="0" borderId="3" xfId="0" applyNumberFormat="1" applyFont="1" applyFill="1" applyBorder="1" applyAlignment="1">
      <alignment vertical="center"/>
    </xf>
    <xf numFmtId="0" fontId="16" fillId="0" borderId="0" xfId="0" applyFont="1" applyFill="1" applyAlignment="1">
      <alignment horizontal="left" vertical="center"/>
    </xf>
    <xf numFmtId="37" fontId="16" fillId="0" borderId="0" xfId="0" applyNumberFormat="1" applyFont="1" applyFill="1" applyAlignment="1">
      <alignment vertical="center"/>
    </xf>
    <xf numFmtId="41" fontId="16" fillId="0" borderId="0" xfId="0" applyNumberFormat="1" applyFont="1" applyFill="1" applyAlignment="1">
      <alignment horizontal="right" vertical="center"/>
    </xf>
    <xf numFmtId="0" fontId="16" fillId="0" borderId="0" xfId="0" applyNumberFormat="1" applyFont="1" applyFill="1" applyAlignment="1">
      <alignment vertical="top"/>
    </xf>
    <xf numFmtId="14" fontId="16" fillId="0" borderId="0" xfId="0" applyNumberFormat="1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37" fontId="16" fillId="0" borderId="0" xfId="0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horizontal="left" vertical="top"/>
    </xf>
    <xf numFmtId="0" fontId="16" fillId="0" borderId="0" xfId="0" applyNumberFormat="1" applyFont="1" applyFill="1" applyAlignment="1">
      <alignment horizontal="left" vertical="top"/>
    </xf>
    <xf numFmtId="41" fontId="16" fillId="0" borderId="0" xfId="1" applyNumberFormat="1" applyFont="1" applyFill="1" applyAlignment="1">
      <alignment vertical="center"/>
    </xf>
    <xf numFmtId="0" fontId="16" fillId="0" borderId="4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Continuous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0" xfId="6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16" fillId="0" borderId="0" xfId="0" applyNumberFormat="1" applyFont="1" applyFill="1" applyAlignment="1">
      <alignment vertical="center"/>
    </xf>
    <xf numFmtId="0" fontId="16" fillId="0" borderId="0" xfId="0" applyNumberFormat="1" applyFont="1" applyFill="1" applyAlignment="1">
      <alignment horizontal="left" vertical="center"/>
    </xf>
    <xf numFmtId="41" fontId="16" fillId="0" borderId="1" xfId="0" applyNumberFormat="1" applyFont="1" applyFill="1" applyBorder="1" applyAlignment="1">
      <alignment horizontal="right" vertical="center"/>
    </xf>
    <xf numFmtId="41" fontId="16" fillId="0" borderId="0" xfId="0" applyNumberFormat="1" applyFont="1" applyFill="1" applyBorder="1" applyAlignment="1">
      <alignment horizontal="right" vertical="center"/>
    </xf>
    <xf numFmtId="0" fontId="16" fillId="0" borderId="0" xfId="5" applyFont="1" applyFill="1" applyAlignment="1">
      <alignment vertical="center"/>
    </xf>
    <xf numFmtId="0" fontId="16" fillId="0" borderId="0" xfId="0" applyFont="1" applyBorder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41" fontId="16" fillId="0" borderId="0" xfId="0" quotePrefix="1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top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Continuous" vertical="center"/>
    </xf>
    <xf numFmtId="41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41" fontId="16" fillId="0" borderId="0" xfId="0" quotePrefix="1" applyNumberFormat="1" applyFont="1" applyFill="1" applyBorder="1" applyAlignment="1">
      <alignment horizontal="right" vertical="center"/>
    </xf>
    <xf numFmtId="37" fontId="16" fillId="0" borderId="0" xfId="0" applyNumberFormat="1" applyFont="1" applyFill="1" applyBorder="1" applyAlignment="1">
      <alignment horizontal="center" vertical="center"/>
    </xf>
    <xf numFmtId="43" fontId="16" fillId="0" borderId="0" xfId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</cellXfs>
  <cellStyles count="7">
    <cellStyle name="Comma" xfId="1" builtinId="3"/>
    <cellStyle name="Comma 2" xfId="4" xr:uid="{00000000-0005-0000-0000-000001000000}"/>
    <cellStyle name="Normal" xfId="0" builtinId="0"/>
    <cellStyle name="Normal 2" xfId="2" xr:uid="{00000000-0005-0000-0000-000003000000}"/>
    <cellStyle name="Normal 3" xfId="5" xr:uid="{00000000-0005-0000-0000-000004000000}"/>
    <cellStyle name="Normal 3 2" xfId="6" xr:uid="{00000000-0005-0000-0000-000005000000}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129"/>
  <sheetViews>
    <sheetView showGridLines="0" tabSelected="1" view="pageBreakPreview" topLeftCell="A52" zoomScale="80" zoomScaleNormal="80" zoomScaleSheetLayoutView="80" workbookViewId="0">
      <selection activeCell="A64" sqref="A64"/>
    </sheetView>
  </sheetViews>
  <sheetFormatPr defaultColWidth="9.28515625" defaultRowHeight="21.75" customHeight="1" x14ac:dyDescent="0.2"/>
  <cols>
    <col min="1" max="1" width="42.42578125" style="104" customWidth="1"/>
    <col min="2" max="2" width="7.7109375" style="104" customWidth="1"/>
    <col min="3" max="3" width="1.7109375" style="104" customWidth="1"/>
    <col min="4" max="4" width="13.7109375" style="104" customWidth="1"/>
    <col min="5" max="5" width="1.7109375" style="104" customWidth="1"/>
    <col min="6" max="6" width="13.7109375" style="104" customWidth="1"/>
    <col min="7" max="7" width="1.7109375" style="104" customWidth="1"/>
    <col min="8" max="8" width="13.7109375" style="104" customWidth="1"/>
    <col min="9" max="9" width="1.7109375" style="104" customWidth="1"/>
    <col min="10" max="10" width="13.7109375" style="104" customWidth="1"/>
    <col min="11" max="11" width="1.7109375" style="116" customWidth="1"/>
    <col min="12" max="12" width="1" style="104" customWidth="1"/>
    <col min="13" max="16384" width="9.28515625" style="104"/>
  </cols>
  <sheetData>
    <row r="1" spans="1:11" s="101" customFormat="1" ht="21.75" customHeight="1" x14ac:dyDescent="0.2">
      <c r="A1" s="101" t="s">
        <v>0</v>
      </c>
      <c r="K1" s="145"/>
    </row>
    <row r="2" spans="1:11" s="101" customFormat="1" ht="21.75" customHeight="1" x14ac:dyDescent="0.2">
      <c r="A2" s="101" t="s">
        <v>102</v>
      </c>
      <c r="K2" s="145"/>
    </row>
    <row r="3" spans="1:11" s="101" customFormat="1" ht="21.75" customHeight="1" x14ac:dyDescent="0.2">
      <c r="A3" s="101" t="s">
        <v>207</v>
      </c>
      <c r="K3" s="145"/>
    </row>
    <row r="4" spans="1:11" ht="21.75" customHeight="1" x14ac:dyDescent="0.2">
      <c r="A4" s="102"/>
      <c r="B4" s="102"/>
      <c r="C4" s="102"/>
      <c r="D4" s="102"/>
      <c r="E4" s="102"/>
      <c r="F4" s="102"/>
      <c r="G4" s="102"/>
      <c r="H4" s="102"/>
      <c r="I4" s="102"/>
      <c r="J4" s="103" t="s">
        <v>1</v>
      </c>
      <c r="K4" s="146"/>
    </row>
    <row r="5" spans="1:11" s="101" customFormat="1" ht="21.75" customHeight="1" x14ac:dyDescent="0.2">
      <c r="A5" s="105"/>
      <c r="B5" s="105"/>
      <c r="C5" s="105"/>
      <c r="D5" s="153" t="s">
        <v>2</v>
      </c>
      <c r="E5" s="153"/>
      <c r="F5" s="153"/>
      <c r="G5" s="104"/>
      <c r="H5" s="153" t="s">
        <v>3</v>
      </c>
      <c r="I5" s="153"/>
      <c r="J5" s="153"/>
      <c r="K5" s="145"/>
    </row>
    <row r="6" spans="1:11" ht="21.75" customHeight="1" x14ac:dyDescent="0.2">
      <c r="B6" s="106" t="s">
        <v>4</v>
      </c>
      <c r="D6" s="106">
        <v>2563</v>
      </c>
      <c r="F6" s="106">
        <v>2562</v>
      </c>
      <c r="H6" s="106">
        <v>2563</v>
      </c>
      <c r="J6" s="106">
        <v>2562</v>
      </c>
    </row>
    <row r="7" spans="1:11" ht="21.75" customHeight="1" x14ac:dyDescent="0.2">
      <c r="A7" s="101" t="s">
        <v>5</v>
      </c>
    </row>
    <row r="8" spans="1:11" ht="21.75" customHeight="1" x14ac:dyDescent="0.2">
      <c r="A8" s="101" t="s">
        <v>6</v>
      </c>
    </row>
    <row r="9" spans="1:11" ht="21.75" customHeight="1" x14ac:dyDescent="0.2">
      <c r="A9" s="104" t="s">
        <v>7</v>
      </c>
      <c r="B9" s="107">
        <v>7</v>
      </c>
      <c r="D9" s="108">
        <v>568735346</v>
      </c>
      <c r="E9" s="108"/>
      <c r="F9" s="108">
        <v>632543523</v>
      </c>
      <c r="G9" s="108"/>
      <c r="H9" s="108">
        <v>146680693</v>
      </c>
      <c r="I9" s="108"/>
      <c r="J9" s="108">
        <v>21705541</v>
      </c>
      <c r="K9" s="115"/>
    </row>
    <row r="10" spans="1:11" ht="21.75" customHeight="1" x14ac:dyDescent="0.2">
      <c r="A10" s="104" t="s">
        <v>103</v>
      </c>
      <c r="B10" s="107">
        <v>9</v>
      </c>
      <c r="D10" s="108">
        <v>782756373</v>
      </c>
      <c r="E10" s="108"/>
      <c r="F10" s="108">
        <v>813940591</v>
      </c>
      <c r="G10" s="108"/>
      <c r="H10" s="108">
        <v>208490137</v>
      </c>
      <c r="I10" s="108"/>
      <c r="J10" s="108">
        <v>64262353</v>
      </c>
      <c r="K10" s="115"/>
    </row>
    <row r="11" spans="1:11" ht="21.75" customHeight="1" x14ac:dyDescent="0.2">
      <c r="A11" s="104" t="s">
        <v>104</v>
      </c>
      <c r="B11" s="107">
        <v>11</v>
      </c>
      <c r="D11" s="108">
        <v>72767038</v>
      </c>
      <c r="E11" s="108"/>
      <c r="F11" s="108">
        <v>88325038</v>
      </c>
      <c r="G11" s="108"/>
      <c r="H11" s="108">
        <v>0</v>
      </c>
      <c r="I11" s="108"/>
      <c r="J11" s="108">
        <v>0</v>
      </c>
      <c r="K11" s="115"/>
    </row>
    <row r="12" spans="1:11" ht="21.75" customHeight="1" x14ac:dyDescent="0.2">
      <c r="A12" s="104" t="s">
        <v>105</v>
      </c>
      <c r="B12" s="107">
        <v>12</v>
      </c>
      <c r="D12" s="108">
        <v>4164706156</v>
      </c>
      <c r="E12" s="108"/>
      <c r="F12" s="108">
        <v>4138397889</v>
      </c>
      <c r="G12" s="108"/>
      <c r="H12" s="108">
        <v>111429000</v>
      </c>
      <c r="I12" s="108"/>
      <c r="J12" s="108">
        <v>111429000</v>
      </c>
      <c r="K12" s="147"/>
    </row>
    <row r="13" spans="1:11" ht="21.75" customHeight="1" x14ac:dyDescent="0.2">
      <c r="A13" s="104" t="s">
        <v>176</v>
      </c>
      <c r="B13" s="107">
        <v>13</v>
      </c>
      <c r="D13" s="108">
        <v>101311721</v>
      </c>
      <c r="E13" s="108"/>
      <c r="F13" s="108">
        <v>99982089</v>
      </c>
      <c r="H13" s="108">
        <v>0</v>
      </c>
      <c r="J13" s="108">
        <v>0</v>
      </c>
    </row>
    <row r="14" spans="1:11" ht="21.75" customHeight="1" x14ac:dyDescent="0.2">
      <c r="A14" s="104" t="s">
        <v>247</v>
      </c>
      <c r="B14" s="107"/>
      <c r="D14" s="108">
        <v>2268852</v>
      </c>
      <c r="E14" s="108"/>
      <c r="F14" s="108">
        <v>0</v>
      </c>
      <c r="G14" s="108"/>
      <c r="H14" s="108">
        <v>2268852</v>
      </c>
      <c r="I14" s="108"/>
      <c r="J14" s="108">
        <v>0</v>
      </c>
      <c r="K14" s="115"/>
    </row>
    <row r="15" spans="1:11" ht="21.75" customHeight="1" x14ac:dyDescent="0.2">
      <c r="A15" s="104" t="s">
        <v>8</v>
      </c>
      <c r="B15" s="107">
        <v>14</v>
      </c>
      <c r="D15" s="110">
        <v>156911081</v>
      </c>
      <c r="E15" s="108"/>
      <c r="F15" s="110">
        <v>241838015</v>
      </c>
      <c r="G15" s="108"/>
      <c r="H15" s="108">
        <v>20055412</v>
      </c>
      <c r="I15" s="108"/>
      <c r="J15" s="108">
        <v>15194230</v>
      </c>
      <c r="K15" s="115"/>
    </row>
    <row r="16" spans="1:11" ht="21.75" customHeight="1" x14ac:dyDescent="0.2">
      <c r="A16" s="101" t="s">
        <v>9</v>
      </c>
      <c r="B16" s="107"/>
      <c r="D16" s="111">
        <f>SUM(D9:D15)</f>
        <v>5849456567</v>
      </c>
      <c r="E16" s="108"/>
      <c r="F16" s="111">
        <f>SUM(F9:F15)</f>
        <v>6015027145</v>
      </c>
      <c r="G16" s="108"/>
      <c r="H16" s="111">
        <f>SUM(H9:H15)</f>
        <v>488924094</v>
      </c>
      <c r="I16" s="108"/>
      <c r="J16" s="111">
        <f>SUM(J9:J15)</f>
        <v>212591124</v>
      </c>
      <c r="K16" s="115"/>
    </row>
    <row r="17" spans="1:13" ht="21.75" customHeight="1" x14ac:dyDescent="0.2">
      <c r="A17" s="101" t="s">
        <v>10</v>
      </c>
      <c r="B17" s="107"/>
      <c r="D17" s="108"/>
      <c r="E17" s="108"/>
      <c r="F17" s="108"/>
      <c r="G17" s="108"/>
      <c r="H17" s="108"/>
      <c r="I17" s="108"/>
      <c r="J17" s="108"/>
    </row>
    <row r="18" spans="1:13" ht="21.75" customHeight="1" x14ac:dyDescent="0.2">
      <c r="A18" s="104" t="s">
        <v>151</v>
      </c>
      <c r="B18" s="107">
        <v>8</v>
      </c>
      <c r="D18" s="112">
        <v>38034317</v>
      </c>
      <c r="E18" s="108"/>
      <c r="F18" s="112">
        <v>37872733</v>
      </c>
      <c r="G18" s="108"/>
      <c r="H18" s="112">
        <v>0</v>
      </c>
      <c r="I18" s="108"/>
      <c r="J18" s="112">
        <v>0</v>
      </c>
    </row>
    <row r="19" spans="1:13" ht="21.75" customHeight="1" x14ac:dyDescent="0.2">
      <c r="A19" s="104" t="s">
        <v>148</v>
      </c>
      <c r="B19" s="107"/>
      <c r="D19" s="112">
        <v>0</v>
      </c>
      <c r="E19" s="108"/>
      <c r="F19" s="112">
        <v>2268852</v>
      </c>
      <c r="G19" s="108"/>
      <c r="H19" s="112">
        <v>0</v>
      </c>
      <c r="I19" s="108"/>
      <c r="J19" s="112">
        <v>2268852</v>
      </c>
    </row>
    <row r="20" spans="1:13" ht="21.75" customHeight="1" x14ac:dyDescent="0.2">
      <c r="A20" s="104" t="s">
        <v>208</v>
      </c>
      <c r="B20" s="107">
        <v>18</v>
      </c>
      <c r="D20" s="108">
        <v>713180950</v>
      </c>
      <c r="E20" s="108"/>
      <c r="F20" s="112">
        <v>0</v>
      </c>
      <c r="G20" s="108"/>
      <c r="H20" s="112">
        <v>0</v>
      </c>
      <c r="I20" s="108"/>
      <c r="J20" s="112">
        <v>0</v>
      </c>
    </row>
    <row r="21" spans="1:13" ht="21.75" customHeight="1" x14ac:dyDescent="0.2">
      <c r="A21" s="104" t="s">
        <v>11</v>
      </c>
      <c r="B21" s="107">
        <v>15</v>
      </c>
      <c r="D21" s="108">
        <v>723503500</v>
      </c>
      <c r="E21" s="108"/>
      <c r="F21" s="108">
        <v>796461495</v>
      </c>
      <c r="G21" s="108"/>
      <c r="H21" s="108">
        <v>0</v>
      </c>
      <c r="I21" s="108"/>
      <c r="J21" s="108">
        <v>0</v>
      </c>
      <c r="K21" s="148"/>
    </row>
    <row r="22" spans="1:13" ht="21.75" customHeight="1" x14ac:dyDescent="0.2">
      <c r="A22" s="104" t="s">
        <v>12</v>
      </c>
      <c r="B22" s="107">
        <v>16</v>
      </c>
      <c r="D22" s="112">
        <v>0</v>
      </c>
      <c r="E22" s="108"/>
      <c r="F22" s="112">
        <v>0</v>
      </c>
      <c r="G22" s="108"/>
      <c r="H22" s="112">
        <v>4242655371</v>
      </c>
      <c r="I22" s="108"/>
      <c r="J22" s="112">
        <v>4242655371</v>
      </c>
      <c r="K22" s="148"/>
    </row>
    <row r="23" spans="1:13" ht="21.75" customHeight="1" x14ac:dyDescent="0.2">
      <c r="A23" s="104" t="s">
        <v>106</v>
      </c>
      <c r="B23" s="107">
        <v>17</v>
      </c>
      <c r="D23" s="112">
        <v>960373829</v>
      </c>
      <c r="E23" s="108"/>
      <c r="F23" s="112">
        <v>981182127</v>
      </c>
      <c r="G23" s="108"/>
      <c r="H23" s="112">
        <v>777454049</v>
      </c>
      <c r="I23" s="108"/>
      <c r="J23" s="112">
        <v>777454049</v>
      </c>
      <c r="K23" s="148"/>
    </row>
    <row r="24" spans="1:13" ht="21.75" customHeight="1" x14ac:dyDescent="0.2">
      <c r="A24" s="104" t="s">
        <v>107</v>
      </c>
      <c r="B24" s="107">
        <v>18</v>
      </c>
      <c r="D24" s="108">
        <v>0</v>
      </c>
      <c r="E24" s="108"/>
      <c r="F24" s="108">
        <v>606364594</v>
      </c>
      <c r="G24" s="108"/>
      <c r="H24" s="108">
        <v>0</v>
      </c>
      <c r="I24" s="108"/>
      <c r="J24" s="108">
        <v>0</v>
      </c>
    </row>
    <row r="25" spans="1:13" ht="21.75" customHeight="1" x14ac:dyDescent="0.2">
      <c r="A25" s="104" t="s">
        <v>13</v>
      </c>
      <c r="B25" s="107">
        <v>10</v>
      </c>
      <c r="D25" s="112">
        <v>0</v>
      </c>
      <c r="E25" s="108"/>
      <c r="F25" s="112">
        <v>0</v>
      </c>
      <c r="G25" s="108"/>
      <c r="H25" s="112">
        <v>1255550000</v>
      </c>
      <c r="I25" s="108"/>
      <c r="J25" s="112">
        <v>1905550000</v>
      </c>
    </row>
    <row r="26" spans="1:13" ht="21.75" customHeight="1" x14ac:dyDescent="0.2">
      <c r="A26" s="104" t="s">
        <v>109</v>
      </c>
      <c r="B26" s="107">
        <v>19</v>
      </c>
      <c r="D26" s="112">
        <v>1410577067</v>
      </c>
      <c r="E26" s="108"/>
      <c r="F26" s="112">
        <v>1411202087</v>
      </c>
      <c r="G26" s="108"/>
      <c r="H26" s="112">
        <v>181602200</v>
      </c>
      <c r="I26" s="108"/>
      <c r="J26" s="112">
        <v>181619106</v>
      </c>
      <c r="K26" s="149"/>
      <c r="L26" s="112"/>
      <c r="M26" s="112"/>
    </row>
    <row r="27" spans="1:13" ht="21.75" customHeight="1" x14ac:dyDescent="0.2">
      <c r="A27" s="104" t="s">
        <v>108</v>
      </c>
      <c r="B27" s="107">
        <v>20</v>
      </c>
      <c r="D27" s="108">
        <v>12653408200</v>
      </c>
      <c r="E27" s="108"/>
      <c r="F27" s="108">
        <v>13177872310</v>
      </c>
      <c r="G27" s="108"/>
      <c r="H27" s="108">
        <v>41690319</v>
      </c>
      <c r="I27" s="108"/>
      <c r="J27" s="108">
        <v>42546018</v>
      </c>
    </row>
    <row r="28" spans="1:13" ht="21.75" customHeight="1" x14ac:dyDescent="0.2">
      <c r="A28" s="104" t="s">
        <v>209</v>
      </c>
      <c r="B28" s="107">
        <v>21</v>
      </c>
      <c r="D28" s="108">
        <v>56541071</v>
      </c>
      <c r="E28" s="108"/>
      <c r="F28" s="112">
        <v>0</v>
      </c>
      <c r="G28" s="108"/>
      <c r="H28" s="108">
        <v>3039352</v>
      </c>
      <c r="I28" s="108"/>
      <c r="J28" s="112">
        <v>0</v>
      </c>
    </row>
    <row r="29" spans="1:13" ht="21.75" customHeight="1" x14ac:dyDescent="0.2">
      <c r="A29" s="104" t="s">
        <v>146</v>
      </c>
      <c r="B29" s="107">
        <v>36</v>
      </c>
      <c r="D29" s="108">
        <v>45009396</v>
      </c>
      <c r="E29" s="108"/>
      <c r="F29" s="108">
        <v>54198090</v>
      </c>
      <c r="G29" s="108"/>
      <c r="H29" s="108">
        <v>0</v>
      </c>
      <c r="I29" s="108"/>
      <c r="J29" s="108">
        <v>0</v>
      </c>
      <c r="K29" s="114"/>
    </row>
    <row r="30" spans="1:13" ht="21.75" customHeight="1" x14ac:dyDescent="0.2">
      <c r="A30" s="104" t="s">
        <v>14</v>
      </c>
      <c r="B30" s="107">
        <v>16</v>
      </c>
      <c r="D30" s="115">
        <v>407903881</v>
      </c>
      <c r="E30" s="108"/>
      <c r="F30" s="115">
        <v>407903881</v>
      </c>
      <c r="G30" s="108"/>
      <c r="H30" s="115">
        <v>0</v>
      </c>
      <c r="I30" s="108"/>
      <c r="J30" s="115">
        <v>0</v>
      </c>
      <c r="K30" s="114"/>
    </row>
    <row r="31" spans="1:13" ht="21.75" customHeight="1" x14ac:dyDescent="0.2">
      <c r="A31" s="104" t="s">
        <v>110</v>
      </c>
      <c r="B31" s="107">
        <v>22</v>
      </c>
      <c r="D31" s="115">
        <v>0</v>
      </c>
      <c r="E31" s="108"/>
      <c r="F31" s="115">
        <v>5811485</v>
      </c>
      <c r="G31" s="108"/>
      <c r="H31" s="115">
        <v>0</v>
      </c>
      <c r="I31" s="108"/>
      <c r="J31" s="115">
        <v>0</v>
      </c>
      <c r="K31" s="115"/>
    </row>
    <row r="32" spans="1:13" ht="21.75" customHeight="1" x14ac:dyDescent="0.2">
      <c r="A32" s="104" t="s">
        <v>15</v>
      </c>
      <c r="B32" s="107"/>
      <c r="D32" s="110">
        <v>13194120</v>
      </c>
      <c r="E32" s="108"/>
      <c r="F32" s="110">
        <v>30152248</v>
      </c>
      <c r="G32" s="108"/>
      <c r="H32" s="110">
        <v>1342353</v>
      </c>
      <c r="I32" s="108"/>
      <c r="J32" s="110">
        <v>1342353</v>
      </c>
    </row>
    <row r="33" spans="1:14" ht="21.75" customHeight="1" x14ac:dyDescent="0.2">
      <c r="A33" s="101" t="s">
        <v>16</v>
      </c>
      <c r="B33" s="107"/>
      <c r="D33" s="110">
        <f>SUM(D18:D32)</f>
        <v>17021726331</v>
      </c>
      <c r="E33" s="108"/>
      <c r="F33" s="110">
        <f>SUM(F18:F32)</f>
        <v>17511289902</v>
      </c>
      <c r="G33" s="108"/>
      <c r="H33" s="110">
        <f>SUM(H18:H32)</f>
        <v>6503333644</v>
      </c>
      <c r="I33" s="108"/>
      <c r="J33" s="110">
        <f>SUM(J18:J32)</f>
        <v>7153435749</v>
      </c>
      <c r="K33" s="114"/>
    </row>
    <row r="34" spans="1:14" ht="21.75" customHeight="1" thickBot="1" x14ac:dyDescent="0.25">
      <c r="A34" s="101" t="s">
        <v>17</v>
      </c>
      <c r="B34" s="113"/>
      <c r="D34" s="117">
        <f>SUM(D16,D33)</f>
        <v>22871182898</v>
      </c>
      <c r="E34" s="108"/>
      <c r="F34" s="117">
        <f>SUM(F16,F33)</f>
        <v>23526317047</v>
      </c>
      <c r="G34" s="108"/>
      <c r="H34" s="117">
        <f>SUM(H16,H33)</f>
        <v>6992257738</v>
      </c>
      <c r="I34" s="108"/>
      <c r="J34" s="117">
        <f>SUM(J16,J33)</f>
        <v>7366026873</v>
      </c>
    </row>
    <row r="35" spans="1:14" ht="21.75" customHeight="1" thickTop="1" x14ac:dyDescent="0.2"/>
    <row r="36" spans="1:14" ht="21.75" customHeight="1" x14ac:dyDescent="0.2">
      <c r="A36" s="104" t="s">
        <v>18</v>
      </c>
    </row>
    <row r="37" spans="1:14" s="101" customFormat="1" ht="21.75" customHeight="1" x14ac:dyDescent="0.2">
      <c r="A37" s="152" t="s">
        <v>0</v>
      </c>
      <c r="B37" s="152"/>
      <c r="C37" s="152"/>
      <c r="D37" s="152"/>
      <c r="E37" s="152"/>
      <c r="F37" s="152"/>
      <c r="G37" s="152"/>
      <c r="H37" s="152"/>
      <c r="I37" s="152"/>
      <c r="J37" s="152"/>
      <c r="K37" s="152"/>
    </row>
    <row r="38" spans="1:14" s="101" customFormat="1" ht="21.75" customHeight="1" x14ac:dyDescent="0.2">
      <c r="A38" s="152" t="s">
        <v>111</v>
      </c>
      <c r="B38" s="152"/>
      <c r="C38" s="152"/>
      <c r="D38" s="152"/>
      <c r="E38" s="152"/>
      <c r="F38" s="152"/>
      <c r="G38" s="152"/>
      <c r="H38" s="152"/>
      <c r="I38" s="152"/>
      <c r="J38" s="152"/>
      <c r="K38" s="152"/>
    </row>
    <row r="39" spans="1:14" s="101" customFormat="1" ht="21.75" customHeight="1" x14ac:dyDescent="0.2">
      <c r="A39" s="152" t="s">
        <v>207</v>
      </c>
      <c r="B39" s="152"/>
      <c r="C39" s="152"/>
      <c r="D39" s="152"/>
      <c r="E39" s="152"/>
      <c r="F39" s="152"/>
      <c r="G39" s="152"/>
      <c r="H39" s="152"/>
      <c r="I39" s="152"/>
      <c r="J39" s="152"/>
      <c r="K39" s="152"/>
    </row>
    <row r="40" spans="1:14" ht="21.75" customHeight="1" x14ac:dyDescent="0.2">
      <c r="A40" s="102"/>
      <c r="B40" s="102"/>
      <c r="C40" s="102"/>
      <c r="D40" s="102"/>
      <c r="E40" s="102"/>
      <c r="F40" s="102"/>
      <c r="G40" s="102"/>
      <c r="H40" s="102"/>
      <c r="I40" s="102"/>
      <c r="J40" s="103" t="s">
        <v>1</v>
      </c>
      <c r="K40" s="146"/>
    </row>
    <row r="41" spans="1:14" s="101" customFormat="1" ht="21.75" customHeight="1" x14ac:dyDescent="0.2">
      <c r="A41" s="105"/>
      <c r="B41" s="105"/>
      <c r="C41" s="105"/>
      <c r="D41" s="153" t="s">
        <v>2</v>
      </c>
      <c r="E41" s="153"/>
      <c r="F41" s="153"/>
      <c r="G41" s="104"/>
      <c r="H41" s="153" t="s">
        <v>3</v>
      </c>
      <c r="I41" s="153"/>
      <c r="J41" s="153"/>
      <c r="K41" s="145"/>
      <c r="N41" s="104"/>
    </row>
    <row r="42" spans="1:14" ht="21.75" customHeight="1" x14ac:dyDescent="0.2">
      <c r="B42" s="106" t="s">
        <v>4</v>
      </c>
      <c r="D42" s="106">
        <v>2563</v>
      </c>
      <c r="F42" s="106">
        <v>2562</v>
      </c>
      <c r="H42" s="106">
        <v>2563</v>
      </c>
      <c r="J42" s="106">
        <v>2562</v>
      </c>
    </row>
    <row r="43" spans="1:14" ht="21.75" customHeight="1" x14ac:dyDescent="0.2">
      <c r="A43" s="101" t="s">
        <v>19</v>
      </c>
    </row>
    <row r="44" spans="1:14" ht="21.75" customHeight="1" x14ac:dyDescent="0.2">
      <c r="A44" s="101" t="s">
        <v>20</v>
      </c>
      <c r="B44" s="118"/>
    </row>
    <row r="45" spans="1:14" ht="21.75" customHeight="1" x14ac:dyDescent="0.2">
      <c r="A45" s="104" t="s">
        <v>248</v>
      </c>
      <c r="B45" s="107">
        <v>23</v>
      </c>
      <c r="D45" s="108">
        <v>1308804224</v>
      </c>
      <c r="E45" s="108"/>
      <c r="F45" s="108">
        <v>1117000000</v>
      </c>
      <c r="G45" s="108"/>
      <c r="H45" s="108">
        <v>670000000</v>
      </c>
      <c r="I45" s="108"/>
      <c r="J45" s="108">
        <v>650000000</v>
      </c>
      <c r="K45" s="124"/>
    </row>
    <row r="46" spans="1:14" ht="21.75" customHeight="1" x14ac:dyDescent="0.2">
      <c r="A46" s="104" t="s">
        <v>112</v>
      </c>
      <c r="B46" s="107">
        <v>24</v>
      </c>
      <c r="D46" s="108">
        <v>1396738320</v>
      </c>
      <c r="E46" s="108"/>
      <c r="F46" s="108">
        <v>1188160411</v>
      </c>
      <c r="G46" s="108"/>
      <c r="H46" s="108">
        <v>187234234</v>
      </c>
      <c r="I46" s="108"/>
      <c r="J46" s="108">
        <v>38605983</v>
      </c>
      <c r="K46" s="124"/>
    </row>
    <row r="47" spans="1:14" ht="21.75" customHeight="1" x14ac:dyDescent="0.2">
      <c r="A47" s="104" t="s">
        <v>21</v>
      </c>
      <c r="B47" s="113"/>
      <c r="D47" s="108"/>
      <c r="E47" s="108"/>
      <c r="F47" s="108"/>
      <c r="G47" s="108"/>
      <c r="H47" s="108"/>
      <c r="I47" s="108"/>
      <c r="J47" s="108"/>
      <c r="K47" s="124"/>
    </row>
    <row r="48" spans="1:14" ht="21.75" customHeight="1" x14ac:dyDescent="0.2">
      <c r="A48" s="104" t="s">
        <v>22</v>
      </c>
      <c r="B48" s="107">
        <v>26</v>
      </c>
      <c r="D48" s="108">
        <v>737411289</v>
      </c>
      <c r="E48" s="108"/>
      <c r="F48" s="108">
        <v>899235358</v>
      </c>
      <c r="G48" s="108"/>
      <c r="H48" s="108">
        <v>26500000</v>
      </c>
      <c r="I48" s="108"/>
      <c r="J48" s="108">
        <v>37000000</v>
      </c>
      <c r="K48" s="124"/>
    </row>
    <row r="49" spans="1:11" ht="21.75" customHeight="1" x14ac:dyDescent="0.2">
      <c r="A49" s="104" t="s">
        <v>210</v>
      </c>
      <c r="B49" s="107">
        <v>21</v>
      </c>
      <c r="D49" s="108">
        <v>40167609</v>
      </c>
      <c r="E49" s="108"/>
      <c r="F49" s="108">
        <v>0</v>
      </c>
      <c r="G49" s="108"/>
      <c r="H49" s="108">
        <v>6017412</v>
      </c>
      <c r="I49" s="108"/>
      <c r="J49" s="108">
        <v>0</v>
      </c>
      <c r="K49" s="124"/>
    </row>
    <row r="50" spans="1:11" ht="21.75" customHeight="1" x14ac:dyDescent="0.2">
      <c r="A50" s="104" t="s">
        <v>140</v>
      </c>
      <c r="B50" s="107"/>
      <c r="D50" s="108">
        <v>10195002</v>
      </c>
      <c r="E50" s="108"/>
      <c r="F50" s="108">
        <v>26851373</v>
      </c>
      <c r="G50" s="108"/>
      <c r="H50" s="108">
        <v>0</v>
      </c>
      <c r="I50" s="108"/>
      <c r="J50" s="108">
        <v>0</v>
      </c>
      <c r="K50" s="124"/>
    </row>
    <row r="51" spans="1:11" ht="21.75" customHeight="1" x14ac:dyDescent="0.2">
      <c r="A51" s="104" t="s">
        <v>137</v>
      </c>
      <c r="B51" s="107"/>
      <c r="D51" s="109">
        <v>835916092</v>
      </c>
      <c r="E51" s="108"/>
      <c r="F51" s="109">
        <v>955996163</v>
      </c>
      <c r="G51" s="108"/>
      <c r="H51" s="109">
        <v>0</v>
      </c>
      <c r="I51" s="108"/>
      <c r="J51" s="109">
        <v>175310</v>
      </c>
      <c r="K51" s="124"/>
    </row>
    <row r="52" spans="1:11" ht="21.75" customHeight="1" x14ac:dyDescent="0.2">
      <c r="A52" s="104" t="s">
        <v>23</v>
      </c>
      <c r="B52" s="107">
        <v>25</v>
      </c>
      <c r="D52" s="110">
        <v>226784672</v>
      </c>
      <c r="E52" s="108"/>
      <c r="F52" s="110">
        <v>261323369</v>
      </c>
      <c r="G52" s="108"/>
      <c r="H52" s="110">
        <v>12877535</v>
      </c>
      <c r="I52" s="108"/>
      <c r="J52" s="110">
        <v>24225492</v>
      </c>
      <c r="K52" s="124"/>
    </row>
    <row r="53" spans="1:11" ht="21.75" customHeight="1" x14ac:dyDescent="0.2">
      <c r="A53" s="101" t="s">
        <v>24</v>
      </c>
      <c r="B53" s="107"/>
      <c r="D53" s="111">
        <f>SUM(D45:D52)</f>
        <v>4556017208</v>
      </c>
      <c r="E53" s="108"/>
      <c r="F53" s="111">
        <f>SUM(F45:F52)</f>
        <v>4448566674</v>
      </c>
      <c r="G53" s="108"/>
      <c r="H53" s="111">
        <f>SUM(H45:H52)</f>
        <v>902629181</v>
      </c>
      <c r="I53" s="108"/>
      <c r="J53" s="111">
        <f>SUM(J45:J52)</f>
        <v>750006785</v>
      </c>
      <c r="K53" s="124"/>
    </row>
    <row r="54" spans="1:11" ht="21.75" customHeight="1" x14ac:dyDescent="0.2">
      <c r="A54" s="101" t="s">
        <v>25</v>
      </c>
      <c r="B54" s="107"/>
      <c r="D54" s="108"/>
      <c r="E54" s="108"/>
      <c r="F54" s="108"/>
      <c r="G54" s="108"/>
      <c r="H54" s="108"/>
      <c r="I54" s="108"/>
      <c r="J54" s="108"/>
      <c r="K54" s="124"/>
    </row>
    <row r="55" spans="1:11" ht="21.75" customHeight="1" x14ac:dyDescent="0.2">
      <c r="A55" s="104" t="s">
        <v>26</v>
      </c>
      <c r="B55" s="107">
        <v>10</v>
      </c>
      <c r="D55" s="120">
        <v>0</v>
      </c>
      <c r="E55" s="108"/>
      <c r="F55" s="120">
        <v>0</v>
      </c>
      <c r="G55" s="108"/>
      <c r="H55" s="120">
        <v>132500000</v>
      </c>
      <c r="I55" s="108"/>
      <c r="J55" s="120">
        <v>173000000</v>
      </c>
      <c r="K55" s="124"/>
    </row>
    <row r="56" spans="1:11" ht="21.75" customHeight="1" x14ac:dyDescent="0.2">
      <c r="A56" s="104" t="s">
        <v>177</v>
      </c>
      <c r="B56" s="107">
        <v>10</v>
      </c>
      <c r="D56" s="108">
        <v>26950000</v>
      </c>
      <c r="E56" s="108"/>
      <c r="F56" s="108">
        <v>26950000</v>
      </c>
      <c r="G56" s="108"/>
      <c r="H56" s="108">
        <v>0</v>
      </c>
      <c r="I56" s="108"/>
      <c r="J56" s="108">
        <v>0</v>
      </c>
      <c r="K56" s="124"/>
    </row>
    <row r="57" spans="1:11" ht="21.75" customHeight="1" x14ac:dyDescent="0.2">
      <c r="A57" s="104" t="s">
        <v>133</v>
      </c>
      <c r="B57" s="107"/>
      <c r="D57" s="112"/>
      <c r="E57" s="108"/>
      <c r="F57" s="112"/>
      <c r="G57" s="108"/>
      <c r="H57" s="112"/>
      <c r="I57" s="108"/>
      <c r="J57" s="112"/>
      <c r="K57" s="150"/>
    </row>
    <row r="58" spans="1:11" ht="21.75" customHeight="1" x14ac:dyDescent="0.2">
      <c r="A58" s="104" t="s">
        <v>134</v>
      </c>
      <c r="B58" s="107">
        <v>26</v>
      </c>
      <c r="D58" s="108">
        <v>4357658451</v>
      </c>
      <c r="E58" s="108"/>
      <c r="F58" s="108">
        <v>3959091576</v>
      </c>
      <c r="G58" s="108"/>
      <c r="H58" s="108">
        <v>1327695428</v>
      </c>
      <c r="I58" s="108"/>
      <c r="J58" s="108">
        <v>1326809446</v>
      </c>
      <c r="K58" s="124"/>
    </row>
    <row r="59" spans="1:11" ht="21.75" customHeight="1" x14ac:dyDescent="0.2">
      <c r="A59" s="121" t="s">
        <v>113</v>
      </c>
      <c r="B59" s="107">
        <v>27</v>
      </c>
      <c r="D59" s="108">
        <v>113275550</v>
      </c>
      <c r="E59" s="108"/>
      <c r="F59" s="108">
        <v>74328953</v>
      </c>
      <c r="G59" s="108"/>
      <c r="H59" s="108">
        <v>29213460</v>
      </c>
      <c r="I59" s="108"/>
      <c r="J59" s="108">
        <v>19637813</v>
      </c>
      <c r="K59" s="124"/>
    </row>
    <row r="60" spans="1:11" ht="21.75" customHeight="1" x14ac:dyDescent="0.2">
      <c r="A60" s="121" t="s">
        <v>260</v>
      </c>
      <c r="B60" s="107" t="s">
        <v>235</v>
      </c>
      <c r="D60" s="108">
        <v>1773685</v>
      </c>
      <c r="E60" s="108"/>
      <c r="F60" s="108">
        <v>18314159</v>
      </c>
      <c r="G60" s="108"/>
      <c r="H60" s="108">
        <v>0</v>
      </c>
      <c r="I60" s="108"/>
      <c r="J60" s="108">
        <v>0</v>
      </c>
      <c r="K60" s="124"/>
    </row>
    <row r="61" spans="1:11" ht="21.75" customHeight="1" x14ac:dyDescent="0.2">
      <c r="A61" s="121" t="s">
        <v>147</v>
      </c>
      <c r="B61" s="107">
        <v>36</v>
      </c>
      <c r="D61" s="108">
        <v>2810792810</v>
      </c>
      <c r="E61" s="108"/>
      <c r="F61" s="108">
        <v>2676464668</v>
      </c>
      <c r="G61" s="108"/>
      <c r="H61" s="108">
        <v>116103823</v>
      </c>
      <c r="I61" s="108"/>
      <c r="J61" s="108">
        <v>106852652</v>
      </c>
      <c r="K61" s="124"/>
    </row>
    <row r="62" spans="1:11" ht="21.75" customHeight="1" x14ac:dyDescent="0.2">
      <c r="A62" s="104" t="s">
        <v>211</v>
      </c>
      <c r="B62" s="107"/>
      <c r="D62" s="108"/>
      <c r="E62" s="108"/>
      <c r="F62" s="108"/>
      <c r="G62" s="108"/>
      <c r="H62" s="108"/>
      <c r="I62" s="108"/>
      <c r="J62" s="108"/>
      <c r="K62" s="124"/>
    </row>
    <row r="63" spans="1:11" ht="21.75" customHeight="1" x14ac:dyDescent="0.2">
      <c r="A63" s="104" t="s">
        <v>22</v>
      </c>
      <c r="B63" s="107">
        <v>21</v>
      </c>
      <c r="D63" s="108">
        <v>38642204</v>
      </c>
      <c r="E63" s="108"/>
      <c r="F63" s="108">
        <v>0</v>
      </c>
      <c r="G63" s="108"/>
      <c r="H63" s="108">
        <v>116827</v>
      </c>
      <c r="I63" s="108"/>
      <c r="J63" s="108">
        <v>0</v>
      </c>
      <c r="K63" s="124"/>
    </row>
    <row r="64" spans="1:11" ht="21.75" customHeight="1" x14ac:dyDescent="0.2">
      <c r="A64" s="104" t="s">
        <v>27</v>
      </c>
      <c r="B64" s="107"/>
      <c r="D64" s="110">
        <v>213959917</v>
      </c>
      <c r="E64" s="108"/>
      <c r="F64" s="110">
        <v>110029557</v>
      </c>
      <c r="G64" s="108"/>
      <c r="H64" s="110">
        <v>34705000</v>
      </c>
      <c r="I64" s="108"/>
      <c r="J64" s="110">
        <v>5796736</v>
      </c>
      <c r="K64" s="124"/>
    </row>
    <row r="65" spans="1:16" ht="21.75" customHeight="1" x14ac:dyDescent="0.2">
      <c r="A65" s="101" t="s">
        <v>28</v>
      </c>
      <c r="B65" s="107"/>
      <c r="D65" s="110">
        <f>SUM(D55:D64)</f>
        <v>7563052617</v>
      </c>
      <c r="E65" s="108"/>
      <c r="F65" s="110">
        <f>SUM(F55:F64)</f>
        <v>6865178913</v>
      </c>
      <c r="G65" s="108"/>
      <c r="H65" s="110">
        <f>SUM(H55:H64)</f>
        <v>1640334538</v>
      </c>
      <c r="I65" s="108"/>
      <c r="J65" s="110">
        <f>SUM(J55:J64)</f>
        <v>1632096647</v>
      </c>
      <c r="K65" s="124"/>
    </row>
    <row r="66" spans="1:16" ht="21.75" customHeight="1" x14ac:dyDescent="0.2">
      <c r="A66" s="101" t="s">
        <v>29</v>
      </c>
      <c r="B66" s="107"/>
      <c r="D66" s="110">
        <f>SUM(D53:D64)</f>
        <v>12119069825</v>
      </c>
      <c r="E66" s="108"/>
      <c r="F66" s="110">
        <f>SUM(F53:F64)</f>
        <v>11313745587</v>
      </c>
      <c r="G66" s="108"/>
      <c r="H66" s="110">
        <f>SUM(H53:H64)</f>
        <v>2542963719</v>
      </c>
      <c r="I66" s="108"/>
      <c r="J66" s="110">
        <f>SUM(J53:J64)</f>
        <v>2382103432</v>
      </c>
      <c r="K66" s="124"/>
    </row>
    <row r="68" spans="1:16" ht="21.75" customHeight="1" x14ac:dyDescent="0.2">
      <c r="A68" s="104" t="s">
        <v>18</v>
      </c>
    </row>
    <row r="69" spans="1:16" s="101" customFormat="1" ht="21.75" customHeight="1" x14ac:dyDescent="0.2">
      <c r="A69" s="152" t="s">
        <v>0</v>
      </c>
      <c r="B69" s="152"/>
      <c r="C69" s="152"/>
      <c r="D69" s="152"/>
      <c r="E69" s="152"/>
      <c r="F69" s="152"/>
      <c r="G69" s="152"/>
      <c r="H69" s="152"/>
      <c r="I69" s="152"/>
      <c r="J69" s="152"/>
      <c r="K69" s="152"/>
    </row>
    <row r="70" spans="1:16" s="101" customFormat="1" ht="21.75" customHeight="1" x14ac:dyDescent="0.2">
      <c r="A70" s="152" t="s">
        <v>111</v>
      </c>
      <c r="B70" s="152"/>
      <c r="C70" s="152"/>
      <c r="D70" s="152"/>
      <c r="E70" s="152"/>
      <c r="F70" s="152"/>
      <c r="G70" s="152"/>
      <c r="H70" s="152"/>
      <c r="I70" s="152"/>
      <c r="J70" s="152"/>
      <c r="K70" s="152"/>
    </row>
    <row r="71" spans="1:16" s="101" customFormat="1" ht="21.75" customHeight="1" x14ac:dyDescent="0.2">
      <c r="A71" s="152" t="s">
        <v>207</v>
      </c>
      <c r="B71" s="152"/>
      <c r="C71" s="152"/>
      <c r="D71" s="152"/>
      <c r="E71" s="152"/>
      <c r="F71" s="152"/>
      <c r="G71" s="152"/>
      <c r="H71" s="152"/>
      <c r="I71" s="152"/>
      <c r="J71" s="152"/>
      <c r="K71" s="152"/>
    </row>
    <row r="72" spans="1:16" ht="21.75" customHeight="1" x14ac:dyDescent="0.2">
      <c r="A72" s="102"/>
      <c r="B72" s="102"/>
      <c r="C72" s="102"/>
      <c r="D72" s="102"/>
      <c r="E72" s="102"/>
      <c r="F72" s="102"/>
      <c r="G72" s="102"/>
      <c r="H72" s="102"/>
      <c r="I72" s="102"/>
      <c r="J72" s="103" t="s">
        <v>1</v>
      </c>
      <c r="K72" s="146"/>
    </row>
    <row r="73" spans="1:16" s="101" customFormat="1" ht="21.75" customHeight="1" x14ac:dyDescent="0.2">
      <c r="A73" s="105"/>
      <c r="B73" s="105"/>
      <c r="C73" s="105"/>
      <c r="D73" s="153" t="s">
        <v>2</v>
      </c>
      <c r="E73" s="153"/>
      <c r="F73" s="153"/>
      <c r="G73" s="104"/>
      <c r="H73" s="153" t="s">
        <v>3</v>
      </c>
      <c r="I73" s="153"/>
      <c r="J73" s="153"/>
      <c r="K73" s="145"/>
      <c r="N73" s="104"/>
    </row>
    <row r="74" spans="1:16" ht="21.75" customHeight="1" x14ac:dyDescent="0.2">
      <c r="B74" s="106" t="s">
        <v>4</v>
      </c>
      <c r="D74" s="106">
        <v>2563</v>
      </c>
      <c r="F74" s="106">
        <v>2562</v>
      </c>
      <c r="H74" s="106">
        <v>2563</v>
      </c>
      <c r="J74" s="106">
        <v>2562</v>
      </c>
    </row>
    <row r="75" spans="1:16" ht="21.75" customHeight="1" x14ac:dyDescent="0.2">
      <c r="A75" s="101" t="s">
        <v>30</v>
      </c>
      <c r="B75" s="107"/>
      <c r="D75" s="108"/>
      <c r="E75" s="108"/>
      <c r="F75" s="108"/>
      <c r="G75" s="108"/>
      <c r="H75" s="108"/>
      <c r="I75" s="108"/>
      <c r="J75" s="108"/>
      <c r="K75" s="124"/>
    </row>
    <row r="76" spans="1:16" ht="21.75" customHeight="1" x14ac:dyDescent="0.2">
      <c r="A76" s="104" t="s">
        <v>31</v>
      </c>
      <c r="B76" s="107"/>
      <c r="D76" s="108"/>
      <c r="E76" s="108"/>
      <c r="F76" s="108"/>
      <c r="G76" s="108"/>
      <c r="H76" s="108"/>
      <c r="I76" s="108"/>
      <c r="J76" s="108"/>
      <c r="K76" s="124"/>
    </row>
    <row r="77" spans="1:16" ht="21.75" customHeight="1" x14ac:dyDescent="0.2">
      <c r="A77" s="104" t="s">
        <v>32</v>
      </c>
      <c r="B77" s="107"/>
      <c r="D77" s="108"/>
      <c r="E77" s="108"/>
      <c r="F77" s="108"/>
      <c r="G77" s="108"/>
      <c r="H77" s="108"/>
      <c r="I77" s="108"/>
      <c r="J77" s="108"/>
      <c r="K77" s="124"/>
    </row>
    <row r="78" spans="1:16" ht="21.75" customHeight="1" thickBot="1" x14ac:dyDescent="0.25">
      <c r="A78" s="104" t="s">
        <v>33</v>
      </c>
      <c r="B78" s="107"/>
      <c r="D78" s="117">
        <v>2116753580</v>
      </c>
      <c r="E78" s="108"/>
      <c r="F78" s="117">
        <v>2116753580</v>
      </c>
      <c r="G78" s="108"/>
      <c r="H78" s="117">
        <v>2116753580</v>
      </c>
      <c r="I78" s="108"/>
      <c r="J78" s="117">
        <v>2116753580</v>
      </c>
      <c r="K78" s="124"/>
    </row>
    <row r="79" spans="1:16" ht="21.75" customHeight="1" thickTop="1" x14ac:dyDescent="0.2">
      <c r="A79" s="104" t="s">
        <v>34</v>
      </c>
      <c r="B79" s="107"/>
      <c r="D79" s="108"/>
      <c r="E79" s="108"/>
      <c r="F79" s="108"/>
      <c r="G79" s="108"/>
      <c r="H79" s="108"/>
      <c r="I79" s="108"/>
      <c r="J79" s="108"/>
    </row>
    <row r="80" spans="1:16" ht="21.75" customHeight="1" x14ac:dyDescent="0.2">
      <c r="A80" s="104" t="s">
        <v>35</v>
      </c>
      <c r="B80" s="107"/>
      <c r="D80" s="108">
        <v>1666827010</v>
      </c>
      <c r="E80" s="108"/>
      <c r="F80" s="108">
        <v>1666827010</v>
      </c>
      <c r="G80" s="108"/>
      <c r="H80" s="108">
        <v>1666827010</v>
      </c>
      <c r="I80" s="108"/>
      <c r="J80" s="108">
        <v>1666827010</v>
      </c>
      <c r="K80" s="124"/>
      <c r="O80" s="122"/>
      <c r="P80" s="123"/>
    </row>
    <row r="81" spans="1:16" ht="21.75" customHeight="1" x14ac:dyDescent="0.2">
      <c r="A81" s="104" t="s">
        <v>36</v>
      </c>
      <c r="B81" s="107"/>
      <c r="D81" s="108">
        <v>2062460582</v>
      </c>
      <c r="E81" s="108"/>
      <c r="F81" s="108">
        <v>2062460582</v>
      </c>
      <c r="G81" s="108"/>
      <c r="H81" s="108">
        <v>2062460582</v>
      </c>
      <c r="I81" s="108"/>
      <c r="J81" s="108">
        <v>2062460582</v>
      </c>
      <c r="K81" s="124"/>
      <c r="O81" s="122"/>
      <c r="P81" s="123"/>
    </row>
    <row r="82" spans="1:16" ht="21.75" customHeight="1" x14ac:dyDescent="0.2">
      <c r="A82" s="104" t="s">
        <v>37</v>
      </c>
      <c r="B82" s="107">
        <v>29</v>
      </c>
      <c r="D82" s="108">
        <v>568130588</v>
      </c>
      <c r="E82" s="108"/>
      <c r="F82" s="108">
        <v>568130588</v>
      </c>
      <c r="G82" s="108"/>
      <c r="H82" s="108">
        <v>0</v>
      </c>
      <c r="I82" s="108"/>
      <c r="J82" s="108">
        <v>0</v>
      </c>
      <c r="K82" s="124"/>
    </row>
    <row r="83" spans="1:16" ht="21.75" customHeight="1" x14ac:dyDescent="0.2">
      <c r="A83" s="104" t="s">
        <v>38</v>
      </c>
      <c r="B83" s="107"/>
      <c r="D83" s="108"/>
      <c r="E83" s="108"/>
      <c r="F83" s="108"/>
      <c r="G83" s="108"/>
      <c r="H83" s="108"/>
      <c r="I83" s="108"/>
      <c r="J83" s="108"/>
      <c r="K83" s="124"/>
    </row>
    <row r="84" spans="1:16" ht="21.75" customHeight="1" x14ac:dyDescent="0.2">
      <c r="A84" s="104" t="s">
        <v>39</v>
      </c>
      <c r="B84" s="107">
        <v>31</v>
      </c>
      <c r="D84" s="115">
        <v>211675358</v>
      </c>
      <c r="E84" s="115"/>
      <c r="F84" s="115">
        <v>211675358</v>
      </c>
      <c r="G84" s="115"/>
      <c r="H84" s="115">
        <v>211675358</v>
      </c>
      <c r="I84" s="115"/>
      <c r="J84" s="115">
        <v>211675358</v>
      </c>
      <c r="K84" s="124"/>
    </row>
    <row r="85" spans="1:16" ht="21.75" customHeight="1" x14ac:dyDescent="0.2">
      <c r="A85" s="104" t="s">
        <v>40</v>
      </c>
      <c r="B85" s="107"/>
      <c r="D85" s="115">
        <v>447533915</v>
      </c>
      <c r="E85" s="115"/>
      <c r="F85" s="115">
        <v>1858942161</v>
      </c>
      <c r="G85" s="115"/>
      <c r="H85" s="115">
        <v>367017677</v>
      </c>
      <c r="I85" s="115"/>
      <c r="J85" s="115">
        <v>901647099</v>
      </c>
      <c r="K85" s="124"/>
    </row>
    <row r="86" spans="1:16" ht="21.75" customHeight="1" x14ac:dyDescent="0.2">
      <c r="A86" s="125" t="s">
        <v>114</v>
      </c>
      <c r="B86" s="107"/>
      <c r="D86" s="110">
        <v>5675948171</v>
      </c>
      <c r="E86" s="115"/>
      <c r="F86" s="110">
        <v>5704657240</v>
      </c>
      <c r="G86" s="115"/>
      <c r="H86" s="110">
        <v>141313392</v>
      </c>
      <c r="I86" s="115"/>
      <c r="J86" s="110">
        <v>141313392</v>
      </c>
      <c r="K86" s="124"/>
    </row>
    <row r="87" spans="1:16" ht="21.75" customHeight="1" x14ac:dyDescent="0.2">
      <c r="A87" s="104" t="s">
        <v>41</v>
      </c>
      <c r="B87" s="107"/>
      <c r="D87" s="108">
        <f>SUM(D80:D86)</f>
        <v>10632575624</v>
      </c>
      <c r="E87" s="108"/>
      <c r="F87" s="108">
        <f>SUM(F80:F86)</f>
        <v>12072692939</v>
      </c>
      <c r="G87" s="108"/>
      <c r="H87" s="108">
        <f>SUM(H80:H86)</f>
        <v>4449294019</v>
      </c>
      <c r="I87" s="108"/>
      <c r="J87" s="108">
        <f>SUM(J80:J86)</f>
        <v>4983923441</v>
      </c>
      <c r="K87" s="124"/>
    </row>
    <row r="88" spans="1:16" ht="21.75" customHeight="1" x14ac:dyDescent="0.2">
      <c r="A88" s="126" t="s">
        <v>115</v>
      </c>
      <c r="B88" s="113"/>
      <c r="D88" s="110">
        <v>119537449</v>
      </c>
      <c r="E88" s="108"/>
      <c r="F88" s="110">
        <v>139878521</v>
      </c>
      <c r="G88" s="108"/>
      <c r="H88" s="110">
        <v>0</v>
      </c>
      <c r="I88" s="108"/>
      <c r="J88" s="110">
        <v>0</v>
      </c>
      <c r="K88" s="149"/>
    </row>
    <row r="89" spans="1:16" ht="21.75" customHeight="1" x14ac:dyDescent="0.2">
      <c r="A89" s="101" t="s">
        <v>42</v>
      </c>
      <c r="B89" s="113"/>
      <c r="D89" s="110">
        <f>SUM(D87:D88)</f>
        <v>10752113073</v>
      </c>
      <c r="E89" s="108"/>
      <c r="F89" s="110">
        <f>SUM(F87:F88)</f>
        <v>12212571460</v>
      </c>
      <c r="G89" s="108"/>
      <c r="H89" s="110">
        <f>SUM(H87:H88)</f>
        <v>4449294019</v>
      </c>
      <c r="I89" s="108"/>
      <c r="J89" s="110">
        <f>SUM(J87:J88)</f>
        <v>4983923441</v>
      </c>
      <c r="K89" s="124"/>
    </row>
    <row r="90" spans="1:16" ht="21.75" customHeight="1" thickBot="1" x14ac:dyDescent="0.25">
      <c r="A90" s="101" t="s">
        <v>43</v>
      </c>
      <c r="D90" s="117">
        <f>SUM(D66,D89)</f>
        <v>22871182898</v>
      </c>
      <c r="E90" s="108"/>
      <c r="F90" s="117">
        <f>SUM(F66,F89)</f>
        <v>23526317047</v>
      </c>
      <c r="G90" s="108"/>
      <c r="H90" s="117">
        <f>SUM(H66,H89)</f>
        <v>6992257738</v>
      </c>
      <c r="I90" s="108"/>
      <c r="J90" s="117">
        <f>SUM(J66,J89)</f>
        <v>7366026873</v>
      </c>
      <c r="K90" s="124"/>
    </row>
    <row r="91" spans="1:16" ht="21.75" customHeight="1" thickTop="1" x14ac:dyDescent="0.2">
      <c r="D91" s="127">
        <f>D90-D34</f>
        <v>0</v>
      </c>
      <c r="E91" s="127"/>
      <c r="F91" s="127">
        <f>F90-F34</f>
        <v>0</v>
      </c>
      <c r="G91" s="127"/>
      <c r="H91" s="127">
        <f>H90-H34</f>
        <v>0</v>
      </c>
      <c r="I91" s="127"/>
      <c r="J91" s="127">
        <f>J90-J34</f>
        <v>0</v>
      </c>
      <c r="K91" s="151"/>
    </row>
    <row r="92" spans="1:16" ht="21.75" customHeight="1" x14ac:dyDescent="0.2">
      <c r="A92" s="104" t="s">
        <v>18</v>
      </c>
    </row>
    <row r="94" spans="1:16" ht="21.75" customHeight="1" x14ac:dyDescent="0.2">
      <c r="A94" s="128"/>
    </row>
    <row r="95" spans="1:16" ht="21.75" customHeight="1" x14ac:dyDescent="0.2">
      <c r="A95" s="116"/>
    </row>
    <row r="96" spans="1:16" ht="21.75" customHeight="1" x14ac:dyDescent="0.2">
      <c r="B96" s="104" t="s">
        <v>44</v>
      </c>
    </row>
    <row r="97" spans="1:11" ht="21.75" customHeight="1" x14ac:dyDescent="0.2">
      <c r="A97" s="128"/>
    </row>
    <row r="102" spans="1:11" ht="21.75" customHeight="1" x14ac:dyDescent="0.2">
      <c r="F102" s="119"/>
      <c r="G102" s="119"/>
      <c r="H102" s="119"/>
      <c r="I102" s="119"/>
      <c r="J102" s="119"/>
      <c r="K102" s="124"/>
    </row>
    <row r="103" spans="1:11" ht="21.75" customHeight="1" x14ac:dyDescent="0.2">
      <c r="F103" s="119"/>
      <c r="G103" s="119"/>
      <c r="H103" s="119"/>
      <c r="I103" s="119"/>
      <c r="J103" s="119"/>
      <c r="K103" s="124"/>
    </row>
    <row r="104" spans="1:11" ht="21.75" customHeight="1" x14ac:dyDescent="0.2">
      <c r="F104" s="119"/>
      <c r="G104" s="119"/>
      <c r="H104" s="119"/>
      <c r="I104" s="119"/>
      <c r="J104" s="119"/>
      <c r="K104" s="124"/>
    </row>
    <row r="105" spans="1:11" ht="21.75" customHeight="1" x14ac:dyDescent="0.2">
      <c r="F105" s="119"/>
      <c r="G105" s="119"/>
      <c r="H105" s="119"/>
      <c r="I105" s="119"/>
      <c r="J105" s="119"/>
      <c r="K105" s="124"/>
    </row>
    <row r="106" spans="1:11" ht="21.75" customHeight="1" x14ac:dyDescent="0.2">
      <c r="F106" s="119"/>
      <c r="G106" s="119"/>
      <c r="H106" s="119"/>
      <c r="I106" s="119"/>
      <c r="J106" s="119"/>
      <c r="K106" s="124"/>
    </row>
    <row r="107" spans="1:11" ht="21.75" customHeight="1" x14ac:dyDescent="0.2">
      <c r="F107" s="119"/>
      <c r="G107" s="119"/>
      <c r="H107" s="119"/>
      <c r="I107" s="119"/>
      <c r="J107" s="119"/>
      <c r="K107" s="124"/>
    </row>
    <row r="108" spans="1:11" ht="21.75" customHeight="1" x14ac:dyDescent="0.2">
      <c r="F108" s="119"/>
      <c r="G108" s="119"/>
      <c r="H108" s="119"/>
      <c r="I108" s="119"/>
      <c r="J108" s="119"/>
      <c r="K108" s="124"/>
    </row>
    <row r="109" spans="1:11" ht="21.75" customHeight="1" x14ac:dyDescent="0.2">
      <c r="F109" s="119"/>
      <c r="G109" s="119"/>
      <c r="H109" s="119"/>
      <c r="I109" s="119"/>
      <c r="J109" s="119"/>
      <c r="K109" s="124"/>
    </row>
    <row r="110" spans="1:11" ht="21.75" customHeight="1" x14ac:dyDescent="0.2">
      <c r="F110" s="119"/>
      <c r="G110" s="119"/>
      <c r="H110" s="119"/>
      <c r="I110" s="119"/>
      <c r="J110" s="119"/>
      <c r="K110" s="124"/>
    </row>
    <row r="111" spans="1:11" ht="21.75" customHeight="1" x14ac:dyDescent="0.2">
      <c r="F111" s="119"/>
      <c r="G111" s="119"/>
      <c r="H111" s="119"/>
      <c r="I111" s="119"/>
      <c r="J111" s="119"/>
      <c r="K111" s="124"/>
    </row>
    <row r="112" spans="1:11" ht="21.75" customHeight="1" x14ac:dyDescent="0.2">
      <c r="F112" s="119"/>
      <c r="G112" s="119"/>
      <c r="H112" s="119"/>
      <c r="I112" s="119"/>
      <c r="J112" s="119"/>
      <c r="K112" s="124"/>
    </row>
    <row r="113" spans="6:11" ht="21.75" customHeight="1" x14ac:dyDescent="0.2">
      <c r="F113" s="119"/>
      <c r="G113" s="119"/>
      <c r="H113" s="119"/>
      <c r="I113" s="119"/>
      <c r="J113" s="119"/>
      <c r="K113" s="124"/>
    </row>
    <row r="114" spans="6:11" ht="21.75" customHeight="1" x14ac:dyDescent="0.2">
      <c r="F114" s="119"/>
      <c r="G114" s="119"/>
      <c r="H114" s="119"/>
      <c r="I114" s="119"/>
      <c r="J114" s="119"/>
      <c r="K114" s="124"/>
    </row>
    <row r="115" spans="6:11" ht="21.75" customHeight="1" x14ac:dyDescent="0.2">
      <c r="F115" s="119"/>
      <c r="G115" s="119"/>
      <c r="H115" s="119"/>
      <c r="I115" s="119"/>
      <c r="J115" s="119"/>
      <c r="K115" s="124"/>
    </row>
    <row r="116" spans="6:11" ht="21.75" customHeight="1" x14ac:dyDescent="0.2">
      <c r="F116" s="119"/>
      <c r="G116" s="119"/>
      <c r="H116" s="119"/>
      <c r="I116" s="119"/>
      <c r="J116" s="119"/>
      <c r="K116" s="124"/>
    </row>
    <row r="117" spans="6:11" ht="21.75" customHeight="1" x14ac:dyDescent="0.2">
      <c r="F117" s="119"/>
      <c r="G117" s="119"/>
      <c r="H117" s="119"/>
      <c r="I117" s="119"/>
      <c r="J117" s="119"/>
      <c r="K117" s="124"/>
    </row>
    <row r="118" spans="6:11" ht="21.75" customHeight="1" x14ac:dyDescent="0.2">
      <c r="F118" s="119"/>
      <c r="G118" s="119"/>
      <c r="H118" s="119"/>
      <c r="I118" s="119"/>
      <c r="J118" s="119"/>
      <c r="K118" s="124"/>
    </row>
    <row r="119" spans="6:11" ht="21.75" customHeight="1" x14ac:dyDescent="0.2">
      <c r="F119" s="119"/>
      <c r="G119" s="119"/>
      <c r="H119" s="119"/>
      <c r="I119" s="119"/>
      <c r="J119" s="119"/>
      <c r="K119" s="124"/>
    </row>
    <row r="120" spans="6:11" ht="21.75" customHeight="1" x14ac:dyDescent="0.2">
      <c r="F120" s="119"/>
      <c r="G120" s="119"/>
      <c r="H120" s="119"/>
      <c r="I120" s="119"/>
      <c r="J120" s="119"/>
      <c r="K120" s="124"/>
    </row>
    <row r="121" spans="6:11" ht="21.75" customHeight="1" x14ac:dyDescent="0.2">
      <c r="F121" s="119"/>
      <c r="G121" s="119"/>
      <c r="H121" s="119"/>
      <c r="I121" s="119"/>
      <c r="J121" s="119"/>
      <c r="K121" s="124"/>
    </row>
    <row r="122" spans="6:11" ht="21.75" customHeight="1" x14ac:dyDescent="0.2">
      <c r="F122" s="119"/>
      <c r="G122" s="119"/>
      <c r="H122" s="119"/>
      <c r="I122" s="119"/>
      <c r="J122" s="119"/>
      <c r="K122" s="124"/>
    </row>
    <row r="123" spans="6:11" ht="21.75" customHeight="1" x14ac:dyDescent="0.2">
      <c r="F123" s="119"/>
      <c r="G123" s="119"/>
      <c r="H123" s="119"/>
      <c r="I123" s="119"/>
      <c r="J123" s="119"/>
      <c r="K123" s="124"/>
    </row>
    <row r="124" spans="6:11" ht="21.75" customHeight="1" x14ac:dyDescent="0.2">
      <c r="F124" s="119"/>
      <c r="G124" s="119"/>
      <c r="H124" s="119"/>
      <c r="I124" s="119"/>
      <c r="J124" s="119"/>
      <c r="K124" s="124"/>
    </row>
    <row r="125" spans="6:11" ht="21.75" customHeight="1" x14ac:dyDescent="0.2">
      <c r="F125" s="119"/>
      <c r="G125" s="119"/>
      <c r="H125" s="119"/>
      <c r="I125" s="119"/>
      <c r="J125" s="119"/>
      <c r="K125" s="124"/>
    </row>
    <row r="126" spans="6:11" ht="21.75" customHeight="1" x14ac:dyDescent="0.2">
      <c r="F126" s="119"/>
      <c r="G126" s="119"/>
      <c r="H126" s="119"/>
      <c r="I126" s="119"/>
      <c r="J126" s="119"/>
      <c r="K126" s="124"/>
    </row>
    <row r="127" spans="6:11" ht="21.75" customHeight="1" x14ac:dyDescent="0.2">
      <c r="F127" s="119"/>
      <c r="G127" s="119"/>
      <c r="H127" s="119"/>
      <c r="I127" s="119"/>
      <c r="J127" s="119"/>
      <c r="K127" s="124"/>
    </row>
    <row r="128" spans="6:11" ht="21.75" customHeight="1" x14ac:dyDescent="0.2">
      <c r="F128" s="119"/>
      <c r="G128" s="119"/>
      <c r="H128" s="119"/>
      <c r="I128" s="119"/>
      <c r="J128" s="119"/>
      <c r="K128" s="124"/>
    </row>
    <row r="129" spans="6:11" ht="21.75" customHeight="1" x14ac:dyDescent="0.2">
      <c r="F129" s="119"/>
      <c r="G129" s="119"/>
      <c r="H129" s="119"/>
      <c r="I129" s="119"/>
      <c r="J129" s="119"/>
      <c r="K129" s="124"/>
    </row>
  </sheetData>
  <mergeCells count="12">
    <mergeCell ref="A37:K37"/>
    <mergeCell ref="A38:K38"/>
    <mergeCell ref="A39:K39"/>
    <mergeCell ref="D5:F5"/>
    <mergeCell ref="D41:F41"/>
    <mergeCell ref="H41:J41"/>
    <mergeCell ref="H5:J5"/>
    <mergeCell ref="A69:K69"/>
    <mergeCell ref="A70:K70"/>
    <mergeCell ref="A71:K71"/>
    <mergeCell ref="D73:F73"/>
    <mergeCell ref="H73:J73"/>
  </mergeCells>
  <phoneticPr fontId="12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2" manualBreakCount="2">
    <brk id="36" max="16383" man="1"/>
    <brk id="68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M79"/>
  <sheetViews>
    <sheetView showGridLines="0" view="pageBreakPreview" topLeftCell="A61" zoomScaleNormal="100" zoomScaleSheetLayoutView="100" workbookViewId="0">
      <selection activeCell="A64" sqref="A64"/>
    </sheetView>
  </sheetViews>
  <sheetFormatPr defaultColWidth="9.28515625" defaultRowHeight="21.75" customHeight="1" x14ac:dyDescent="0.2"/>
  <cols>
    <col min="1" max="1" width="44.140625" style="58" customWidth="1"/>
    <col min="2" max="2" width="5.7109375" style="58" customWidth="1"/>
    <col min="3" max="3" width="1.28515625" style="58" customWidth="1"/>
    <col min="4" max="4" width="13.7109375" style="58" customWidth="1"/>
    <col min="5" max="5" width="1.28515625" style="58" customWidth="1"/>
    <col min="6" max="6" width="13.7109375" style="58" customWidth="1"/>
    <col min="7" max="7" width="1.28515625" style="58" customWidth="1"/>
    <col min="8" max="8" width="13.7109375" style="58" customWidth="1"/>
    <col min="9" max="9" width="1.28515625" style="58" customWidth="1"/>
    <col min="10" max="10" width="13.7109375" style="58" customWidth="1"/>
    <col min="11" max="11" width="1" style="58" customWidth="1"/>
    <col min="12" max="16384" width="9.28515625" style="58"/>
  </cols>
  <sheetData>
    <row r="1" spans="1:13" s="83" customFormat="1" ht="21.75" customHeight="1" x14ac:dyDescent="0.2">
      <c r="A1" s="83" t="s">
        <v>0</v>
      </c>
    </row>
    <row r="2" spans="1:13" s="83" customFormat="1" ht="21.75" customHeight="1" x14ac:dyDescent="0.2">
      <c r="A2" s="83" t="s">
        <v>45</v>
      </c>
    </row>
    <row r="3" spans="1:13" s="83" customFormat="1" ht="21.75" customHeight="1" x14ac:dyDescent="0.2">
      <c r="A3" s="83" t="s">
        <v>205</v>
      </c>
    </row>
    <row r="4" spans="1:13" ht="21.75" customHeight="1" x14ac:dyDescent="0.2">
      <c r="A4" s="1"/>
      <c r="B4" s="1"/>
      <c r="C4" s="1"/>
      <c r="D4" s="1"/>
      <c r="E4" s="1"/>
      <c r="F4" s="1"/>
      <c r="G4" s="1"/>
      <c r="H4" s="2"/>
      <c r="I4" s="1"/>
      <c r="J4" s="2" t="s">
        <v>1</v>
      </c>
    </row>
    <row r="5" spans="1:13" s="83" customFormat="1" ht="21.75" customHeight="1" x14ac:dyDescent="0.2">
      <c r="A5" s="3"/>
      <c r="B5" s="3"/>
      <c r="C5" s="3"/>
      <c r="D5" s="4"/>
      <c r="E5" s="82" t="s">
        <v>2</v>
      </c>
      <c r="F5" s="4"/>
      <c r="G5" s="3"/>
      <c r="H5" s="4"/>
      <c r="I5" s="82" t="s">
        <v>3</v>
      </c>
      <c r="J5" s="4"/>
      <c r="M5" s="58"/>
    </row>
    <row r="6" spans="1:13" ht="21.75" customHeight="1" x14ac:dyDescent="0.2">
      <c r="B6" s="5" t="s">
        <v>4</v>
      </c>
      <c r="D6" s="5">
        <v>2563</v>
      </c>
      <c r="F6" s="5">
        <v>2562</v>
      </c>
      <c r="H6" s="5">
        <v>2563</v>
      </c>
      <c r="J6" s="5">
        <v>2562</v>
      </c>
    </row>
    <row r="7" spans="1:13" ht="21.75" customHeight="1" x14ac:dyDescent="0.2">
      <c r="A7" s="83" t="s">
        <v>46</v>
      </c>
      <c r="B7" s="6">
        <v>32</v>
      </c>
    </row>
    <row r="8" spans="1:13" ht="21.75" customHeight="1" x14ac:dyDescent="0.2">
      <c r="A8" s="58" t="s">
        <v>202</v>
      </c>
      <c r="B8" s="6"/>
      <c r="D8" s="59">
        <v>1206726678</v>
      </c>
      <c r="E8" s="59"/>
      <c r="F8" s="59">
        <v>3356259391</v>
      </c>
      <c r="G8" s="59"/>
      <c r="H8" s="59">
        <v>14010713</v>
      </c>
      <c r="I8" s="59"/>
      <c r="J8" s="59">
        <v>36296848</v>
      </c>
    </row>
    <row r="9" spans="1:13" ht="21.75" customHeight="1" x14ac:dyDescent="0.2">
      <c r="A9" s="58" t="s">
        <v>203</v>
      </c>
      <c r="B9" s="6"/>
      <c r="D9" s="59">
        <v>1572726655</v>
      </c>
      <c r="E9" s="59"/>
      <c r="F9" s="59">
        <v>2568162685</v>
      </c>
      <c r="G9" s="59"/>
      <c r="H9" s="59">
        <v>0</v>
      </c>
      <c r="I9" s="59"/>
      <c r="J9" s="59">
        <v>0</v>
      </c>
    </row>
    <row r="10" spans="1:13" ht="21.75" customHeight="1" x14ac:dyDescent="0.2">
      <c r="A10" s="58" t="s">
        <v>201</v>
      </c>
      <c r="B10" s="6"/>
      <c r="D10" s="59">
        <v>35836691</v>
      </c>
      <c r="E10" s="59"/>
      <c r="F10" s="59">
        <v>91182662</v>
      </c>
      <c r="G10" s="59"/>
      <c r="H10" s="59">
        <v>9258812</v>
      </c>
      <c r="I10" s="59"/>
      <c r="J10" s="59">
        <v>21577181</v>
      </c>
    </row>
    <row r="11" spans="1:13" ht="21.75" customHeight="1" x14ac:dyDescent="0.2">
      <c r="A11" s="58" t="s">
        <v>47</v>
      </c>
      <c r="B11" s="6">
        <v>33</v>
      </c>
      <c r="D11" s="7">
        <v>19028653</v>
      </c>
      <c r="E11" s="60"/>
      <c r="F11" s="7">
        <v>104022452</v>
      </c>
      <c r="G11" s="60"/>
      <c r="H11" s="7">
        <v>109073136</v>
      </c>
      <c r="I11" s="60"/>
      <c r="J11" s="7">
        <v>1154555335</v>
      </c>
      <c r="M11" s="57"/>
    </row>
    <row r="12" spans="1:13" ht="21.75" customHeight="1" x14ac:dyDescent="0.2">
      <c r="A12" s="83" t="s">
        <v>48</v>
      </c>
      <c r="B12" s="6"/>
      <c r="D12" s="7">
        <f>SUM(D8:D11)</f>
        <v>2834318677</v>
      </c>
      <c r="E12" s="59"/>
      <c r="F12" s="7">
        <f>SUM(F8:F11)</f>
        <v>6119627190</v>
      </c>
      <c r="G12" s="59"/>
      <c r="H12" s="7">
        <f>SUM(H8:H11)</f>
        <v>132342661</v>
      </c>
      <c r="I12" s="59"/>
      <c r="J12" s="7">
        <f>SUM(J8:J11)</f>
        <v>1212429364</v>
      </c>
      <c r="M12" s="57"/>
    </row>
    <row r="13" spans="1:13" ht="21.75" customHeight="1" x14ac:dyDescent="0.2">
      <c r="A13" s="83" t="s">
        <v>49</v>
      </c>
      <c r="B13" s="6"/>
      <c r="D13" s="59"/>
      <c r="E13" s="59"/>
      <c r="F13" s="59"/>
      <c r="G13" s="59"/>
      <c r="H13" s="59"/>
      <c r="I13" s="59"/>
      <c r="J13" s="59"/>
    </row>
    <row r="14" spans="1:13" ht="21.75" customHeight="1" x14ac:dyDescent="0.2">
      <c r="A14" s="58" t="s">
        <v>50</v>
      </c>
      <c r="B14" s="6"/>
      <c r="D14" s="59">
        <v>1172168715</v>
      </c>
      <c r="E14" s="59"/>
      <c r="F14" s="59">
        <v>2083085206</v>
      </c>
      <c r="G14" s="59"/>
      <c r="H14" s="59">
        <v>20768839</v>
      </c>
      <c r="I14" s="59"/>
      <c r="J14" s="59">
        <v>29434088</v>
      </c>
    </row>
    <row r="15" spans="1:13" ht="21.75" customHeight="1" x14ac:dyDescent="0.2">
      <c r="A15" s="58" t="s">
        <v>51</v>
      </c>
      <c r="B15" s="6"/>
      <c r="D15" s="59">
        <v>863035873</v>
      </c>
      <c r="E15" s="59"/>
      <c r="F15" s="59">
        <v>1486462100</v>
      </c>
      <c r="G15" s="59"/>
      <c r="H15" s="59">
        <v>0</v>
      </c>
      <c r="I15" s="59"/>
      <c r="J15" s="59">
        <v>0</v>
      </c>
    </row>
    <row r="16" spans="1:13" ht="21.75" customHeight="1" x14ac:dyDescent="0.2">
      <c r="A16" s="58" t="s">
        <v>52</v>
      </c>
      <c r="B16" s="6"/>
      <c r="D16" s="59">
        <v>24204509</v>
      </c>
      <c r="E16" s="59"/>
      <c r="F16" s="59">
        <v>42557058</v>
      </c>
      <c r="G16" s="59"/>
      <c r="H16" s="59">
        <v>4736496</v>
      </c>
      <c r="I16" s="59"/>
      <c r="J16" s="59">
        <v>7082740</v>
      </c>
    </row>
    <row r="17" spans="1:13" ht="21.75" customHeight="1" x14ac:dyDescent="0.2">
      <c r="A17" s="58" t="s">
        <v>53</v>
      </c>
      <c r="B17" s="6"/>
      <c r="D17" s="59">
        <v>228328182</v>
      </c>
      <c r="E17" s="59"/>
      <c r="F17" s="59">
        <v>476391632</v>
      </c>
      <c r="G17" s="59"/>
      <c r="H17" s="59">
        <v>5054208</v>
      </c>
      <c r="I17" s="59"/>
      <c r="J17" s="59">
        <v>2068056</v>
      </c>
    </row>
    <row r="18" spans="1:13" ht="21.75" customHeight="1" x14ac:dyDescent="0.2">
      <c r="A18" s="58" t="s">
        <v>54</v>
      </c>
      <c r="B18" s="6"/>
      <c r="D18" s="7">
        <v>1166730538</v>
      </c>
      <c r="E18" s="60"/>
      <c r="F18" s="7">
        <v>1359129324</v>
      </c>
      <c r="G18" s="60"/>
      <c r="H18" s="7">
        <v>116716184</v>
      </c>
      <c r="I18" s="60"/>
      <c r="J18" s="7">
        <v>173749198</v>
      </c>
    </row>
    <row r="19" spans="1:13" ht="21.75" customHeight="1" x14ac:dyDescent="0.2">
      <c r="A19" s="83" t="s">
        <v>55</v>
      </c>
      <c r="B19" s="6"/>
      <c r="D19" s="7">
        <f>SUM(D14:D18)</f>
        <v>3454467817</v>
      </c>
      <c r="E19" s="59"/>
      <c r="F19" s="7">
        <f>SUM(F14:F18)</f>
        <v>5447625320</v>
      </c>
      <c r="G19" s="59"/>
      <c r="H19" s="7">
        <f>SUM(H14:H18)</f>
        <v>147275727</v>
      </c>
      <c r="I19" s="59"/>
      <c r="J19" s="7">
        <f>SUM(J14:J18)</f>
        <v>212334082</v>
      </c>
    </row>
    <row r="20" spans="1:13" ht="21.75" customHeight="1" x14ac:dyDescent="0.2">
      <c r="A20" s="83" t="s">
        <v>212</v>
      </c>
      <c r="B20" s="6"/>
      <c r="D20" s="59">
        <f>SUM(D12-D19)</f>
        <v>-620149140</v>
      </c>
      <c r="E20" s="59"/>
      <c r="F20" s="59">
        <f>SUM(F12-F19)</f>
        <v>672001870</v>
      </c>
      <c r="G20" s="59"/>
      <c r="H20" s="59">
        <f>SUM(H12-H19)</f>
        <v>-14933066</v>
      </c>
      <c r="I20" s="59">
        <f t="shared" ref="I20" si="0">SUM(I12-I19)</f>
        <v>0</v>
      </c>
      <c r="J20" s="59">
        <f>SUM(J12-J19)</f>
        <v>1000095282</v>
      </c>
    </row>
    <row r="21" spans="1:13" s="12" customFormat="1" ht="21.75" customHeight="1" x14ac:dyDescent="0.2">
      <c r="A21" s="58" t="s">
        <v>190</v>
      </c>
      <c r="B21" s="6">
        <v>17</v>
      </c>
      <c r="D21" s="8">
        <v>2626307</v>
      </c>
      <c r="E21" s="60"/>
      <c r="F21" s="8">
        <v>4779916</v>
      </c>
      <c r="G21" s="60"/>
      <c r="H21" s="8">
        <v>0</v>
      </c>
      <c r="I21" s="60"/>
      <c r="J21" s="8">
        <v>0</v>
      </c>
      <c r="M21" s="58"/>
    </row>
    <row r="22" spans="1:13" s="12" customFormat="1" ht="21.75" customHeight="1" x14ac:dyDescent="0.2">
      <c r="A22" s="58" t="s">
        <v>229</v>
      </c>
      <c r="B22" s="6"/>
      <c r="D22" s="8">
        <v>51728130</v>
      </c>
      <c r="E22" s="60"/>
      <c r="F22" s="8">
        <v>38193529</v>
      </c>
      <c r="G22" s="60"/>
      <c r="H22" s="8">
        <v>81085090</v>
      </c>
      <c r="I22" s="60"/>
      <c r="J22" s="8">
        <v>73143428</v>
      </c>
      <c r="M22" s="58"/>
    </row>
    <row r="23" spans="1:13" ht="21.75" customHeight="1" x14ac:dyDescent="0.2">
      <c r="A23" s="58" t="s">
        <v>249</v>
      </c>
      <c r="B23" s="6">
        <v>34</v>
      </c>
      <c r="D23" s="7">
        <v>-234822190</v>
      </c>
      <c r="E23" s="60"/>
      <c r="F23" s="7">
        <v>-132252130</v>
      </c>
      <c r="G23" s="60"/>
      <c r="H23" s="7">
        <v>-84403957</v>
      </c>
      <c r="I23" s="60"/>
      <c r="J23" s="7">
        <v>-53474500</v>
      </c>
      <c r="M23" s="12"/>
    </row>
    <row r="24" spans="1:13" ht="21.75" customHeight="1" x14ac:dyDescent="0.2">
      <c r="A24" s="83" t="s">
        <v>168</v>
      </c>
      <c r="B24" s="13"/>
      <c r="C24" s="12"/>
      <c r="D24" s="47">
        <f>SUM(D20:D23)</f>
        <v>-800616893</v>
      </c>
      <c r="E24" s="60"/>
      <c r="F24" s="47">
        <f>SUM(F20:F23)</f>
        <v>582723185</v>
      </c>
      <c r="G24" s="60"/>
      <c r="H24" s="47">
        <f>SUM(H20:H23)</f>
        <v>-18251933</v>
      </c>
      <c r="I24" s="60"/>
      <c r="J24" s="47">
        <f>SUM(J20:J23)</f>
        <v>1019764210</v>
      </c>
      <c r="M24" s="12"/>
    </row>
    <row r="25" spans="1:13" ht="21.75" customHeight="1" x14ac:dyDescent="0.2">
      <c r="A25" s="58" t="s">
        <v>141</v>
      </c>
      <c r="B25" s="6">
        <v>36</v>
      </c>
      <c r="D25" s="7">
        <v>-167597683</v>
      </c>
      <c r="E25" s="59"/>
      <c r="F25" s="7">
        <v>-224517782</v>
      </c>
      <c r="G25" s="59"/>
      <c r="H25" s="7">
        <v>-10667964</v>
      </c>
      <c r="I25" s="59"/>
      <c r="J25" s="7">
        <v>491674</v>
      </c>
    </row>
    <row r="26" spans="1:13" ht="21.75" customHeight="1" thickBot="1" x14ac:dyDescent="0.25">
      <c r="A26" s="83" t="s">
        <v>169</v>
      </c>
      <c r="B26" s="6"/>
      <c r="D26" s="9">
        <f>SUM(D24:D25)</f>
        <v>-968214576</v>
      </c>
      <c r="E26" s="59"/>
      <c r="F26" s="9">
        <f>SUM(F24:F25)</f>
        <v>358205403</v>
      </c>
      <c r="G26" s="59"/>
      <c r="H26" s="9">
        <f>SUM(H24:H25)</f>
        <v>-28919897</v>
      </c>
      <c r="I26" s="59"/>
      <c r="J26" s="9">
        <f>SUM(J24:J25)</f>
        <v>1020255884</v>
      </c>
    </row>
    <row r="27" spans="1:13" ht="21.75" customHeight="1" thickTop="1" x14ac:dyDescent="0.2">
      <c r="A27" s="83"/>
      <c r="B27" s="6"/>
      <c r="D27" s="60"/>
      <c r="E27" s="59"/>
      <c r="F27" s="60"/>
      <c r="G27" s="59"/>
      <c r="H27" s="60"/>
      <c r="I27" s="59"/>
      <c r="J27" s="60"/>
    </row>
    <row r="28" spans="1:13" ht="21.75" customHeight="1" x14ac:dyDescent="0.2">
      <c r="A28" s="14" t="s">
        <v>158</v>
      </c>
      <c r="B28" s="6"/>
      <c r="D28" s="60"/>
      <c r="E28" s="59"/>
      <c r="F28" s="60"/>
      <c r="G28" s="59"/>
      <c r="H28" s="60"/>
      <c r="I28" s="59"/>
      <c r="J28" s="60"/>
    </row>
    <row r="29" spans="1:13" ht="21.75" customHeight="1" thickBot="1" x14ac:dyDescent="0.25">
      <c r="A29" s="61" t="s">
        <v>117</v>
      </c>
      <c r="B29" s="6"/>
      <c r="D29" s="60">
        <v>-947298557</v>
      </c>
      <c r="E29" s="59"/>
      <c r="F29" s="60">
        <v>364101439</v>
      </c>
      <c r="G29" s="59"/>
      <c r="H29" s="9">
        <f>H26</f>
        <v>-28919897</v>
      </c>
      <c r="I29" s="59"/>
      <c r="J29" s="9">
        <f>J26</f>
        <v>1020255884</v>
      </c>
    </row>
    <row r="30" spans="1:13" ht="21.75" customHeight="1" thickTop="1" x14ac:dyDescent="0.2">
      <c r="A30" s="61" t="s">
        <v>118</v>
      </c>
      <c r="B30" s="6"/>
      <c r="D30" s="7">
        <v>-20916019</v>
      </c>
      <c r="E30" s="59"/>
      <c r="F30" s="7">
        <v>-5896036</v>
      </c>
      <c r="G30" s="59"/>
      <c r="H30" s="60"/>
      <c r="I30" s="59"/>
      <c r="J30" s="60"/>
    </row>
    <row r="31" spans="1:13" ht="21.75" customHeight="1" thickBot="1" x14ac:dyDescent="0.25">
      <c r="A31" s="15"/>
      <c r="B31" s="6"/>
      <c r="D31" s="9">
        <f>SUM(D29:D30)</f>
        <v>-968214576</v>
      </c>
      <c r="E31" s="59"/>
      <c r="F31" s="9">
        <f>SUM(F29:F30)</f>
        <v>358205403</v>
      </c>
      <c r="G31" s="59"/>
      <c r="H31" s="60"/>
      <c r="I31" s="59"/>
      <c r="J31" s="60"/>
    </row>
    <row r="32" spans="1:13" ht="21.75" customHeight="1" thickTop="1" x14ac:dyDescent="0.2">
      <c r="A32" s="15"/>
    </row>
    <row r="33" spans="1:13" ht="21.75" customHeight="1" x14ac:dyDescent="0.2">
      <c r="A33" s="83" t="s">
        <v>56</v>
      </c>
      <c r="B33" s="6">
        <v>37</v>
      </c>
      <c r="D33" s="57"/>
      <c r="F33" s="57"/>
      <c r="H33" s="57"/>
      <c r="J33" s="57"/>
    </row>
    <row r="34" spans="1:13" ht="21.75" customHeight="1" thickBot="1" x14ac:dyDescent="0.25">
      <c r="A34" s="23" t="s">
        <v>170</v>
      </c>
      <c r="B34" s="6"/>
      <c r="D34" s="71">
        <f>D29/166682701</f>
        <v>-5.6832445797719586</v>
      </c>
      <c r="E34" s="48"/>
      <c r="F34" s="71">
        <f>F29/166682701</f>
        <v>2.184398481759664</v>
      </c>
      <c r="G34" s="48"/>
      <c r="H34" s="71">
        <f>H29/166682701</f>
        <v>-0.17350269000020585</v>
      </c>
      <c r="I34" s="48"/>
      <c r="J34" s="71">
        <f>J29/166682701</f>
        <v>6.1209464322275409</v>
      </c>
    </row>
    <row r="35" spans="1:13" ht="21.75" customHeight="1" thickTop="1" x14ac:dyDescent="0.2">
      <c r="D35" s="17"/>
      <c r="E35" s="16"/>
      <c r="F35" s="17"/>
      <c r="G35" s="16"/>
      <c r="H35" s="17"/>
      <c r="I35" s="16"/>
      <c r="J35" s="17"/>
    </row>
    <row r="36" spans="1:13" ht="21.75" customHeight="1" x14ac:dyDescent="0.2">
      <c r="A36" s="58" t="s">
        <v>18</v>
      </c>
      <c r="M36" s="83"/>
    </row>
    <row r="37" spans="1:13" s="83" customFormat="1" ht="21.75" customHeight="1" x14ac:dyDescent="0.2">
      <c r="A37" s="83" t="s">
        <v>0</v>
      </c>
    </row>
    <row r="38" spans="1:13" s="83" customFormat="1" ht="21.75" customHeight="1" x14ac:dyDescent="0.2">
      <c r="A38" s="14" t="s">
        <v>116</v>
      </c>
      <c r="B38" s="14"/>
      <c r="C38" s="14"/>
      <c r="D38" s="88"/>
      <c r="E38" s="14"/>
      <c r="F38" s="88"/>
      <c r="G38" s="14"/>
      <c r="H38" s="88"/>
      <c r="I38" s="14"/>
      <c r="J38" s="88"/>
    </row>
    <row r="39" spans="1:13" s="83" customFormat="1" ht="21.75" customHeight="1" x14ac:dyDescent="0.2">
      <c r="A39" s="14" t="s">
        <v>205</v>
      </c>
      <c r="B39" s="14"/>
      <c r="C39" s="14"/>
      <c r="D39" s="88"/>
      <c r="E39" s="14"/>
      <c r="F39" s="88"/>
      <c r="G39" s="14"/>
      <c r="H39" s="88"/>
      <c r="I39" s="14"/>
      <c r="J39" s="88"/>
    </row>
    <row r="40" spans="1:13" ht="21.75" customHeight="1" x14ac:dyDescent="0.2">
      <c r="A40" s="15"/>
      <c r="B40" s="95"/>
      <c r="C40" s="95"/>
      <c r="D40" s="89"/>
      <c r="E40" s="95"/>
      <c r="F40" s="89"/>
      <c r="G40" s="95"/>
      <c r="H40" s="89"/>
      <c r="I40" s="95"/>
      <c r="J40" s="91" t="s">
        <v>1</v>
      </c>
    </row>
    <row r="41" spans="1:13" s="83" customFormat="1" ht="21.75" customHeight="1" x14ac:dyDescent="0.2">
      <c r="A41" s="3"/>
      <c r="B41" s="3"/>
      <c r="C41" s="3"/>
      <c r="D41" s="90"/>
      <c r="E41" s="96" t="s">
        <v>2</v>
      </c>
      <c r="F41" s="90"/>
      <c r="G41" s="97"/>
      <c r="H41" s="90"/>
      <c r="I41" s="96" t="s">
        <v>3</v>
      </c>
      <c r="J41" s="90"/>
    </row>
    <row r="42" spans="1:13" ht="21.75" customHeight="1" x14ac:dyDescent="0.2">
      <c r="A42" s="15"/>
      <c r="B42" s="5" t="s">
        <v>4</v>
      </c>
      <c r="C42" s="15"/>
      <c r="D42" s="5">
        <v>2563</v>
      </c>
      <c r="F42" s="5">
        <v>2562</v>
      </c>
      <c r="H42" s="5">
        <v>2563</v>
      </c>
      <c r="J42" s="5">
        <v>2562</v>
      </c>
    </row>
    <row r="43" spans="1:13" ht="21.75" customHeight="1" x14ac:dyDescent="0.2">
      <c r="A43" s="15"/>
      <c r="B43" s="98"/>
      <c r="C43" s="15"/>
      <c r="D43" s="99"/>
      <c r="E43" s="100"/>
      <c r="F43" s="10"/>
      <c r="H43" s="5"/>
      <c r="J43" s="10"/>
    </row>
    <row r="44" spans="1:13" ht="21.75" customHeight="1" x14ac:dyDescent="0.2">
      <c r="A44" s="15"/>
      <c r="B44" s="98"/>
      <c r="C44" s="15"/>
      <c r="D44" s="99"/>
      <c r="E44" s="100"/>
      <c r="F44" s="10"/>
      <c r="H44" s="5"/>
      <c r="J44" s="10"/>
    </row>
    <row r="45" spans="1:13" ht="21.75" customHeight="1" thickBot="1" x14ac:dyDescent="0.25">
      <c r="A45" s="83" t="s">
        <v>169</v>
      </c>
      <c r="B45" s="98"/>
      <c r="C45" s="15"/>
      <c r="D45" s="9">
        <f>SUM(D31)</f>
        <v>-968214576</v>
      </c>
      <c r="E45" s="60"/>
      <c r="F45" s="9">
        <f>SUM(F26)</f>
        <v>358205403</v>
      </c>
      <c r="G45" s="60"/>
      <c r="H45" s="9">
        <f>SUM(H26)</f>
        <v>-28919897</v>
      </c>
      <c r="I45" s="60"/>
      <c r="J45" s="9">
        <f>SUM(J26)</f>
        <v>1020255884</v>
      </c>
    </row>
    <row r="46" spans="1:13" ht="21.75" customHeight="1" thickTop="1" x14ac:dyDescent="0.2">
      <c r="B46" s="98"/>
      <c r="C46" s="15"/>
      <c r="D46" s="60"/>
      <c r="E46" s="60"/>
      <c r="F46" s="60"/>
      <c r="G46" s="60"/>
      <c r="H46" s="60"/>
      <c r="I46" s="60"/>
      <c r="J46" s="60"/>
    </row>
    <row r="47" spans="1:13" ht="21.75" customHeight="1" x14ac:dyDescent="0.2">
      <c r="A47" s="83" t="s">
        <v>121</v>
      </c>
      <c r="B47" s="98"/>
      <c r="C47" s="15"/>
      <c r="D47" s="60"/>
      <c r="E47" s="60"/>
      <c r="F47" s="60"/>
      <c r="G47" s="60"/>
      <c r="H47" s="60"/>
      <c r="I47" s="60"/>
      <c r="J47" s="60"/>
    </row>
    <row r="48" spans="1:13" ht="21.75" customHeight="1" x14ac:dyDescent="0.2">
      <c r="A48" s="70" t="s">
        <v>192</v>
      </c>
      <c r="B48" s="98"/>
      <c r="C48" s="15"/>
      <c r="D48" s="60"/>
      <c r="E48" s="60"/>
      <c r="F48" s="60"/>
      <c r="G48" s="60"/>
      <c r="H48" s="60"/>
      <c r="I48" s="60"/>
      <c r="J48" s="60"/>
    </row>
    <row r="49" spans="1:10" ht="21.75" customHeight="1" x14ac:dyDescent="0.2">
      <c r="A49" s="58" t="s">
        <v>165</v>
      </c>
      <c r="B49" s="98"/>
      <c r="C49" s="15"/>
      <c r="D49" s="60"/>
      <c r="E49" s="60"/>
      <c r="F49" s="60"/>
      <c r="G49" s="60"/>
      <c r="H49" s="60"/>
      <c r="I49" s="60"/>
      <c r="J49" s="60"/>
    </row>
    <row r="50" spans="1:10" ht="21.75" customHeight="1" x14ac:dyDescent="0.2">
      <c r="A50" s="58" t="s">
        <v>220</v>
      </c>
      <c r="B50" s="98"/>
      <c r="C50" s="15"/>
      <c r="D50" s="59">
        <v>-253507</v>
      </c>
      <c r="E50" s="60"/>
      <c r="F50" s="59">
        <v>2140604</v>
      </c>
      <c r="G50" s="60"/>
      <c r="H50" s="59">
        <v>0</v>
      </c>
      <c r="I50" s="60"/>
      <c r="J50" s="59">
        <v>0</v>
      </c>
    </row>
    <row r="51" spans="1:10" ht="21.75" customHeight="1" x14ac:dyDescent="0.2">
      <c r="A51" s="58" t="s">
        <v>193</v>
      </c>
      <c r="B51" s="6">
        <v>17</v>
      </c>
      <c r="C51" s="15"/>
      <c r="D51" s="7">
        <v>-7337587</v>
      </c>
      <c r="E51" s="60"/>
      <c r="F51" s="7">
        <v>-10544062</v>
      </c>
      <c r="G51" s="60"/>
      <c r="H51" s="7">
        <v>0</v>
      </c>
      <c r="I51" s="60"/>
      <c r="J51" s="7">
        <v>0</v>
      </c>
    </row>
    <row r="52" spans="1:10" ht="21.75" customHeight="1" x14ac:dyDescent="0.2">
      <c r="A52" s="58" t="s">
        <v>162</v>
      </c>
      <c r="B52" s="6"/>
      <c r="C52" s="15"/>
      <c r="D52" s="60"/>
      <c r="E52" s="60"/>
      <c r="F52" s="60"/>
      <c r="G52" s="60"/>
      <c r="H52" s="60"/>
      <c r="I52" s="60"/>
      <c r="J52" s="60"/>
    </row>
    <row r="53" spans="1:10" ht="21.75" customHeight="1" x14ac:dyDescent="0.2">
      <c r="A53" s="58" t="s">
        <v>161</v>
      </c>
      <c r="B53" s="6"/>
      <c r="C53" s="15"/>
      <c r="D53" s="7">
        <f>SUM(D50:D51)</f>
        <v>-7591094</v>
      </c>
      <c r="E53" s="60"/>
      <c r="F53" s="7">
        <f>SUM(F50:F51)</f>
        <v>-8403458</v>
      </c>
      <c r="G53" s="60"/>
      <c r="H53" s="7">
        <f>SUM(H50:H51)</f>
        <v>0</v>
      </c>
      <c r="I53" s="60"/>
      <c r="J53" s="7">
        <f>SUM(J50:J51)</f>
        <v>0</v>
      </c>
    </row>
    <row r="54" spans="1:10" ht="21.75" customHeight="1" x14ac:dyDescent="0.2">
      <c r="B54" s="6"/>
      <c r="C54" s="15"/>
      <c r="D54" s="60"/>
      <c r="E54" s="60"/>
      <c r="F54" s="60"/>
      <c r="G54" s="60"/>
      <c r="H54" s="60"/>
      <c r="I54" s="60"/>
      <c r="J54" s="60"/>
    </row>
    <row r="55" spans="1:10" ht="21.75" customHeight="1" x14ac:dyDescent="0.2">
      <c r="A55" s="70" t="s">
        <v>196</v>
      </c>
      <c r="B55" s="6"/>
      <c r="C55" s="15"/>
      <c r="D55" s="60"/>
      <c r="E55" s="60"/>
      <c r="F55" s="60"/>
      <c r="G55" s="60"/>
      <c r="H55" s="60"/>
      <c r="I55" s="60"/>
      <c r="J55" s="60"/>
    </row>
    <row r="56" spans="1:10" ht="21.75" customHeight="1" x14ac:dyDescent="0.2">
      <c r="A56" s="58" t="s">
        <v>167</v>
      </c>
      <c r="B56" s="6">
        <v>27</v>
      </c>
      <c r="C56" s="15"/>
      <c r="D56" s="60">
        <v>-27938606</v>
      </c>
      <c r="E56" s="60"/>
      <c r="F56" s="60">
        <v>0</v>
      </c>
      <c r="G56" s="60"/>
      <c r="H56" s="60">
        <v>-5103156</v>
      </c>
      <c r="I56" s="60"/>
      <c r="J56" s="60">
        <v>0</v>
      </c>
    </row>
    <row r="57" spans="1:10" ht="21.75" customHeight="1" x14ac:dyDescent="0.2">
      <c r="A57" s="58" t="s">
        <v>194</v>
      </c>
      <c r="B57" s="139"/>
      <c r="C57" s="15"/>
      <c r="D57" s="60">
        <v>-37585679</v>
      </c>
      <c r="E57" s="60"/>
      <c r="F57" s="60">
        <v>812375853</v>
      </c>
      <c r="G57" s="60"/>
      <c r="H57" s="60">
        <v>0</v>
      </c>
      <c r="I57" s="60"/>
      <c r="J57" s="60">
        <v>2270437</v>
      </c>
    </row>
    <row r="58" spans="1:10" ht="21.75" customHeight="1" x14ac:dyDescent="0.2">
      <c r="A58" s="144" t="s">
        <v>236</v>
      </c>
      <c r="B58" s="139"/>
      <c r="C58" s="15"/>
      <c r="D58" s="60"/>
      <c r="E58" s="60"/>
      <c r="F58" s="60"/>
      <c r="G58" s="60"/>
      <c r="H58" s="60"/>
      <c r="I58" s="60"/>
      <c r="J58" s="60"/>
    </row>
    <row r="59" spans="1:10" ht="21.75" customHeight="1" x14ac:dyDescent="0.2">
      <c r="A59" s="144" t="s">
        <v>228</v>
      </c>
      <c r="B59" s="139"/>
      <c r="C59" s="15"/>
      <c r="D59" s="60"/>
      <c r="E59" s="60"/>
      <c r="F59" s="60"/>
      <c r="G59" s="60"/>
      <c r="H59" s="60"/>
      <c r="I59" s="60"/>
      <c r="J59" s="60"/>
    </row>
    <row r="60" spans="1:10" ht="21.75" customHeight="1" x14ac:dyDescent="0.2">
      <c r="A60" s="144" t="s">
        <v>250</v>
      </c>
      <c r="B60" s="139"/>
      <c r="C60" s="15"/>
      <c r="D60" s="60">
        <v>-188702536</v>
      </c>
      <c r="E60" s="60"/>
      <c r="F60" s="60">
        <v>0</v>
      </c>
      <c r="G60" s="60"/>
      <c r="H60" s="60">
        <v>0</v>
      </c>
      <c r="I60" s="60"/>
      <c r="J60" s="60">
        <v>0</v>
      </c>
    </row>
    <row r="61" spans="1:10" ht="21.75" customHeight="1" x14ac:dyDescent="0.2">
      <c r="A61" s="58" t="s">
        <v>234</v>
      </c>
      <c r="B61" s="6">
        <v>17</v>
      </c>
      <c r="C61" s="15"/>
      <c r="D61" s="7">
        <v>-4258513</v>
      </c>
      <c r="E61" s="60"/>
      <c r="F61" s="7">
        <v>0</v>
      </c>
      <c r="G61" s="60"/>
      <c r="H61" s="7">
        <v>0</v>
      </c>
      <c r="I61" s="60"/>
      <c r="J61" s="7">
        <v>0</v>
      </c>
    </row>
    <row r="62" spans="1:10" ht="21.75" customHeight="1" x14ac:dyDescent="0.2">
      <c r="A62" s="58" t="s">
        <v>195</v>
      </c>
      <c r="B62" s="6"/>
      <c r="C62" s="15"/>
      <c r="D62" s="60"/>
      <c r="E62" s="60"/>
      <c r="F62" s="60"/>
      <c r="G62" s="60"/>
      <c r="H62" s="60"/>
      <c r="I62" s="60"/>
      <c r="J62" s="60"/>
    </row>
    <row r="63" spans="1:10" ht="21.75" customHeight="1" x14ac:dyDescent="0.2">
      <c r="A63" s="58" t="s">
        <v>161</v>
      </c>
      <c r="B63" s="6"/>
      <c r="C63" s="15"/>
      <c r="D63" s="7">
        <f>SUM(D56:D61)</f>
        <v>-258485334</v>
      </c>
      <c r="E63" s="60"/>
      <c r="F63" s="7">
        <f>SUM(F56:F61)</f>
        <v>812375853</v>
      </c>
      <c r="G63" s="60"/>
      <c r="H63" s="7">
        <f>SUM(H56:H61)</f>
        <v>-5103156</v>
      </c>
      <c r="I63" s="60"/>
      <c r="J63" s="7">
        <f>SUM(J56:J61)</f>
        <v>2270437</v>
      </c>
    </row>
    <row r="64" spans="1:10" ht="21.75" customHeight="1" x14ac:dyDescent="0.2">
      <c r="A64" s="83" t="s">
        <v>221</v>
      </c>
      <c r="B64" s="98"/>
      <c r="C64" s="15"/>
      <c r="D64" s="7">
        <f>SUM(D53,D63)</f>
        <v>-266076428</v>
      </c>
      <c r="E64" s="60"/>
      <c r="F64" s="7">
        <f>SUM(F53,F63)</f>
        <v>803972395</v>
      </c>
      <c r="G64" s="60"/>
      <c r="H64" s="7">
        <f>SUM(H53,H63)</f>
        <v>-5103156</v>
      </c>
      <c r="I64" s="60"/>
      <c r="J64" s="7">
        <f>SUM(J53,J63)</f>
        <v>2270437</v>
      </c>
    </row>
    <row r="65" spans="1:10" ht="21.75" customHeight="1" x14ac:dyDescent="0.2">
      <c r="B65" s="98"/>
      <c r="C65" s="15"/>
      <c r="D65" s="60"/>
      <c r="F65" s="60"/>
      <c r="H65" s="60"/>
      <c r="J65" s="60"/>
    </row>
    <row r="66" spans="1:10" ht="21.75" customHeight="1" thickBot="1" x14ac:dyDescent="0.25">
      <c r="A66" s="83" t="s">
        <v>222</v>
      </c>
      <c r="B66" s="98"/>
      <c r="C66" s="15"/>
      <c r="D66" s="9">
        <f>SUM(D45,D64)</f>
        <v>-1234291004</v>
      </c>
      <c r="E66" s="60"/>
      <c r="F66" s="9">
        <f>SUM(F45,F64)</f>
        <v>1162177798</v>
      </c>
      <c r="G66" s="60"/>
      <c r="H66" s="9">
        <f>SUM(H45,H64)</f>
        <v>-34023053</v>
      </c>
      <c r="I66" s="60"/>
      <c r="J66" s="9">
        <f>SUM(J45,J64)</f>
        <v>1022526321</v>
      </c>
    </row>
    <row r="67" spans="1:10" ht="21.75" customHeight="1" thickTop="1" x14ac:dyDescent="0.2">
      <c r="B67" s="98"/>
      <c r="C67" s="15"/>
      <c r="D67" s="60"/>
      <c r="E67" s="60"/>
      <c r="F67" s="60"/>
      <c r="G67" s="59"/>
      <c r="H67" s="60"/>
      <c r="I67" s="59"/>
      <c r="J67" s="60"/>
    </row>
    <row r="68" spans="1:10" ht="21.75" customHeight="1" x14ac:dyDescent="0.2">
      <c r="A68" s="83" t="s">
        <v>153</v>
      </c>
      <c r="B68" s="98"/>
      <c r="C68" s="15"/>
      <c r="D68" s="60"/>
      <c r="F68" s="60"/>
      <c r="H68" s="60"/>
      <c r="J68" s="60"/>
    </row>
    <row r="69" spans="1:10" ht="21.75" customHeight="1" thickBot="1" x14ac:dyDescent="0.25">
      <c r="A69" s="58" t="s">
        <v>117</v>
      </c>
      <c r="B69" s="98"/>
      <c r="C69" s="15"/>
      <c r="D69" s="60">
        <v>-1213149932</v>
      </c>
      <c r="E69" s="60"/>
      <c r="F69" s="60">
        <v>1165764915</v>
      </c>
      <c r="G69" s="59"/>
      <c r="H69" s="9">
        <f>H66-H70</f>
        <v>-34023053</v>
      </c>
      <c r="I69" s="59"/>
      <c r="J69" s="9">
        <f>J66-J70</f>
        <v>1022526321</v>
      </c>
    </row>
    <row r="70" spans="1:10" ht="21.75" customHeight="1" thickTop="1" x14ac:dyDescent="0.2">
      <c r="A70" s="58" t="s">
        <v>118</v>
      </c>
      <c r="B70" s="98"/>
      <c r="C70" s="15"/>
      <c r="D70" s="7">
        <v>-21141072</v>
      </c>
      <c r="E70" s="60"/>
      <c r="F70" s="7">
        <v>-3587117</v>
      </c>
      <c r="G70" s="59"/>
      <c r="H70" s="60"/>
      <c r="I70" s="59"/>
      <c r="J70" s="60"/>
    </row>
    <row r="71" spans="1:10" ht="21.75" customHeight="1" thickBot="1" x14ac:dyDescent="0.25">
      <c r="B71" s="98"/>
      <c r="C71" s="15"/>
      <c r="D71" s="9">
        <f>SUM(D69:D70)</f>
        <v>-1234291004</v>
      </c>
      <c r="E71" s="60"/>
      <c r="F71" s="9">
        <f>SUM(F69:F70)</f>
        <v>1162177798</v>
      </c>
      <c r="G71" s="59"/>
      <c r="H71" s="60"/>
      <c r="I71" s="59"/>
      <c r="J71" s="60"/>
    </row>
    <row r="72" spans="1:10" ht="21.75" customHeight="1" thickTop="1" x14ac:dyDescent="0.2">
      <c r="B72" s="98"/>
      <c r="C72" s="15"/>
      <c r="D72" s="60">
        <f>SUM(D66-D71)</f>
        <v>0</v>
      </c>
      <c r="E72" s="11"/>
      <c r="F72" s="60"/>
      <c r="G72" s="16"/>
      <c r="H72" s="17"/>
      <c r="J72" s="17"/>
    </row>
    <row r="73" spans="1:10" ht="21.75" customHeight="1" x14ac:dyDescent="0.2">
      <c r="A73" s="58" t="s">
        <v>18</v>
      </c>
      <c r="B73" s="98"/>
      <c r="C73" s="15"/>
    </row>
    <row r="77" spans="1:10" ht="21.75" customHeight="1" x14ac:dyDescent="0.2">
      <c r="D77" s="57"/>
      <c r="E77" s="57"/>
      <c r="F77" s="57"/>
      <c r="G77" s="57"/>
      <c r="H77" s="57"/>
      <c r="I77" s="57"/>
      <c r="J77" s="57"/>
    </row>
    <row r="78" spans="1:10" ht="21.75" customHeight="1" x14ac:dyDescent="0.2">
      <c r="D78" s="57"/>
      <c r="E78" s="57"/>
      <c r="F78" s="57"/>
      <c r="G78" s="57"/>
      <c r="H78" s="57"/>
      <c r="I78" s="57"/>
      <c r="J78" s="57"/>
    </row>
    <row r="79" spans="1:10" ht="21.75" customHeight="1" x14ac:dyDescent="0.2">
      <c r="D79" s="57"/>
      <c r="E79" s="57"/>
      <c r="F79" s="57"/>
      <c r="G79" s="57"/>
      <c r="H79" s="57"/>
      <c r="I79" s="57"/>
      <c r="J79" s="57"/>
    </row>
  </sheetData>
  <phoneticPr fontId="12" type="noConversion"/>
  <pageMargins left="0.78740157480314965" right="0.39370078740157483" top="0.78740157480314965" bottom="0.39370078740157483" header="0.19685039370078741" footer="0.19685039370078741"/>
  <pageSetup paperSize="9" scale="83" fitToWidth="0" fitToHeight="0" orientation="portrait" r:id="rId1"/>
  <rowBreaks count="1" manualBreakCount="1">
    <brk id="36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F38"/>
  <sheetViews>
    <sheetView showGridLines="0" view="pageBreakPreview" topLeftCell="A20" zoomScaleNormal="90" zoomScaleSheetLayoutView="100" workbookViewId="0">
      <selection activeCell="A28" sqref="A28"/>
    </sheetView>
  </sheetViews>
  <sheetFormatPr defaultColWidth="9.28515625" defaultRowHeight="18" customHeight="1" x14ac:dyDescent="0.2"/>
  <cols>
    <col min="1" max="1" width="20.7109375" style="21" customWidth="1"/>
    <col min="2" max="4" width="2.28515625" style="21" customWidth="1"/>
    <col min="5" max="5" width="15.5703125" style="21" customWidth="1"/>
    <col min="6" max="6" width="11.7109375" style="21" customWidth="1"/>
    <col min="7" max="7" width="1.28515625" style="27" customWidth="1"/>
    <col min="8" max="8" width="11.7109375" style="21" customWidth="1"/>
    <col min="9" max="9" width="1.28515625" style="27" customWidth="1"/>
    <col min="10" max="10" width="11.7109375" style="21" customWidth="1"/>
    <col min="11" max="11" width="1.28515625" style="27" customWidth="1"/>
    <col min="12" max="12" width="11.7109375" style="21" customWidth="1"/>
    <col min="13" max="13" width="1.28515625" style="27" customWidth="1"/>
    <col min="14" max="14" width="11.7109375" style="21" customWidth="1"/>
    <col min="15" max="15" width="1.28515625" style="27" customWidth="1"/>
    <col min="16" max="16" width="11.7109375" style="21" customWidth="1"/>
    <col min="17" max="17" width="1.28515625" style="21" customWidth="1"/>
    <col min="18" max="18" width="11.7109375" style="21" customWidth="1"/>
    <col min="19" max="19" width="1.7109375" style="21" customWidth="1"/>
    <col min="20" max="20" width="11.7109375" style="21" customWidth="1"/>
    <col min="21" max="21" width="1.7109375" style="21" customWidth="1"/>
    <col min="22" max="22" width="11.7109375" style="21" customWidth="1"/>
    <col min="23" max="23" width="1.28515625" style="27" customWidth="1"/>
    <col min="24" max="24" width="11.7109375" style="27" customWidth="1"/>
    <col min="25" max="25" width="1.28515625" style="27" customWidth="1"/>
    <col min="26" max="26" width="11.7109375" style="21" customWidth="1"/>
    <col min="27" max="27" width="1.28515625" style="21" customWidth="1"/>
    <col min="28" max="28" width="11.7109375" style="21" customWidth="1"/>
    <col min="29" max="29" width="1.28515625" style="21" customWidth="1"/>
    <col min="30" max="30" width="12.28515625" style="21" customWidth="1"/>
    <col min="31" max="31" width="10.5703125" style="21" bestFit="1" customWidth="1"/>
    <col min="32" max="16384" width="9.28515625" style="21"/>
  </cols>
  <sheetData>
    <row r="1" spans="1:32" s="84" customFormat="1" ht="18" customHeight="1" x14ac:dyDescent="0.2">
      <c r="A1" s="155" t="s">
        <v>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</row>
    <row r="2" spans="1:32" s="84" customFormat="1" ht="18" customHeight="1" x14ac:dyDescent="0.2">
      <c r="A2" s="155" t="s">
        <v>87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</row>
    <row r="3" spans="1:32" s="84" customFormat="1" ht="18" customHeight="1" x14ac:dyDescent="0.2">
      <c r="A3" s="155" t="s">
        <v>205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</row>
    <row r="4" spans="1:32" ht="18" customHeight="1" x14ac:dyDescent="0.2">
      <c r="Q4" s="27"/>
      <c r="R4" s="27"/>
      <c r="S4" s="27"/>
      <c r="U4" s="27"/>
      <c r="Y4" s="21"/>
      <c r="AA4" s="27"/>
      <c r="AB4" s="27"/>
      <c r="AC4" s="27"/>
      <c r="AD4" s="49" t="s">
        <v>1</v>
      </c>
    </row>
    <row r="5" spans="1:32" ht="18" customHeight="1" x14ac:dyDescent="0.2">
      <c r="F5" s="156" t="s">
        <v>2</v>
      </c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</row>
    <row r="6" spans="1:32" ht="18" customHeight="1" x14ac:dyDescent="0.2">
      <c r="F6" s="154" t="s">
        <v>41</v>
      </c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50"/>
      <c r="AB6" s="51"/>
      <c r="AC6" s="51"/>
      <c r="AD6" s="51"/>
    </row>
    <row r="7" spans="1:32" ht="18" customHeight="1" x14ac:dyDescent="0.2">
      <c r="F7" s="51"/>
      <c r="G7" s="51"/>
      <c r="H7" s="51"/>
      <c r="I7" s="51"/>
      <c r="J7" s="51"/>
      <c r="K7" s="51"/>
      <c r="L7" s="51"/>
      <c r="M7" s="51"/>
      <c r="N7" s="51"/>
      <c r="O7" s="51"/>
      <c r="P7" s="154" t="s">
        <v>114</v>
      </c>
      <c r="Q7" s="154"/>
      <c r="R7" s="154"/>
      <c r="S7" s="154"/>
      <c r="T7" s="154"/>
      <c r="U7" s="154"/>
      <c r="V7" s="154"/>
      <c r="W7" s="154"/>
      <c r="X7" s="154"/>
      <c r="Y7" s="50"/>
      <c r="Z7" s="50"/>
      <c r="AA7" s="51"/>
      <c r="AB7" s="51"/>
      <c r="AC7" s="51"/>
      <c r="AD7" s="51"/>
    </row>
    <row r="8" spans="1:32" ht="18" customHeight="1" x14ac:dyDescent="0.2">
      <c r="F8" s="51"/>
      <c r="G8" s="51"/>
      <c r="H8" s="51"/>
      <c r="I8" s="51"/>
      <c r="J8" s="51"/>
      <c r="K8" s="51"/>
      <c r="L8" s="51"/>
      <c r="M8" s="51"/>
      <c r="N8" s="51"/>
      <c r="O8" s="51"/>
      <c r="P8" s="154" t="s">
        <v>121</v>
      </c>
      <c r="Q8" s="154"/>
      <c r="R8" s="154"/>
      <c r="S8" s="154"/>
      <c r="T8" s="154"/>
      <c r="U8" s="154"/>
      <c r="V8" s="154"/>
      <c r="W8" s="51"/>
      <c r="X8" s="51"/>
      <c r="Y8" s="51"/>
      <c r="Z8" s="51"/>
      <c r="AA8" s="51"/>
      <c r="AB8" s="51" t="s">
        <v>122</v>
      </c>
      <c r="AC8" s="51"/>
      <c r="AD8" s="51"/>
    </row>
    <row r="9" spans="1:32" s="52" customFormat="1" ht="18" customHeight="1" x14ac:dyDescent="0.2">
      <c r="G9" s="51"/>
      <c r="H9" s="51"/>
      <c r="I9" s="51"/>
      <c r="J9" s="51"/>
      <c r="K9" s="51"/>
      <c r="O9" s="51"/>
      <c r="P9" s="52" t="s">
        <v>136</v>
      </c>
      <c r="Q9" s="51"/>
      <c r="T9" s="52" t="s">
        <v>252</v>
      </c>
      <c r="AB9" s="52" t="s">
        <v>123</v>
      </c>
    </row>
    <row r="10" spans="1:32" s="52" customFormat="1" ht="18" customHeight="1" x14ac:dyDescent="0.2">
      <c r="K10" s="51"/>
      <c r="L10" s="53"/>
      <c r="M10" s="53" t="s">
        <v>38</v>
      </c>
      <c r="N10" s="53"/>
      <c r="P10" s="51" t="s">
        <v>98</v>
      </c>
      <c r="Q10" s="51"/>
      <c r="R10" s="51" t="s">
        <v>88</v>
      </c>
      <c r="S10" s="51"/>
      <c r="T10" s="51" t="s">
        <v>251</v>
      </c>
      <c r="U10" s="51"/>
      <c r="V10" s="51" t="s">
        <v>159</v>
      </c>
      <c r="W10" s="51"/>
      <c r="X10" s="51" t="s">
        <v>97</v>
      </c>
      <c r="Z10" s="52" t="s">
        <v>97</v>
      </c>
      <c r="AB10" s="52" t="s">
        <v>124</v>
      </c>
      <c r="AD10" s="52" t="s">
        <v>97</v>
      </c>
    </row>
    <row r="11" spans="1:32" s="52" customFormat="1" ht="18" customHeight="1" x14ac:dyDescent="0.2">
      <c r="F11" s="51" t="s">
        <v>89</v>
      </c>
      <c r="G11" s="51"/>
      <c r="H11" s="52" t="s">
        <v>90</v>
      </c>
      <c r="I11" s="51"/>
      <c r="K11" s="51"/>
      <c r="L11" s="51" t="s">
        <v>92</v>
      </c>
      <c r="M11" s="51"/>
      <c r="O11" s="51"/>
      <c r="P11" s="51" t="s">
        <v>99</v>
      </c>
      <c r="Q11" s="51"/>
      <c r="R11" s="51" t="s">
        <v>91</v>
      </c>
      <c r="S11" s="51"/>
      <c r="T11" s="52" t="s">
        <v>253</v>
      </c>
      <c r="U11" s="51"/>
      <c r="V11" s="52" t="s">
        <v>160</v>
      </c>
      <c r="W11" s="51"/>
      <c r="X11" s="51" t="s">
        <v>125</v>
      </c>
      <c r="Z11" s="52" t="s">
        <v>30</v>
      </c>
      <c r="AB11" s="52" t="s">
        <v>126</v>
      </c>
      <c r="AD11" s="52" t="s">
        <v>127</v>
      </c>
    </row>
    <row r="12" spans="1:32" s="52" customFormat="1" ht="18" customHeight="1" x14ac:dyDescent="0.2">
      <c r="F12" s="53" t="s">
        <v>132</v>
      </c>
      <c r="G12" s="51"/>
      <c r="H12" s="53" t="s">
        <v>93</v>
      </c>
      <c r="I12" s="51"/>
      <c r="J12" s="53" t="s">
        <v>37</v>
      </c>
      <c r="K12" s="51"/>
      <c r="L12" s="53" t="s">
        <v>95</v>
      </c>
      <c r="M12" s="51"/>
      <c r="N12" s="53" t="s">
        <v>96</v>
      </c>
      <c r="O12" s="51"/>
      <c r="P12" s="53" t="s">
        <v>101</v>
      </c>
      <c r="Q12" s="51"/>
      <c r="R12" s="53" t="s">
        <v>94</v>
      </c>
      <c r="S12" s="51"/>
      <c r="T12" s="53" t="s">
        <v>121</v>
      </c>
      <c r="U12" s="51"/>
      <c r="V12" s="53" t="s">
        <v>173</v>
      </c>
      <c r="W12" s="51"/>
      <c r="X12" s="53" t="s">
        <v>128</v>
      </c>
      <c r="Y12" s="51"/>
      <c r="Z12" s="53" t="s">
        <v>129</v>
      </c>
      <c r="AA12" s="51"/>
      <c r="AB12" s="53" t="s">
        <v>130</v>
      </c>
      <c r="AD12" s="53" t="s">
        <v>131</v>
      </c>
    </row>
    <row r="13" spans="1:32" ht="18" customHeight="1" x14ac:dyDescent="0.2">
      <c r="A13" s="84" t="s">
        <v>213</v>
      </c>
      <c r="F13" s="20">
        <v>1666827010</v>
      </c>
      <c r="G13" s="20">
        <v>0</v>
      </c>
      <c r="H13" s="20">
        <v>2062460582</v>
      </c>
      <c r="I13" s="20">
        <v>0</v>
      </c>
      <c r="J13" s="20">
        <v>568130588</v>
      </c>
      <c r="K13" s="20">
        <v>0</v>
      </c>
      <c r="L13" s="20">
        <v>211675358</v>
      </c>
      <c r="M13" s="20">
        <v>0</v>
      </c>
      <c r="N13" s="20">
        <v>3043537032</v>
      </c>
      <c r="O13" s="20">
        <v>0</v>
      </c>
      <c r="P13" s="20">
        <v>122017702</v>
      </c>
      <c r="Q13" s="20">
        <v>0</v>
      </c>
      <c r="R13" s="20">
        <v>4790813094</v>
      </c>
      <c r="S13" s="20">
        <v>0</v>
      </c>
      <c r="T13" s="20">
        <v>0</v>
      </c>
      <c r="U13" s="20">
        <v>0</v>
      </c>
      <c r="V13" s="20">
        <v>9932845</v>
      </c>
      <c r="W13" s="20"/>
      <c r="X13" s="92">
        <f>SUM(P13:V13)</f>
        <v>4922763641</v>
      </c>
      <c r="Y13" s="20"/>
      <c r="Z13" s="93">
        <f>SUM(D13:N13,X13)</f>
        <v>12475394211</v>
      </c>
      <c r="AA13" s="20"/>
      <c r="AB13" s="93">
        <v>254019788</v>
      </c>
      <c r="AC13" s="20"/>
      <c r="AD13" s="19">
        <f>Z13+AB13</f>
        <v>12729413999</v>
      </c>
      <c r="AE13" s="46"/>
    </row>
    <row r="14" spans="1:32" ht="18" customHeight="1" x14ac:dyDescent="0.2">
      <c r="A14" s="94" t="s">
        <v>169</v>
      </c>
      <c r="B14" s="68"/>
      <c r="C14" s="68"/>
      <c r="D14" s="68"/>
      <c r="E14" s="68"/>
      <c r="F14" s="19">
        <v>0</v>
      </c>
      <c r="G14" s="19"/>
      <c r="H14" s="25">
        <v>0</v>
      </c>
      <c r="I14" s="25"/>
      <c r="J14" s="25">
        <v>0</v>
      </c>
      <c r="K14" s="25"/>
      <c r="L14" s="25">
        <v>0</v>
      </c>
      <c r="M14" s="25"/>
      <c r="N14" s="25">
        <v>364101439</v>
      </c>
      <c r="O14" s="25"/>
      <c r="P14" s="25">
        <v>0</v>
      </c>
      <c r="Q14" s="25"/>
      <c r="R14" s="25">
        <v>0</v>
      </c>
      <c r="S14" s="25"/>
      <c r="T14" s="25">
        <v>0</v>
      </c>
      <c r="U14" s="25"/>
      <c r="V14" s="25">
        <v>0</v>
      </c>
      <c r="W14" s="25"/>
      <c r="X14" s="19">
        <f>SUM(P14:V14)</f>
        <v>0</v>
      </c>
      <c r="Y14" s="25"/>
      <c r="Z14" s="19">
        <f>SUM(F14:N14,X14)</f>
        <v>364101439</v>
      </c>
      <c r="AA14" s="26"/>
      <c r="AB14" s="25">
        <f>SUM(PL!F30)</f>
        <v>-5896036</v>
      </c>
      <c r="AC14" s="24"/>
      <c r="AD14" s="19">
        <f>SUM(Z14:AB14)</f>
        <v>358205403</v>
      </c>
      <c r="AE14" s="24"/>
    </row>
    <row r="15" spans="1:32" ht="18" customHeight="1" x14ac:dyDescent="0.2">
      <c r="A15" s="21" t="s">
        <v>221</v>
      </c>
      <c r="F15" s="62">
        <v>0</v>
      </c>
      <c r="G15" s="19"/>
      <c r="H15" s="63">
        <v>0</v>
      </c>
      <c r="I15" s="25"/>
      <c r="J15" s="63">
        <v>0</v>
      </c>
      <c r="K15" s="25"/>
      <c r="L15" s="63">
        <v>0</v>
      </c>
      <c r="M15" s="25"/>
      <c r="N15" s="63">
        <v>0</v>
      </c>
      <c r="O15" s="25"/>
      <c r="P15" s="63">
        <v>2310045</v>
      </c>
      <c r="Q15" s="25"/>
      <c r="R15" s="63">
        <v>809897493</v>
      </c>
      <c r="S15" s="25"/>
      <c r="T15" s="63">
        <v>0</v>
      </c>
      <c r="U15" s="25"/>
      <c r="V15" s="63">
        <v>-10544062</v>
      </c>
      <c r="W15" s="25"/>
      <c r="X15" s="62">
        <f>SUM(P15:V15)</f>
        <v>801663476</v>
      </c>
      <c r="Y15" s="25"/>
      <c r="Z15" s="62">
        <f>SUM(F15:N15,X15)</f>
        <v>801663476</v>
      </c>
      <c r="AA15" s="26"/>
      <c r="AB15" s="63">
        <v>2308919</v>
      </c>
      <c r="AC15" s="24"/>
      <c r="AD15" s="62">
        <v>803972395</v>
      </c>
      <c r="AE15" s="24"/>
      <c r="AF15" s="24"/>
    </row>
    <row r="16" spans="1:32" ht="18" customHeight="1" x14ac:dyDescent="0.2">
      <c r="A16" s="21" t="s">
        <v>222</v>
      </c>
      <c r="F16" s="76">
        <f>SUM(F14:F15)</f>
        <v>0</v>
      </c>
      <c r="G16" s="76">
        <f t="shared" ref="G16:AC16" si="0">SUM(G14:G15)</f>
        <v>0</v>
      </c>
      <c r="H16" s="76">
        <f t="shared" si="0"/>
        <v>0</v>
      </c>
      <c r="I16" s="76">
        <f t="shared" si="0"/>
        <v>0</v>
      </c>
      <c r="J16" s="76">
        <f t="shared" si="0"/>
        <v>0</v>
      </c>
      <c r="K16" s="76">
        <f t="shared" si="0"/>
        <v>0</v>
      </c>
      <c r="L16" s="76">
        <f t="shared" si="0"/>
        <v>0</v>
      </c>
      <c r="M16" s="76">
        <f t="shared" si="0"/>
        <v>0</v>
      </c>
      <c r="N16" s="76">
        <f t="shared" si="0"/>
        <v>364101439</v>
      </c>
      <c r="O16" s="76">
        <f t="shared" si="0"/>
        <v>0</v>
      </c>
      <c r="P16" s="76">
        <f t="shared" si="0"/>
        <v>2310045</v>
      </c>
      <c r="Q16" s="76">
        <f t="shared" si="0"/>
        <v>0</v>
      </c>
      <c r="R16" s="76">
        <f t="shared" si="0"/>
        <v>809897493</v>
      </c>
      <c r="S16" s="76">
        <f t="shared" ref="S16:T16" si="1">SUM(S14:S15)</f>
        <v>0</v>
      </c>
      <c r="T16" s="76">
        <f t="shared" si="1"/>
        <v>0</v>
      </c>
      <c r="U16" s="76">
        <f t="shared" si="0"/>
        <v>0</v>
      </c>
      <c r="V16" s="76">
        <f t="shared" si="0"/>
        <v>-10544062</v>
      </c>
      <c r="W16" s="76">
        <f t="shared" si="0"/>
        <v>0</v>
      </c>
      <c r="X16" s="76">
        <f t="shared" si="0"/>
        <v>801663476</v>
      </c>
      <c r="Y16" s="76">
        <f t="shared" si="0"/>
        <v>0</v>
      </c>
      <c r="Z16" s="76">
        <f t="shared" si="0"/>
        <v>1165764915</v>
      </c>
      <c r="AA16" s="76">
        <f t="shared" si="0"/>
        <v>0</v>
      </c>
      <c r="AB16" s="76">
        <f>SUM(AB14:AB15)</f>
        <v>-3587117</v>
      </c>
      <c r="AC16" s="76">
        <f t="shared" si="0"/>
        <v>0</v>
      </c>
      <c r="AD16" s="76">
        <f>SUM(AD14:AD15)</f>
        <v>1162177798</v>
      </c>
      <c r="AF16" s="24"/>
    </row>
    <row r="17" spans="1:32" ht="18" customHeight="1" x14ac:dyDescent="0.2">
      <c r="A17" s="21" t="s">
        <v>230</v>
      </c>
      <c r="F17" s="76">
        <v>0</v>
      </c>
      <c r="G17" s="76"/>
      <c r="H17" s="76">
        <v>0</v>
      </c>
      <c r="I17" s="76"/>
      <c r="J17" s="76">
        <v>0</v>
      </c>
      <c r="K17" s="76"/>
      <c r="L17" s="76">
        <v>0</v>
      </c>
      <c r="M17" s="76"/>
      <c r="N17" s="25">
        <v>-1568466187</v>
      </c>
      <c r="O17" s="76"/>
      <c r="P17" s="76">
        <v>0</v>
      </c>
      <c r="Q17" s="76"/>
      <c r="R17" s="76">
        <v>0</v>
      </c>
      <c r="S17" s="76"/>
      <c r="T17" s="76">
        <v>0</v>
      </c>
      <c r="U17" s="76"/>
      <c r="V17" s="76">
        <v>0</v>
      </c>
      <c r="W17" s="76"/>
      <c r="X17" s="19">
        <f>SUM(P17:V17)</f>
        <v>0</v>
      </c>
      <c r="Y17" s="76"/>
      <c r="Z17" s="19">
        <f>SUM(F17:N17,X17)</f>
        <v>-1568466187</v>
      </c>
      <c r="AA17" s="76"/>
      <c r="AB17" s="76">
        <v>0</v>
      </c>
      <c r="AC17" s="76"/>
      <c r="AD17" s="76">
        <f>SUM(Z17:AB17)</f>
        <v>-1568466187</v>
      </c>
      <c r="AF17" s="24"/>
    </row>
    <row r="18" spans="1:32" ht="18" customHeight="1" x14ac:dyDescent="0.2">
      <c r="A18" s="21" t="s">
        <v>232</v>
      </c>
      <c r="E18" s="139"/>
      <c r="F18" s="19"/>
      <c r="G18" s="19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19"/>
      <c r="Y18" s="25"/>
      <c r="Z18" s="19"/>
      <c r="AA18" s="26"/>
      <c r="AB18" s="25"/>
      <c r="AC18" s="24"/>
      <c r="AD18" s="24"/>
      <c r="AE18" s="24"/>
      <c r="AF18" s="24"/>
    </row>
    <row r="19" spans="1:32" ht="18" customHeight="1" x14ac:dyDescent="0.2">
      <c r="A19" s="21" t="s">
        <v>233</v>
      </c>
      <c r="E19" s="139"/>
      <c r="F19" s="19">
        <v>0</v>
      </c>
      <c r="G19" s="19"/>
      <c r="H19" s="25">
        <v>0</v>
      </c>
      <c r="I19" s="25"/>
      <c r="J19" s="25">
        <v>0</v>
      </c>
      <c r="K19" s="25"/>
      <c r="L19" s="25">
        <v>0</v>
      </c>
      <c r="M19" s="25"/>
      <c r="N19" s="25">
        <v>0</v>
      </c>
      <c r="O19" s="25"/>
      <c r="P19" s="25">
        <v>0</v>
      </c>
      <c r="Q19" s="25"/>
      <c r="R19" s="25">
        <v>0</v>
      </c>
      <c r="S19" s="25"/>
      <c r="T19" s="25">
        <v>0</v>
      </c>
      <c r="U19" s="25"/>
      <c r="V19" s="25">
        <v>0</v>
      </c>
      <c r="W19" s="25"/>
      <c r="X19" s="19">
        <f>SUM(P19:V19)</f>
        <v>0</v>
      </c>
      <c r="Y19" s="25"/>
      <c r="Z19" s="19">
        <f>SUM(F19:N19,X19)</f>
        <v>0</v>
      </c>
      <c r="AA19" s="26"/>
      <c r="AB19" s="25">
        <v>-110554150</v>
      </c>
      <c r="AC19" s="24"/>
      <c r="AD19" s="24">
        <f>SUM(Z19:AB19)</f>
        <v>-110554150</v>
      </c>
      <c r="AE19" s="24"/>
      <c r="AF19" s="24"/>
    </row>
    <row r="20" spans="1:32" ht="18" customHeight="1" x14ac:dyDescent="0.2">
      <c r="A20" s="21" t="s">
        <v>166</v>
      </c>
      <c r="AF20" s="24"/>
    </row>
    <row r="21" spans="1:32" ht="18" customHeight="1" x14ac:dyDescent="0.2">
      <c r="A21" s="21" t="s">
        <v>231</v>
      </c>
      <c r="F21" s="76">
        <v>0</v>
      </c>
      <c r="G21" s="76"/>
      <c r="H21" s="76">
        <v>0</v>
      </c>
      <c r="I21" s="76"/>
      <c r="J21" s="76">
        <v>0</v>
      </c>
      <c r="K21" s="76"/>
      <c r="L21" s="76">
        <v>0</v>
      </c>
      <c r="M21" s="76"/>
      <c r="N21" s="77">
        <v>19769877</v>
      </c>
      <c r="O21" s="77"/>
      <c r="P21" s="77">
        <v>0</v>
      </c>
      <c r="Q21" s="77"/>
      <c r="R21" s="77">
        <v>-19769877</v>
      </c>
      <c r="S21" s="76"/>
      <c r="T21" s="76">
        <v>0</v>
      </c>
      <c r="U21" s="76"/>
      <c r="V21" s="76">
        <v>0</v>
      </c>
      <c r="W21" s="76"/>
      <c r="X21" s="19">
        <f>SUM(P21:V21)</f>
        <v>-19769877</v>
      </c>
      <c r="Y21" s="76"/>
      <c r="Z21" s="19">
        <f>SUM(F21:N21,X21)</f>
        <v>0</v>
      </c>
      <c r="AA21" s="76"/>
      <c r="AB21" s="76">
        <v>0</v>
      </c>
      <c r="AC21" s="76"/>
      <c r="AD21" s="76">
        <f>SUM(Z21:AB21)</f>
        <v>0</v>
      </c>
      <c r="AF21" s="24"/>
    </row>
    <row r="22" spans="1:32" ht="18" customHeight="1" thickBot="1" x14ac:dyDescent="0.25">
      <c r="A22" s="84" t="s">
        <v>175</v>
      </c>
      <c r="B22" s="84"/>
      <c r="C22" s="84"/>
      <c r="D22" s="84"/>
      <c r="E22" s="84"/>
      <c r="F22" s="22">
        <f>SUM(F13,F16:F21)</f>
        <v>1666827010</v>
      </c>
      <c r="G22" s="18"/>
      <c r="H22" s="22">
        <f>SUM(H13,H16:H21)</f>
        <v>2062460582</v>
      </c>
      <c r="I22" s="24"/>
      <c r="J22" s="22">
        <f>SUM(J13,J16:J21)</f>
        <v>568130588</v>
      </c>
      <c r="K22" s="24"/>
      <c r="L22" s="22">
        <f>SUM(L13,L16:L21)</f>
        <v>211675358</v>
      </c>
      <c r="M22" s="24"/>
      <c r="N22" s="22">
        <f>SUM(N13,N16:N21)</f>
        <v>1858942161</v>
      </c>
      <c r="O22" s="24"/>
      <c r="P22" s="22">
        <f>SUM(P13,P16:P21)</f>
        <v>124327747</v>
      </c>
      <c r="Q22" s="25"/>
      <c r="R22" s="22">
        <f>SUM(R13,R16:R21)</f>
        <v>5580940710</v>
      </c>
      <c r="S22" s="24"/>
      <c r="T22" s="22">
        <f>SUM(T13,T16:T21)</f>
        <v>0</v>
      </c>
      <c r="U22" s="24"/>
      <c r="V22" s="22">
        <f>SUM(V13,V16:V21)</f>
        <v>-611217</v>
      </c>
      <c r="W22" s="24"/>
      <c r="X22" s="22">
        <f>SUM(X13,X16:X21)</f>
        <v>5704657240</v>
      </c>
      <c r="Y22" s="24"/>
      <c r="Z22" s="22">
        <f>SUM(Z13,Z16:Z21)</f>
        <v>12072692939</v>
      </c>
      <c r="AA22" s="24"/>
      <c r="AB22" s="22">
        <f>SUM(AB13,AB16:AB21)</f>
        <v>139878521</v>
      </c>
      <c r="AC22" s="24"/>
      <c r="AD22" s="22">
        <f>SUM(AD13,AD16:AD21)</f>
        <v>12212571460</v>
      </c>
    </row>
    <row r="23" spans="1:32" ht="18" customHeight="1" thickTop="1" x14ac:dyDescent="0.2">
      <c r="F23" s="19"/>
      <c r="G23" s="18"/>
      <c r="H23" s="25"/>
      <c r="I23" s="24"/>
      <c r="J23" s="25"/>
      <c r="K23" s="24"/>
      <c r="L23" s="25"/>
      <c r="M23" s="24"/>
      <c r="N23" s="25"/>
      <c r="O23" s="24"/>
      <c r="P23" s="25"/>
      <c r="Q23" s="25"/>
      <c r="R23" s="25"/>
      <c r="S23" s="24"/>
      <c r="T23" s="24"/>
      <c r="U23" s="24"/>
      <c r="V23" s="24"/>
      <c r="W23" s="24"/>
      <c r="X23" s="25"/>
      <c r="Y23" s="24"/>
      <c r="Z23" s="24"/>
      <c r="AA23" s="24"/>
      <c r="AB23" s="25"/>
      <c r="AC23" s="24"/>
      <c r="AD23" s="80"/>
      <c r="AE23" s="46"/>
    </row>
    <row r="24" spans="1:32" ht="18" customHeight="1" x14ac:dyDescent="0.2">
      <c r="A24" s="84" t="s">
        <v>237</v>
      </c>
      <c r="B24" s="84"/>
      <c r="C24" s="84"/>
      <c r="D24" s="84"/>
      <c r="E24" s="84"/>
      <c r="F24" s="19">
        <v>1666827010</v>
      </c>
      <c r="G24" s="18"/>
      <c r="H24" s="19">
        <v>2062460582</v>
      </c>
      <c r="I24" s="24"/>
      <c r="J24" s="19">
        <v>568130588</v>
      </c>
      <c r="K24" s="24"/>
      <c r="L24" s="19">
        <v>211675358</v>
      </c>
      <c r="M24" s="24"/>
      <c r="N24" s="19">
        <v>1858942161</v>
      </c>
      <c r="O24" s="24"/>
      <c r="P24" s="19">
        <v>124327747</v>
      </c>
      <c r="Q24" s="25"/>
      <c r="R24" s="19">
        <v>5580940710</v>
      </c>
      <c r="S24" s="24"/>
      <c r="T24" s="19">
        <f>T22</f>
        <v>0</v>
      </c>
      <c r="U24" s="24"/>
      <c r="V24" s="19">
        <v>-611217</v>
      </c>
      <c r="W24" s="24"/>
      <c r="X24" s="19">
        <f>SUM(P24:V24)</f>
        <v>5704657240</v>
      </c>
      <c r="Y24" s="26"/>
      <c r="Z24" s="19">
        <f>SUM(F24:N24,X24)</f>
        <v>12072692939</v>
      </c>
      <c r="AA24" s="26"/>
      <c r="AB24" s="19">
        <v>139878521</v>
      </c>
      <c r="AC24" s="24"/>
      <c r="AD24" s="19">
        <f>Z24+AB24</f>
        <v>12212571460</v>
      </c>
      <c r="AE24" s="46"/>
    </row>
    <row r="25" spans="1:32" ht="18" customHeight="1" x14ac:dyDescent="0.2">
      <c r="A25" s="21" t="s">
        <v>189</v>
      </c>
      <c r="F25" s="19"/>
      <c r="G25" s="18"/>
      <c r="H25" s="19"/>
      <c r="I25" s="24"/>
      <c r="J25" s="19"/>
      <c r="K25" s="24"/>
      <c r="L25" s="19"/>
      <c r="M25" s="24"/>
      <c r="N25" s="19"/>
      <c r="O25" s="24"/>
      <c r="P25" s="19"/>
      <c r="Q25" s="25"/>
      <c r="R25" s="19"/>
      <c r="S25" s="24"/>
      <c r="T25" s="24"/>
      <c r="U25" s="24"/>
      <c r="V25" s="24"/>
      <c r="W25" s="24"/>
      <c r="X25" s="19"/>
      <c r="Y25" s="26"/>
      <c r="Z25" s="19"/>
      <c r="AA25" s="26"/>
      <c r="AB25" s="19"/>
      <c r="AC25" s="24"/>
      <c r="AD25" s="19"/>
      <c r="AE25" s="46"/>
    </row>
    <row r="26" spans="1:32" ht="18" customHeight="1" x14ac:dyDescent="0.2">
      <c r="A26" s="21" t="s">
        <v>239</v>
      </c>
      <c r="F26" s="62">
        <v>0</v>
      </c>
      <c r="G26" s="18"/>
      <c r="H26" s="62">
        <v>0</v>
      </c>
      <c r="I26" s="24"/>
      <c r="J26" s="62">
        <v>0</v>
      </c>
      <c r="K26" s="24"/>
      <c r="L26" s="62">
        <v>0</v>
      </c>
      <c r="M26" s="24"/>
      <c r="N26" s="63">
        <v>-1080647</v>
      </c>
      <c r="O26" s="24"/>
      <c r="P26" s="62">
        <v>0</v>
      </c>
      <c r="Q26" s="25"/>
      <c r="R26" s="62">
        <v>0</v>
      </c>
      <c r="S26" s="24"/>
      <c r="T26" s="75">
        <v>274155619</v>
      </c>
      <c r="U26" s="24"/>
      <c r="V26" s="75">
        <v>0</v>
      </c>
      <c r="W26" s="24"/>
      <c r="X26" s="62">
        <f>SUM(P26:V26)</f>
        <v>274155619</v>
      </c>
      <c r="Y26" s="26"/>
      <c r="Z26" s="62">
        <f>SUM(F26:N26,X26)</f>
        <v>273074972</v>
      </c>
      <c r="AA26" s="26"/>
      <c r="AB26" s="62">
        <v>0</v>
      </c>
      <c r="AC26" s="24"/>
      <c r="AD26" s="62">
        <f>SUM(Z26:AB26)</f>
        <v>273074972</v>
      </c>
      <c r="AE26" s="46"/>
    </row>
    <row r="27" spans="1:32" ht="18" customHeight="1" x14ac:dyDescent="0.2">
      <c r="A27" s="84" t="s">
        <v>238</v>
      </c>
      <c r="F27" s="20">
        <f>SUM(F24:F26)</f>
        <v>1666827010</v>
      </c>
      <c r="G27" s="20">
        <f t="shared" ref="G27" si="2">SUM(G24:G26)</f>
        <v>0</v>
      </c>
      <c r="H27" s="20">
        <f t="shared" ref="H27" si="3">SUM(H24:H26)</f>
        <v>2062460582</v>
      </c>
      <c r="I27" s="20">
        <f t="shared" ref="I27" si="4">SUM(I24:I26)</f>
        <v>0</v>
      </c>
      <c r="J27" s="20">
        <f t="shared" ref="J27" si="5">SUM(J24:J26)</f>
        <v>568130588</v>
      </c>
      <c r="K27" s="20">
        <f t="shared" ref="K27" si="6">SUM(K24:K26)</f>
        <v>0</v>
      </c>
      <c r="L27" s="20">
        <f t="shared" ref="L27" si="7">SUM(L24:L26)</f>
        <v>211675358</v>
      </c>
      <c r="M27" s="20">
        <f t="shared" ref="M27" si="8">SUM(M24:M26)</f>
        <v>0</v>
      </c>
      <c r="N27" s="20">
        <f t="shared" ref="N27" si="9">SUM(N24:N26)</f>
        <v>1857861514</v>
      </c>
      <c r="O27" s="20">
        <f t="shared" ref="O27" si="10">SUM(O24:O26)</f>
        <v>0</v>
      </c>
      <c r="P27" s="20">
        <f t="shared" ref="P27" si="11">SUM(P24:P26)</f>
        <v>124327747</v>
      </c>
      <c r="Q27" s="20">
        <f t="shared" ref="Q27" si="12">SUM(Q24:Q26)</f>
        <v>0</v>
      </c>
      <c r="R27" s="20">
        <f t="shared" ref="R27" si="13">SUM(R24:R26)</f>
        <v>5580940710</v>
      </c>
      <c r="S27" s="20">
        <f t="shared" ref="S27:U27" si="14">SUM(S24:S26)</f>
        <v>0</v>
      </c>
      <c r="T27" s="20">
        <f t="shared" ref="T27:V27" si="15">SUM(T24:T26)</f>
        <v>274155619</v>
      </c>
      <c r="U27" s="20">
        <f t="shared" si="14"/>
        <v>0</v>
      </c>
      <c r="V27" s="20">
        <f t="shared" si="15"/>
        <v>-611217</v>
      </c>
      <c r="W27" s="20">
        <f t="shared" ref="W27" si="16">SUM(W24:W26)</f>
        <v>0</v>
      </c>
      <c r="X27" s="20">
        <f t="shared" ref="X27" si="17">SUM(X24:X26)</f>
        <v>5978812859</v>
      </c>
      <c r="Y27" s="20">
        <f t="shared" ref="Y27" si="18">SUM(Y24:Y26)</f>
        <v>0</v>
      </c>
      <c r="Z27" s="20">
        <f t="shared" ref="Z27" si="19">SUM(Z24:Z26)</f>
        <v>12345767911</v>
      </c>
      <c r="AA27" s="20">
        <f t="shared" ref="AA27" si="20">SUM(AA24:AA26)</f>
        <v>0</v>
      </c>
      <c r="AB27" s="20">
        <f t="shared" ref="AB27" si="21">SUM(AB24:AB26)</f>
        <v>139878521</v>
      </c>
      <c r="AC27" s="20">
        <f t="shared" ref="AC27" si="22">SUM(AC24:AC26)</f>
        <v>0</v>
      </c>
      <c r="AD27" s="19">
        <f>SUM(Z27:AB27)</f>
        <v>12485646432</v>
      </c>
      <c r="AE27" s="46"/>
    </row>
    <row r="28" spans="1:32" ht="18" customHeight="1" x14ac:dyDescent="0.2">
      <c r="A28" s="21" t="s">
        <v>224</v>
      </c>
      <c r="F28" s="20">
        <v>0</v>
      </c>
      <c r="G28" s="19"/>
      <c r="H28" s="28">
        <v>0</v>
      </c>
      <c r="I28" s="25"/>
      <c r="J28" s="28">
        <v>0</v>
      </c>
      <c r="K28" s="25"/>
      <c r="L28" s="28">
        <v>0</v>
      </c>
      <c r="M28" s="25"/>
      <c r="N28" s="72">
        <f>SUM(PL!D29)</f>
        <v>-947298557</v>
      </c>
      <c r="O28" s="24"/>
      <c r="P28" s="72">
        <v>0</v>
      </c>
      <c r="Q28" s="28"/>
      <c r="R28" s="28">
        <v>0</v>
      </c>
      <c r="S28" s="25"/>
      <c r="T28" s="25">
        <v>0</v>
      </c>
      <c r="U28" s="25"/>
      <c r="V28" s="25">
        <v>0</v>
      </c>
      <c r="W28" s="25"/>
      <c r="X28" s="19">
        <f>SUM(P28:V28)</f>
        <v>0</v>
      </c>
      <c r="Y28" s="26"/>
      <c r="Z28" s="19">
        <f>SUM(F28:N28,X28)</f>
        <v>-947298557</v>
      </c>
      <c r="AA28" s="24"/>
      <c r="AB28" s="72">
        <f>SUM(PL!D30)</f>
        <v>-20916019</v>
      </c>
      <c r="AC28" s="24"/>
      <c r="AD28" s="24">
        <f t="shared" ref="AD28" si="23">SUM(Z28:AB28)</f>
        <v>-968214576</v>
      </c>
      <c r="AE28" s="46"/>
    </row>
    <row r="29" spans="1:32" ht="18" customHeight="1" x14ac:dyDescent="0.2">
      <c r="A29" s="21" t="s">
        <v>221</v>
      </c>
      <c r="F29" s="73">
        <v>0</v>
      </c>
      <c r="G29" s="19"/>
      <c r="H29" s="74">
        <v>0</v>
      </c>
      <c r="I29" s="25"/>
      <c r="J29" s="74">
        <v>0</v>
      </c>
      <c r="K29" s="25"/>
      <c r="L29" s="74">
        <v>0</v>
      </c>
      <c r="M29" s="25"/>
      <c r="N29" s="67">
        <v>-27938606</v>
      </c>
      <c r="O29" s="25"/>
      <c r="P29" s="67">
        <v>-28454</v>
      </c>
      <c r="Q29" s="25"/>
      <c r="R29" s="67">
        <v>-37585679</v>
      </c>
      <c r="S29" s="25"/>
      <c r="T29" s="67">
        <v>-188702536</v>
      </c>
      <c r="U29" s="25"/>
      <c r="V29" s="67">
        <v>-11596100</v>
      </c>
      <c r="W29" s="25"/>
      <c r="X29" s="62">
        <f>SUM(P29:V29)</f>
        <v>-237912769</v>
      </c>
      <c r="Y29" s="25"/>
      <c r="Z29" s="62">
        <f>SUM(F29:N29,X29)</f>
        <v>-265851375</v>
      </c>
      <c r="AA29" s="25"/>
      <c r="AB29" s="67">
        <v>-225053</v>
      </c>
      <c r="AC29" s="25"/>
      <c r="AD29" s="67">
        <f>SUM(Z29:AB29)</f>
        <v>-266076428</v>
      </c>
      <c r="AE29" s="24"/>
    </row>
    <row r="30" spans="1:32" ht="18" customHeight="1" x14ac:dyDescent="0.2">
      <c r="A30" s="21" t="s">
        <v>222</v>
      </c>
      <c r="F30" s="20">
        <f>SUM(F28:F29)</f>
        <v>0</v>
      </c>
      <c r="G30" s="19"/>
      <c r="H30" s="20">
        <f>SUM(H28:H29)</f>
        <v>0</v>
      </c>
      <c r="I30" s="25"/>
      <c r="J30" s="20">
        <f>SUM(J28:J29)</f>
        <v>0</v>
      </c>
      <c r="K30" s="25"/>
      <c r="L30" s="20">
        <f>SUM(L28:L29)</f>
        <v>0</v>
      </c>
      <c r="M30" s="25"/>
      <c r="N30" s="20">
        <f>SUM(N28:N29)</f>
        <v>-975237163</v>
      </c>
      <c r="O30" s="20"/>
      <c r="P30" s="20">
        <f>SUM(P28:P29)</f>
        <v>-28454</v>
      </c>
      <c r="Q30" s="20"/>
      <c r="R30" s="20">
        <f>SUM(R28:R29)</f>
        <v>-37585679</v>
      </c>
      <c r="S30" s="20"/>
      <c r="T30" s="20">
        <f>SUM(T28:T29)</f>
        <v>-188702536</v>
      </c>
      <c r="U30" s="20"/>
      <c r="V30" s="20">
        <f>SUM(V28:V29)</f>
        <v>-11596100</v>
      </c>
      <c r="W30" s="20"/>
      <c r="X30" s="20">
        <f>SUM(X28:X29)</f>
        <v>-237912769</v>
      </c>
      <c r="Y30" s="20"/>
      <c r="Z30" s="20">
        <f>SUM(Z28:Z29)</f>
        <v>-1213149932</v>
      </c>
      <c r="AA30" s="20"/>
      <c r="AB30" s="20">
        <f>SUM(AB28:AB29)</f>
        <v>-21141072</v>
      </c>
      <c r="AC30" s="20"/>
      <c r="AD30" s="20">
        <f>SUM(AD28:AD29)</f>
        <v>-1234291004</v>
      </c>
      <c r="AE30" s="24"/>
      <c r="AF30" s="24"/>
    </row>
    <row r="31" spans="1:32" ht="18" customHeight="1" x14ac:dyDescent="0.2">
      <c r="A31" s="21" t="s">
        <v>230</v>
      </c>
      <c r="F31" s="19">
        <v>0</v>
      </c>
      <c r="G31" s="19"/>
      <c r="H31" s="25">
        <v>0</v>
      </c>
      <c r="I31" s="25"/>
      <c r="J31" s="25">
        <v>0</v>
      </c>
      <c r="K31" s="25"/>
      <c r="L31" s="25">
        <v>0</v>
      </c>
      <c r="M31" s="25"/>
      <c r="N31" s="25">
        <v>-500042355</v>
      </c>
      <c r="O31" s="25"/>
      <c r="P31" s="25">
        <v>0</v>
      </c>
      <c r="Q31" s="25"/>
      <c r="R31" s="25">
        <v>0</v>
      </c>
      <c r="S31" s="25"/>
      <c r="T31" s="25">
        <v>0</v>
      </c>
      <c r="U31" s="25"/>
      <c r="V31" s="25">
        <v>0</v>
      </c>
      <c r="W31" s="25"/>
      <c r="X31" s="25">
        <v>0</v>
      </c>
      <c r="Y31" s="25"/>
      <c r="Z31" s="19">
        <f>SUM(F31:N31,X31)</f>
        <v>-500042355</v>
      </c>
      <c r="AA31" s="26"/>
      <c r="AB31" s="25">
        <v>0</v>
      </c>
      <c r="AC31" s="24"/>
      <c r="AD31" s="24">
        <f>SUM(Z31:AB31)</f>
        <v>-500042355</v>
      </c>
      <c r="AE31" s="24"/>
      <c r="AF31" s="24"/>
    </row>
    <row r="32" spans="1:32" ht="18" customHeight="1" x14ac:dyDescent="0.2">
      <c r="A32" s="21" t="s">
        <v>166</v>
      </c>
      <c r="F32" s="19"/>
      <c r="G32" s="19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6"/>
      <c r="AB32" s="25"/>
      <c r="AC32" s="24"/>
      <c r="AD32" s="24"/>
      <c r="AE32" s="24"/>
      <c r="AF32" s="24"/>
    </row>
    <row r="33" spans="1:32" ht="18" customHeight="1" x14ac:dyDescent="0.2">
      <c r="A33" s="21" t="s">
        <v>231</v>
      </c>
      <c r="F33" s="76">
        <v>0</v>
      </c>
      <c r="G33" s="76"/>
      <c r="H33" s="77">
        <v>0</v>
      </c>
      <c r="I33" s="77"/>
      <c r="J33" s="77">
        <v>0</v>
      </c>
      <c r="K33" s="77"/>
      <c r="L33" s="77">
        <v>0</v>
      </c>
      <c r="M33" s="77"/>
      <c r="N33" s="77">
        <v>64951919</v>
      </c>
      <c r="O33" s="77"/>
      <c r="P33" s="77">
        <v>0</v>
      </c>
      <c r="Q33" s="77"/>
      <c r="R33" s="77">
        <v>-64951919</v>
      </c>
      <c r="S33" s="77"/>
      <c r="T33" s="77">
        <v>0</v>
      </c>
      <c r="U33" s="77"/>
      <c r="V33" s="77">
        <v>0</v>
      </c>
      <c r="W33" s="77"/>
      <c r="X33" s="25">
        <v>-64951919</v>
      </c>
      <c r="Y33" s="77"/>
      <c r="Z33" s="19">
        <f>SUM(F33:N33,X33)</f>
        <v>0</v>
      </c>
      <c r="AA33" s="78"/>
      <c r="AB33" s="77">
        <v>0</v>
      </c>
      <c r="AC33" s="79"/>
      <c r="AD33" s="79">
        <f>SUM(Z33:AB33)</f>
        <v>0</v>
      </c>
      <c r="AF33" s="24"/>
    </row>
    <row r="34" spans="1:32" ht="18" customHeight="1" x14ac:dyDescent="0.2">
      <c r="A34" s="94" t="s">
        <v>214</v>
      </c>
      <c r="F34" s="19">
        <v>0</v>
      </c>
      <c r="G34" s="19"/>
      <c r="H34" s="25">
        <v>0</v>
      </c>
      <c r="I34" s="25"/>
      <c r="J34" s="25">
        <v>0</v>
      </c>
      <c r="K34" s="25"/>
      <c r="L34" s="25">
        <v>0</v>
      </c>
      <c r="M34" s="25"/>
      <c r="N34" s="25">
        <v>0</v>
      </c>
      <c r="O34" s="25"/>
      <c r="P34" s="25">
        <v>0</v>
      </c>
      <c r="Q34" s="25"/>
      <c r="R34" s="25">
        <v>0</v>
      </c>
      <c r="S34" s="25"/>
      <c r="T34" s="25">
        <v>0</v>
      </c>
      <c r="U34" s="25"/>
      <c r="V34" s="25">
        <v>0</v>
      </c>
      <c r="W34" s="25"/>
      <c r="X34" s="19">
        <f>SUM(P34:V34)</f>
        <v>0</v>
      </c>
      <c r="Y34" s="25"/>
      <c r="Z34" s="19">
        <f>SUM(F34:N34,X34)</f>
        <v>0</v>
      </c>
      <c r="AA34" s="26"/>
      <c r="AB34" s="25">
        <v>800000</v>
      </c>
      <c r="AC34" s="24"/>
      <c r="AD34" s="24">
        <f>SUM(Z34:AB34)</f>
        <v>800000</v>
      </c>
      <c r="AE34" s="24"/>
      <c r="AF34" s="24"/>
    </row>
    <row r="35" spans="1:32" ht="18" customHeight="1" thickBot="1" x14ac:dyDescent="0.25">
      <c r="A35" s="84" t="s">
        <v>206</v>
      </c>
      <c r="B35" s="84"/>
      <c r="C35" s="84"/>
      <c r="D35" s="84"/>
      <c r="E35" s="84"/>
      <c r="F35" s="22">
        <f>SUM(F27,F30:F34)</f>
        <v>1666827010</v>
      </c>
      <c r="G35" s="18"/>
      <c r="H35" s="22">
        <f>SUM(H27,H30:H34)</f>
        <v>2062460582</v>
      </c>
      <c r="I35" s="24"/>
      <c r="J35" s="22">
        <f>SUM(J27,J30:J34)</f>
        <v>568130588</v>
      </c>
      <c r="K35" s="24"/>
      <c r="L35" s="22">
        <f>SUM(L27,L30:L34)</f>
        <v>211675358</v>
      </c>
      <c r="M35" s="24"/>
      <c r="N35" s="22">
        <f>SUM(N27,N30:N34)</f>
        <v>447533915</v>
      </c>
      <c r="O35" s="24"/>
      <c r="P35" s="22">
        <f>SUM(P27,P30:P34)</f>
        <v>124299293</v>
      </c>
      <c r="Q35" s="25"/>
      <c r="R35" s="22">
        <f>SUM(R27,R30:R34)</f>
        <v>5478403112</v>
      </c>
      <c r="S35" s="24"/>
      <c r="T35" s="22">
        <f>SUM(T27,T30:T34)</f>
        <v>85453083</v>
      </c>
      <c r="U35" s="24"/>
      <c r="V35" s="22">
        <f>SUM(V27,V30:V34)</f>
        <v>-12207317</v>
      </c>
      <c r="W35" s="24"/>
      <c r="X35" s="22">
        <f>SUM(X27,X30:X34)</f>
        <v>5675948171</v>
      </c>
      <c r="Y35" s="24"/>
      <c r="Z35" s="22">
        <f>SUM(Z27,Z30:Z34)</f>
        <v>10632575624</v>
      </c>
      <c r="AA35" s="24"/>
      <c r="AB35" s="22">
        <f>SUM(AB27,AB30:AB34)</f>
        <v>119537449</v>
      </c>
      <c r="AC35" s="24"/>
      <c r="AD35" s="22">
        <f>SUM(AD27,AD30:AD34)</f>
        <v>10752113073</v>
      </c>
    </row>
    <row r="36" spans="1:32" ht="10.5" customHeight="1" thickTop="1" x14ac:dyDescent="0.2">
      <c r="A36" s="84"/>
      <c r="B36" s="84"/>
      <c r="C36" s="84"/>
      <c r="D36" s="84"/>
      <c r="E36" s="84"/>
      <c r="F36" s="26">
        <f>SUM(F22-BS!F80)</f>
        <v>0</v>
      </c>
      <c r="H36" s="26">
        <f>SUM(H22-BS!F81)</f>
        <v>0</v>
      </c>
      <c r="J36" s="26">
        <f>SUM(J22-BS!F82)</f>
        <v>0</v>
      </c>
      <c r="L36" s="26">
        <f>SUM(L22-BS!F84)</f>
        <v>0</v>
      </c>
      <c r="N36" s="26">
        <f>SUM(N22-BS!F85)</f>
        <v>0</v>
      </c>
      <c r="X36" s="24">
        <f>SUM(X22-BS!F86)</f>
        <v>0</v>
      </c>
      <c r="Z36" s="26">
        <f>SUM(Z22-BS!F87)</f>
        <v>0</v>
      </c>
      <c r="AB36" s="26">
        <f>SUM(AB22-BS!F88)</f>
        <v>0</v>
      </c>
      <c r="AD36" s="26">
        <f>SUM(AD22-BS!F89)</f>
        <v>0</v>
      </c>
    </row>
    <row r="37" spans="1:32" ht="10.5" customHeight="1" x14ac:dyDescent="0.2">
      <c r="F37" s="26">
        <f>SUM(F35-BS!D80)</f>
        <v>0</v>
      </c>
      <c r="H37" s="26">
        <f>SUM(H35-BS!D81)</f>
        <v>0</v>
      </c>
      <c r="J37" s="26">
        <f>SUM(J35-BS!D82)</f>
        <v>0</v>
      </c>
      <c r="L37" s="26">
        <f>SUM(L35-BS!D84)</f>
        <v>0</v>
      </c>
      <c r="N37" s="26">
        <f>SUM(N35-BS!D85)</f>
        <v>0</v>
      </c>
      <c r="X37" s="24">
        <f>SUM(X35-BS!D86)</f>
        <v>0</v>
      </c>
      <c r="Z37" s="26">
        <f>SUM(Z35-BS!D87)</f>
        <v>0</v>
      </c>
      <c r="AB37" s="26">
        <f>SUM(AB35-BS!D88)</f>
        <v>0</v>
      </c>
      <c r="AD37" s="26">
        <f>SUM(AD35-BS!D89)</f>
        <v>0</v>
      </c>
    </row>
    <row r="38" spans="1:32" ht="18" customHeight="1" x14ac:dyDescent="0.2">
      <c r="A38" s="21" t="s">
        <v>18</v>
      </c>
    </row>
  </sheetData>
  <mergeCells count="7">
    <mergeCell ref="P8:V8"/>
    <mergeCell ref="P7:X7"/>
    <mergeCell ref="A1:AB1"/>
    <mergeCell ref="A2:AB2"/>
    <mergeCell ref="A3:AB3"/>
    <mergeCell ref="F5:AD5"/>
    <mergeCell ref="F6:Z6"/>
  </mergeCells>
  <phoneticPr fontId="12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7" fitToHeight="0" orientation="landscape" r:id="rId1"/>
  <rowBreaks count="5" manualBreakCount="5">
    <brk id="86" max="16383" man="1"/>
    <brk id="129" max="16383" man="1"/>
    <brk id="147" max="16383" man="1"/>
    <brk id="186" max="16383" man="1"/>
    <brk id="21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V29"/>
  <sheetViews>
    <sheetView showGridLines="0" view="pageBreakPreview" topLeftCell="A8" zoomScale="70" zoomScaleNormal="70" zoomScaleSheetLayoutView="70" workbookViewId="0">
      <selection activeCell="K24" sqref="K24"/>
    </sheetView>
  </sheetViews>
  <sheetFormatPr defaultColWidth="9.28515625" defaultRowHeight="20.100000000000001" customHeight="1" x14ac:dyDescent="0.2"/>
  <cols>
    <col min="1" max="1" width="40.140625" style="29" customWidth="1"/>
    <col min="2" max="2" width="9.42578125" style="29" customWidth="1"/>
    <col min="3" max="3" width="13.7109375" style="29" customWidth="1"/>
    <col min="4" max="4" width="1.5703125" style="30" customWidth="1"/>
    <col min="5" max="5" width="13.7109375" style="29" customWidth="1"/>
    <col min="6" max="6" width="1.5703125" style="30" customWidth="1"/>
    <col min="7" max="7" width="13.7109375" style="29" customWidth="1"/>
    <col min="8" max="8" width="1.5703125" style="29" customWidth="1"/>
    <col min="9" max="9" width="13.7109375" style="29" customWidth="1"/>
    <col min="10" max="10" width="1.5703125" style="30" customWidth="1"/>
    <col min="11" max="11" width="16.28515625" style="29" customWidth="1"/>
    <col min="12" max="12" width="1.5703125" style="30" customWidth="1"/>
    <col min="13" max="13" width="13.7109375" style="29" customWidth="1"/>
    <col min="14" max="14" width="1.5703125" style="30" customWidth="1"/>
    <col min="15" max="15" width="13.7109375" style="29" customWidth="1"/>
    <col min="16" max="16" width="0.7109375" style="29" customWidth="1"/>
    <col min="17" max="17" width="12.140625" style="29" customWidth="1"/>
    <col min="18" max="22" width="9.28515625" style="29" hidden="1" customWidth="1"/>
    <col min="23" max="16384" width="9.28515625" style="29"/>
  </cols>
  <sheetData>
    <row r="1" spans="1:22" s="86" customFormat="1" ht="20.100000000000001" customHeight="1" x14ac:dyDescent="0.2">
      <c r="A1" s="158" t="s">
        <v>0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</row>
    <row r="2" spans="1:22" s="86" customFormat="1" ht="20.100000000000001" customHeight="1" x14ac:dyDescent="0.2">
      <c r="A2" s="158" t="s">
        <v>135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</row>
    <row r="3" spans="1:22" s="86" customFormat="1" ht="20.100000000000001" customHeight="1" x14ac:dyDescent="0.2">
      <c r="A3" s="158" t="s">
        <v>205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</row>
    <row r="4" spans="1:22" ht="20.100000000000001" customHeight="1" x14ac:dyDescent="0.2">
      <c r="O4" s="31" t="s">
        <v>1</v>
      </c>
    </row>
    <row r="5" spans="1:22" ht="20.100000000000001" customHeight="1" x14ac:dyDescent="0.2">
      <c r="C5" s="159" t="s">
        <v>3</v>
      </c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</row>
    <row r="6" spans="1:22" s="32" customFormat="1" ht="20.100000000000001" customHeight="1" x14ac:dyDescent="0.2">
      <c r="F6" s="85"/>
      <c r="G6" s="157"/>
      <c r="H6" s="157"/>
      <c r="I6" s="157"/>
      <c r="K6" s="160" t="s">
        <v>114</v>
      </c>
      <c r="L6" s="160"/>
      <c r="M6" s="160"/>
      <c r="N6" s="85"/>
      <c r="O6" s="33"/>
    </row>
    <row r="7" spans="1:22" s="32" customFormat="1" ht="20.100000000000001" customHeight="1" x14ac:dyDescent="0.2">
      <c r="F7" s="85"/>
      <c r="G7" s="85"/>
      <c r="H7" s="85"/>
      <c r="I7" s="85"/>
      <c r="K7" s="87" t="s">
        <v>121</v>
      </c>
      <c r="L7" s="56"/>
      <c r="M7" s="56"/>
      <c r="N7" s="85"/>
      <c r="O7" s="33"/>
    </row>
    <row r="8" spans="1:22" s="32" customFormat="1" ht="20.100000000000001" customHeight="1" x14ac:dyDescent="0.2">
      <c r="F8" s="85"/>
      <c r="G8" s="64"/>
      <c r="H8" s="64" t="s">
        <v>38</v>
      </c>
      <c r="I8" s="64"/>
      <c r="K8" s="56" t="s">
        <v>88</v>
      </c>
      <c r="L8" s="56"/>
      <c r="M8" s="56" t="s">
        <v>97</v>
      </c>
      <c r="N8" s="85"/>
      <c r="O8" s="33"/>
    </row>
    <row r="9" spans="1:22" s="32" customFormat="1" ht="20.100000000000001" customHeight="1" x14ac:dyDescent="0.2">
      <c r="C9" s="85" t="s">
        <v>89</v>
      </c>
      <c r="D9" s="85"/>
      <c r="E9" s="32" t="s">
        <v>90</v>
      </c>
      <c r="F9" s="85"/>
      <c r="G9" s="85" t="s">
        <v>92</v>
      </c>
      <c r="H9" s="85"/>
      <c r="K9" s="32" t="s">
        <v>91</v>
      </c>
      <c r="L9" s="85"/>
      <c r="M9" s="32" t="s">
        <v>125</v>
      </c>
      <c r="N9" s="85"/>
      <c r="O9" s="32" t="s">
        <v>100</v>
      </c>
    </row>
    <row r="10" spans="1:22" s="32" customFormat="1" ht="20.100000000000001" customHeight="1" x14ac:dyDescent="0.2">
      <c r="C10" s="55" t="s">
        <v>132</v>
      </c>
      <c r="D10" s="85"/>
      <c r="E10" s="55" t="s">
        <v>93</v>
      </c>
      <c r="F10" s="85"/>
      <c r="G10" s="55" t="s">
        <v>95</v>
      </c>
      <c r="H10" s="85"/>
      <c r="I10" s="55" t="s">
        <v>96</v>
      </c>
      <c r="J10" s="85"/>
      <c r="K10" s="55" t="s">
        <v>94</v>
      </c>
      <c r="L10" s="85"/>
      <c r="M10" s="55" t="s">
        <v>128</v>
      </c>
      <c r="N10" s="85"/>
      <c r="O10" s="55" t="s">
        <v>131</v>
      </c>
    </row>
    <row r="11" spans="1:22" s="30" customFormat="1" ht="20.100000000000001" customHeight="1" x14ac:dyDescent="0.2">
      <c r="A11" s="42" t="s">
        <v>174</v>
      </c>
      <c r="C11" s="38">
        <v>1666827010</v>
      </c>
      <c r="D11" s="34"/>
      <c r="E11" s="38">
        <v>2062460582</v>
      </c>
      <c r="F11" s="34"/>
      <c r="G11" s="38">
        <v>211675358</v>
      </c>
      <c r="H11" s="34"/>
      <c r="I11" s="38">
        <v>1449857402</v>
      </c>
      <c r="J11" s="36"/>
      <c r="K11" s="38">
        <v>139042955</v>
      </c>
      <c r="L11" s="34"/>
      <c r="M11" s="38">
        <f>SUM(K11:L11)</f>
        <v>139042955</v>
      </c>
      <c r="N11" s="38"/>
      <c r="O11" s="38">
        <f>SUM(C11:I11,M11)</f>
        <v>5529863307</v>
      </c>
    </row>
    <row r="12" spans="1:22" s="30" customFormat="1" ht="20.100000000000001" customHeight="1" x14ac:dyDescent="0.2">
      <c r="A12" s="54" t="s">
        <v>223</v>
      </c>
      <c r="C12" s="38">
        <v>0</v>
      </c>
      <c r="D12" s="34"/>
      <c r="E12" s="38">
        <v>0</v>
      </c>
      <c r="F12" s="34"/>
      <c r="G12" s="38">
        <v>0</v>
      </c>
      <c r="H12" s="34"/>
      <c r="I12" s="37">
        <f>SUM(PL!J29)</f>
        <v>1020255884</v>
      </c>
      <c r="J12" s="36"/>
      <c r="K12" s="37">
        <v>0</v>
      </c>
      <c r="L12" s="34"/>
      <c r="M12" s="38">
        <f>SUM(K12:L12)</f>
        <v>0</v>
      </c>
      <c r="N12" s="38"/>
      <c r="O12" s="38">
        <f>SUM(C12:I12,M12)</f>
        <v>1020255884</v>
      </c>
    </row>
    <row r="13" spans="1:22" s="30" customFormat="1" ht="20.100000000000001" customHeight="1" x14ac:dyDescent="0.2">
      <c r="A13" s="30" t="s">
        <v>221</v>
      </c>
      <c r="C13" s="39">
        <v>0</v>
      </c>
      <c r="D13" s="34"/>
      <c r="E13" s="39">
        <v>0</v>
      </c>
      <c r="F13" s="34"/>
      <c r="G13" s="39">
        <v>0</v>
      </c>
      <c r="H13" s="34"/>
      <c r="I13" s="40">
        <v>0</v>
      </c>
      <c r="J13" s="36"/>
      <c r="K13" s="40">
        <v>2270437</v>
      </c>
      <c r="L13" s="34"/>
      <c r="M13" s="41">
        <f>SUM(K13:L13)</f>
        <v>2270437</v>
      </c>
      <c r="N13" s="38"/>
      <c r="O13" s="41">
        <f>SUM(C13:I13,M13)</f>
        <v>2270437</v>
      </c>
    </row>
    <row r="14" spans="1:22" ht="20.100000000000001" customHeight="1" x14ac:dyDescent="0.2">
      <c r="A14" s="30" t="s">
        <v>222</v>
      </c>
      <c r="C14" s="69">
        <f>SUM(C12:C13)</f>
        <v>0</v>
      </c>
      <c r="D14" s="34"/>
      <c r="E14" s="69">
        <f>SUM(E12:E13)</f>
        <v>0</v>
      </c>
      <c r="F14" s="34"/>
      <c r="G14" s="69">
        <f>SUM(G12:G13)</f>
        <v>0</v>
      </c>
      <c r="H14" s="34"/>
      <c r="I14" s="69">
        <f>SUM(I12:I13)</f>
        <v>1020255884</v>
      </c>
      <c r="J14" s="36"/>
      <c r="K14" s="69">
        <f>SUM(K12:K13)</f>
        <v>2270437</v>
      </c>
      <c r="L14" s="34"/>
      <c r="M14" s="69">
        <f>SUM(M12:M13)</f>
        <v>2270437</v>
      </c>
      <c r="N14" s="38"/>
      <c r="O14" s="69">
        <f>SUM(O12:O13)</f>
        <v>1022526321</v>
      </c>
    </row>
    <row r="15" spans="1:22" s="30" customFormat="1" ht="20.100000000000001" customHeight="1" x14ac:dyDescent="0.2">
      <c r="A15" s="54" t="s">
        <v>230</v>
      </c>
      <c r="C15" s="38">
        <v>0</v>
      </c>
      <c r="D15" s="34"/>
      <c r="E15" s="38">
        <v>0</v>
      </c>
      <c r="F15" s="34"/>
      <c r="G15" s="38">
        <v>0</v>
      </c>
      <c r="H15" s="34"/>
      <c r="I15" s="37">
        <v>-1568466187</v>
      </c>
      <c r="J15" s="36"/>
      <c r="K15" s="37">
        <v>0</v>
      </c>
      <c r="L15" s="34"/>
      <c r="M15" s="38">
        <f>SUM(K15:L15)</f>
        <v>0</v>
      </c>
      <c r="N15" s="38"/>
      <c r="O15" s="38">
        <f>SUM(C15:I15,M15)</f>
        <v>-1568466187</v>
      </c>
    </row>
    <row r="16" spans="1:22" ht="20.100000000000001" customHeight="1" thickBot="1" x14ac:dyDescent="0.25">
      <c r="A16" s="86" t="s">
        <v>175</v>
      </c>
      <c r="C16" s="43">
        <f>SUM(C11,C14:C15)</f>
        <v>1666827010</v>
      </c>
      <c r="D16" s="34"/>
      <c r="E16" s="43">
        <f>SUM(E11,E14:E15)</f>
        <v>2062460582</v>
      </c>
      <c r="F16" s="34"/>
      <c r="G16" s="43">
        <f>SUM(G11,G14:G15)</f>
        <v>211675358</v>
      </c>
      <c r="H16" s="34"/>
      <c r="I16" s="43">
        <f>SUM(I11,I14:I15)</f>
        <v>901647099</v>
      </c>
      <c r="J16" s="36"/>
      <c r="K16" s="43">
        <f>SUM(K11,K14:K15)</f>
        <v>141313392</v>
      </c>
      <c r="L16" s="34"/>
      <c r="M16" s="43">
        <f>SUM(M11,M14:M15)</f>
        <v>141313392</v>
      </c>
      <c r="N16" s="38"/>
      <c r="O16" s="43">
        <f>SUM(O11,O14:O15)</f>
        <v>4983923441</v>
      </c>
      <c r="Q16" s="44"/>
    </row>
    <row r="17" spans="1:15" ht="20.100000000000001" customHeight="1" thickTop="1" x14ac:dyDescent="0.2"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6"/>
      <c r="O17" s="65"/>
    </row>
    <row r="18" spans="1:15" ht="20.100000000000001" customHeight="1" x14ac:dyDescent="0.2">
      <c r="A18" s="42" t="s">
        <v>237</v>
      </c>
      <c r="C18" s="65">
        <v>1666827010</v>
      </c>
      <c r="D18" s="65"/>
      <c r="E18" s="65">
        <v>2062460582</v>
      </c>
      <c r="F18" s="65"/>
      <c r="G18" s="65">
        <v>211675358</v>
      </c>
      <c r="H18" s="65"/>
      <c r="I18" s="65">
        <v>901647099</v>
      </c>
      <c r="J18" s="65"/>
      <c r="K18" s="38">
        <v>141313392</v>
      </c>
      <c r="L18" s="65"/>
      <c r="M18" s="38">
        <f>SUM(K18:L18)</f>
        <v>141313392</v>
      </c>
      <c r="N18" s="66"/>
      <c r="O18" s="38">
        <f>SUM(C18:I18,M18)</f>
        <v>4983923441</v>
      </c>
    </row>
    <row r="19" spans="1:15" ht="20.100000000000001" customHeight="1" x14ac:dyDescent="0.2">
      <c r="A19" s="54" t="s">
        <v>189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6"/>
      <c r="O19" s="38"/>
    </row>
    <row r="20" spans="1:15" ht="20.100000000000001" customHeight="1" x14ac:dyDescent="0.2">
      <c r="A20" s="54" t="s">
        <v>239</v>
      </c>
      <c r="C20" s="39">
        <v>0</v>
      </c>
      <c r="D20" s="34"/>
      <c r="E20" s="39">
        <v>0</v>
      </c>
      <c r="F20" s="34"/>
      <c r="G20" s="39">
        <v>0</v>
      </c>
      <c r="H20" s="34"/>
      <c r="I20" s="40">
        <v>-564014</v>
      </c>
      <c r="J20" s="65"/>
      <c r="K20" s="39">
        <v>0</v>
      </c>
      <c r="L20" s="65"/>
      <c r="M20" s="41">
        <f>SUM(K20:L20)</f>
        <v>0</v>
      </c>
      <c r="N20" s="66"/>
      <c r="O20" s="41">
        <f>SUM(C20:I20,M20)</f>
        <v>-564014</v>
      </c>
    </row>
    <row r="21" spans="1:15" s="45" customFormat="1" ht="20.100000000000001" customHeight="1" x14ac:dyDescent="0.2">
      <c r="A21" s="42" t="s">
        <v>238</v>
      </c>
      <c r="C21" s="38">
        <f>SUM(C18:C20)</f>
        <v>1666827010</v>
      </c>
      <c r="D21" s="34"/>
      <c r="E21" s="38">
        <f>SUM(E18:E20)</f>
        <v>2062460582</v>
      </c>
      <c r="F21" s="34"/>
      <c r="G21" s="38">
        <f>SUM(G18:G20)</f>
        <v>211675358</v>
      </c>
      <c r="H21" s="34"/>
      <c r="I21" s="38">
        <f>SUM(I18:I20)</f>
        <v>901083085</v>
      </c>
      <c r="J21" s="36"/>
      <c r="K21" s="38">
        <f>SUM(K18:K20)</f>
        <v>141313392</v>
      </c>
      <c r="L21" s="34"/>
      <c r="M21" s="38">
        <f>SUM(M18:M20)</f>
        <v>141313392</v>
      </c>
      <c r="N21" s="38"/>
      <c r="O21" s="38">
        <f>SUM(O18:O20)</f>
        <v>4983359427</v>
      </c>
    </row>
    <row r="22" spans="1:15" ht="20.100000000000001" customHeight="1" x14ac:dyDescent="0.2">
      <c r="A22" s="54" t="s">
        <v>224</v>
      </c>
      <c r="C22" s="38">
        <v>0</v>
      </c>
      <c r="D22" s="34"/>
      <c r="E22" s="38">
        <v>0</v>
      </c>
      <c r="F22" s="34"/>
      <c r="G22" s="38">
        <v>0</v>
      </c>
      <c r="H22" s="34"/>
      <c r="I22" s="37">
        <f>SUM(PL!H29)</f>
        <v>-28919897</v>
      </c>
      <c r="J22" s="36"/>
      <c r="K22" s="37">
        <v>0</v>
      </c>
      <c r="L22" s="34"/>
      <c r="M22" s="38">
        <f>SUM(K22:L22)</f>
        <v>0</v>
      </c>
      <c r="N22" s="37"/>
      <c r="O22" s="38">
        <f>SUM(C22:K22)</f>
        <v>-28919897</v>
      </c>
    </row>
    <row r="23" spans="1:15" ht="20.100000000000001" customHeight="1" x14ac:dyDescent="0.2">
      <c r="A23" s="30" t="s">
        <v>221</v>
      </c>
      <c r="C23" s="39">
        <v>0</v>
      </c>
      <c r="D23" s="34"/>
      <c r="E23" s="39">
        <v>0</v>
      </c>
      <c r="F23" s="34"/>
      <c r="G23" s="39">
        <v>0</v>
      </c>
      <c r="H23" s="34"/>
      <c r="I23" s="40">
        <v>-5103156</v>
      </c>
      <c r="J23" s="36"/>
      <c r="K23" s="40">
        <v>0</v>
      </c>
      <c r="L23" s="34"/>
      <c r="M23" s="41">
        <f>SUM(K23:L23)</f>
        <v>0</v>
      </c>
      <c r="N23" s="35"/>
      <c r="O23" s="41">
        <f>SUM(C23:K23)</f>
        <v>-5103156</v>
      </c>
    </row>
    <row r="24" spans="1:15" ht="20.100000000000001" customHeight="1" x14ac:dyDescent="0.2">
      <c r="A24" s="30" t="s">
        <v>222</v>
      </c>
      <c r="C24" s="69">
        <f>SUM(C22:C23)</f>
        <v>0</v>
      </c>
      <c r="D24" s="34"/>
      <c r="E24" s="69">
        <f>SUM(E22:E23)</f>
        <v>0</v>
      </c>
      <c r="F24" s="34"/>
      <c r="G24" s="69">
        <f>SUM(G22:G23)</f>
        <v>0</v>
      </c>
      <c r="H24" s="34"/>
      <c r="I24" s="69">
        <f>SUM(I22:I23)</f>
        <v>-34023053</v>
      </c>
      <c r="J24" s="36"/>
      <c r="K24" s="69">
        <f>SUM(K22:K23)</f>
        <v>0</v>
      </c>
      <c r="L24" s="34"/>
      <c r="M24" s="69">
        <f>SUM(M22:M23)</f>
        <v>0</v>
      </c>
      <c r="N24" s="35"/>
      <c r="O24" s="69">
        <f>SUM(O22:O23)</f>
        <v>-34023053</v>
      </c>
    </row>
    <row r="25" spans="1:15" ht="20.100000000000001" customHeight="1" x14ac:dyDescent="0.2">
      <c r="A25" s="54" t="s">
        <v>230</v>
      </c>
      <c r="C25" s="38">
        <v>0</v>
      </c>
      <c r="D25" s="34"/>
      <c r="E25" s="38">
        <v>0</v>
      </c>
      <c r="F25" s="34"/>
      <c r="G25" s="38">
        <v>0</v>
      </c>
      <c r="H25" s="34"/>
      <c r="I25" s="37">
        <v>-500042355</v>
      </c>
      <c r="J25" s="36"/>
      <c r="K25" s="37">
        <v>0</v>
      </c>
      <c r="L25" s="34"/>
      <c r="M25" s="38">
        <v>0</v>
      </c>
      <c r="N25" s="37"/>
      <c r="O25" s="38">
        <f>SUM(C25:K25)</f>
        <v>-500042355</v>
      </c>
    </row>
    <row r="26" spans="1:15" ht="20.100000000000001" customHeight="1" thickBot="1" x14ac:dyDescent="0.25">
      <c r="A26" s="86" t="s">
        <v>206</v>
      </c>
      <c r="C26" s="43">
        <f>SUM(C21,C24:C25)</f>
        <v>1666827010</v>
      </c>
      <c r="D26" s="34"/>
      <c r="E26" s="43">
        <f>SUM(E21,E24:E25)</f>
        <v>2062460582</v>
      </c>
      <c r="F26" s="34"/>
      <c r="G26" s="43">
        <f>SUM(G21,G24:G25)</f>
        <v>211675358</v>
      </c>
      <c r="H26" s="34"/>
      <c r="I26" s="43">
        <f>SUM(I21,I24:I25)</f>
        <v>367017677</v>
      </c>
      <c r="J26" s="36"/>
      <c r="K26" s="43">
        <f>SUM(K21,K24:K25)</f>
        <v>141313392</v>
      </c>
      <c r="L26" s="34"/>
      <c r="M26" s="43">
        <f>SUM(M21,M24:M25)</f>
        <v>141313392</v>
      </c>
      <c r="N26" s="38"/>
      <c r="O26" s="43">
        <f>SUM(O21,O24:O25)</f>
        <v>4449294019</v>
      </c>
    </row>
    <row r="27" spans="1:15" ht="20.100000000000001" customHeight="1" thickTop="1" x14ac:dyDescent="0.2">
      <c r="C27" s="38">
        <f>SUM(C16-BS!J80)</f>
        <v>0</v>
      </c>
      <c r="D27" s="34"/>
      <c r="E27" s="38">
        <f>SUM(E16-BS!J81)</f>
        <v>0</v>
      </c>
      <c r="F27" s="34"/>
      <c r="G27" s="38">
        <f>SUM(G16-BS!J84)</f>
        <v>0</v>
      </c>
      <c r="H27" s="34"/>
      <c r="I27" s="38">
        <f>SUM(I16-BS!J85)</f>
        <v>0</v>
      </c>
      <c r="J27" s="36"/>
      <c r="K27" s="38"/>
      <c r="L27" s="34"/>
      <c r="M27" s="38">
        <f>SUM(M16-BS!J86)</f>
        <v>0</v>
      </c>
      <c r="N27" s="38"/>
      <c r="O27" s="38">
        <f>SUM(O16-BS!J89)</f>
        <v>0</v>
      </c>
    </row>
    <row r="28" spans="1:15" ht="20.100000000000001" customHeight="1" x14ac:dyDescent="0.2">
      <c r="C28" s="38">
        <f>SUM(C26-BS!H80)</f>
        <v>0</v>
      </c>
      <c r="D28" s="34"/>
      <c r="E28" s="38">
        <f>SUM(E26-BS!H81)</f>
        <v>0</v>
      </c>
      <c r="F28" s="34"/>
      <c r="G28" s="38">
        <f>SUM(G26-BS!H84)</f>
        <v>0</v>
      </c>
      <c r="H28" s="34"/>
      <c r="I28" s="81">
        <f>SUM(I26-BS!H85)</f>
        <v>0</v>
      </c>
      <c r="J28" s="36"/>
      <c r="K28" s="38"/>
      <c r="L28" s="34"/>
      <c r="M28" s="38">
        <f>SUM(M26-BS!H86)</f>
        <v>0</v>
      </c>
      <c r="N28" s="38"/>
      <c r="O28" s="38">
        <f>SUM(O26-BS!H89)</f>
        <v>0</v>
      </c>
    </row>
    <row r="29" spans="1:15" ht="20.100000000000001" customHeight="1" x14ac:dyDescent="0.2">
      <c r="A29" s="29" t="s">
        <v>18</v>
      </c>
      <c r="D29" s="29"/>
      <c r="F29" s="29"/>
      <c r="J29" s="29"/>
      <c r="L29" s="29"/>
      <c r="N29" s="29"/>
    </row>
  </sheetData>
  <mergeCells count="6">
    <mergeCell ref="G6:I6"/>
    <mergeCell ref="A3:V3"/>
    <mergeCell ref="A1:O1"/>
    <mergeCell ref="A2:O2"/>
    <mergeCell ref="C5:O5"/>
    <mergeCell ref="K6:M6"/>
  </mergeCells>
  <phoneticPr fontId="12" type="noConversion"/>
  <printOptions horizontalCentered="1"/>
  <pageMargins left="0.39370078740157483" right="0.39370078740157483" top="0.78740157480314965" bottom="0.19685039370078741" header="0.19685039370078741" footer="0.19685039370078741"/>
  <pageSetup paperSize="9" scale="88" fitToWidth="0" fitToHeight="0" orientation="landscape" r:id="rId1"/>
  <rowBreaks count="6" manualBreakCount="6">
    <brk id="57" max="16383" man="1"/>
    <brk id="89" max="16383" man="1"/>
    <brk id="132" max="16383" man="1"/>
    <brk id="150" max="16383" man="1"/>
    <brk id="189" max="16383" man="1"/>
    <brk id="2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L136"/>
  <sheetViews>
    <sheetView showGridLines="0" view="pageBreakPreview" topLeftCell="A94" zoomScale="85" zoomScaleNormal="100" zoomScaleSheetLayoutView="85" workbookViewId="0">
      <selection activeCell="C100" sqref="C100"/>
    </sheetView>
  </sheetViews>
  <sheetFormatPr defaultColWidth="9.28515625" defaultRowHeight="20.100000000000001" customHeight="1" x14ac:dyDescent="0.2"/>
  <cols>
    <col min="1" max="1" width="60.7109375" style="104" customWidth="1"/>
    <col min="2" max="2" width="1.7109375" style="104" customWidth="1"/>
    <col min="3" max="3" width="14.7109375" style="104" customWidth="1"/>
    <col min="4" max="4" width="1.7109375" style="104" customWidth="1"/>
    <col min="5" max="5" width="14.7109375" style="104" customWidth="1"/>
    <col min="6" max="6" width="1.7109375" style="104" customWidth="1"/>
    <col min="7" max="7" width="14.7109375" style="104" customWidth="1"/>
    <col min="8" max="8" width="1.7109375" style="104" customWidth="1"/>
    <col min="9" max="9" width="14.7109375" style="104" customWidth="1"/>
    <col min="10" max="10" width="1.7109375" style="104" customWidth="1"/>
    <col min="11" max="16384" width="9.28515625" style="104"/>
  </cols>
  <sheetData>
    <row r="1" spans="1:12" s="101" customFormat="1" ht="20.100000000000001" customHeight="1" x14ac:dyDescent="0.2">
      <c r="A1" s="101" t="s">
        <v>0</v>
      </c>
      <c r="C1" s="142"/>
      <c r="E1" s="142"/>
      <c r="G1" s="142"/>
      <c r="I1" s="142"/>
    </row>
    <row r="2" spans="1:12" s="101" customFormat="1" ht="20.100000000000001" customHeight="1" x14ac:dyDescent="0.2">
      <c r="A2" s="101" t="s">
        <v>57</v>
      </c>
      <c r="C2" s="142"/>
      <c r="E2" s="142"/>
      <c r="G2" s="142"/>
      <c r="I2" s="142"/>
    </row>
    <row r="3" spans="1:12" s="101" customFormat="1" ht="20.100000000000001" customHeight="1" x14ac:dyDescent="0.2">
      <c r="A3" s="101" t="s">
        <v>205</v>
      </c>
      <c r="C3" s="142"/>
      <c r="E3" s="142"/>
      <c r="G3" s="142"/>
      <c r="I3" s="142"/>
    </row>
    <row r="4" spans="1:12" ht="20.100000000000001" customHeight="1" x14ac:dyDescent="0.2">
      <c r="A4" s="102"/>
      <c r="B4" s="102"/>
      <c r="C4" s="102"/>
      <c r="D4" s="102"/>
      <c r="E4" s="102"/>
      <c r="F4" s="102"/>
      <c r="G4" s="103"/>
      <c r="H4" s="102"/>
      <c r="I4" s="103" t="s">
        <v>1</v>
      </c>
    </row>
    <row r="5" spans="1:12" s="101" customFormat="1" ht="20.100000000000001" customHeight="1" x14ac:dyDescent="0.2">
      <c r="A5" s="105"/>
      <c r="B5" s="105"/>
      <c r="C5" s="129"/>
      <c r="D5" s="130" t="s">
        <v>2</v>
      </c>
      <c r="E5" s="129"/>
      <c r="F5" s="105"/>
      <c r="G5" s="129"/>
      <c r="H5" s="130" t="s">
        <v>3</v>
      </c>
      <c r="I5" s="129"/>
      <c r="L5" s="104"/>
    </row>
    <row r="6" spans="1:12" ht="20.100000000000001" customHeight="1" x14ac:dyDescent="0.2">
      <c r="C6" s="106">
        <v>2563</v>
      </c>
      <c r="E6" s="106">
        <v>2562</v>
      </c>
      <c r="G6" s="106">
        <v>2563</v>
      </c>
      <c r="I6" s="106">
        <v>2562</v>
      </c>
    </row>
    <row r="7" spans="1:12" ht="20.100000000000001" customHeight="1" x14ac:dyDescent="0.2">
      <c r="A7" s="101" t="s">
        <v>58</v>
      </c>
    </row>
    <row r="8" spans="1:12" ht="20.100000000000001" customHeight="1" x14ac:dyDescent="0.2">
      <c r="A8" s="104" t="s">
        <v>168</v>
      </c>
      <c r="C8" s="108">
        <f>SUM(PL!D24)</f>
        <v>-800616893</v>
      </c>
      <c r="D8" s="108"/>
      <c r="E8" s="108">
        <f>SUM(PL!F24)</f>
        <v>582723185</v>
      </c>
      <c r="F8" s="108"/>
      <c r="G8" s="108">
        <f>SUM(PL!H24)</f>
        <v>-18251933</v>
      </c>
      <c r="H8" s="108"/>
      <c r="I8" s="108">
        <f>SUM(PL!J24)</f>
        <v>1019764210</v>
      </c>
    </row>
    <row r="9" spans="1:12" ht="20.100000000000001" customHeight="1" x14ac:dyDescent="0.2">
      <c r="A9" s="104" t="s">
        <v>254</v>
      </c>
      <c r="C9" s="108"/>
      <c r="D9" s="108"/>
      <c r="E9" s="108"/>
      <c r="F9" s="108"/>
      <c r="G9" s="108"/>
      <c r="H9" s="108"/>
      <c r="I9" s="108"/>
    </row>
    <row r="10" spans="1:12" ht="20.100000000000001" customHeight="1" x14ac:dyDescent="0.2">
      <c r="A10" s="104" t="s">
        <v>59</v>
      </c>
      <c r="C10" s="108"/>
      <c r="D10" s="108"/>
      <c r="E10" s="108"/>
      <c r="F10" s="108"/>
      <c r="G10" s="108"/>
      <c r="H10" s="108"/>
      <c r="I10" s="108"/>
    </row>
    <row r="11" spans="1:12" ht="20.100000000000001" customHeight="1" x14ac:dyDescent="0.2">
      <c r="A11" s="104" t="s">
        <v>60</v>
      </c>
      <c r="C11" s="108">
        <v>478609134</v>
      </c>
      <c r="D11" s="108"/>
      <c r="E11" s="108">
        <v>411754788</v>
      </c>
      <c r="F11" s="108"/>
      <c r="G11" s="108">
        <v>10846367</v>
      </c>
      <c r="H11" s="108"/>
      <c r="I11" s="108">
        <v>8314081</v>
      </c>
    </row>
    <row r="12" spans="1:12" ht="20.100000000000001" customHeight="1" x14ac:dyDescent="0.2">
      <c r="A12" s="104" t="s">
        <v>61</v>
      </c>
      <c r="C12" s="108">
        <v>0</v>
      </c>
      <c r="D12" s="108"/>
      <c r="E12" s="108">
        <v>2370681</v>
      </c>
      <c r="F12" s="108"/>
      <c r="G12" s="108">
        <v>0</v>
      </c>
      <c r="H12" s="108"/>
      <c r="I12" s="108">
        <v>0</v>
      </c>
    </row>
    <row r="13" spans="1:12" ht="20.100000000000001" customHeight="1" x14ac:dyDescent="0.2">
      <c r="A13" s="104" t="s">
        <v>245</v>
      </c>
      <c r="C13" s="115">
        <v>26143727</v>
      </c>
      <c r="D13" s="108"/>
      <c r="E13" s="112">
        <v>805637</v>
      </c>
      <c r="F13" s="108"/>
      <c r="G13" s="108">
        <v>891186</v>
      </c>
      <c r="H13" s="108"/>
      <c r="I13" s="108">
        <v>228205</v>
      </c>
    </row>
    <row r="14" spans="1:12" ht="20.100000000000001" customHeight="1" x14ac:dyDescent="0.2">
      <c r="A14" s="104" t="s">
        <v>246</v>
      </c>
      <c r="C14" s="115">
        <v>-22469</v>
      </c>
      <c r="D14" s="108"/>
      <c r="E14" s="112">
        <v>-228355</v>
      </c>
      <c r="F14" s="108"/>
      <c r="G14" s="108">
        <v>0</v>
      </c>
      <c r="H14" s="108"/>
      <c r="I14" s="108">
        <v>0</v>
      </c>
    </row>
    <row r="15" spans="1:12" ht="20.100000000000001" customHeight="1" x14ac:dyDescent="0.2">
      <c r="A15" s="104" t="s">
        <v>215</v>
      </c>
      <c r="B15" s="141"/>
      <c r="C15" s="115">
        <v>22362308</v>
      </c>
      <c r="D15" s="108"/>
      <c r="E15" s="112">
        <v>0</v>
      </c>
      <c r="F15" s="108"/>
      <c r="G15" s="108">
        <v>0</v>
      </c>
      <c r="H15" s="108"/>
      <c r="I15" s="108">
        <v>0</v>
      </c>
    </row>
    <row r="16" spans="1:12" ht="20.100000000000001" customHeight="1" x14ac:dyDescent="0.2">
      <c r="A16" s="104" t="s">
        <v>163</v>
      </c>
      <c r="C16" s="115">
        <v>0</v>
      </c>
      <c r="D16" s="108"/>
      <c r="E16" s="112">
        <v>0</v>
      </c>
      <c r="F16" s="108"/>
      <c r="G16" s="108">
        <v>0</v>
      </c>
      <c r="H16" s="108"/>
      <c r="I16" s="108">
        <v>-1009560260</v>
      </c>
    </row>
    <row r="17" spans="1:9" ht="20.100000000000001" customHeight="1" x14ac:dyDescent="0.2">
      <c r="A17" s="104" t="s">
        <v>164</v>
      </c>
      <c r="C17" s="115">
        <v>0</v>
      </c>
      <c r="D17" s="108"/>
      <c r="E17" s="112">
        <v>0</v>
      </c>
      <c r="F17" s="108"/>
      <c r="G17" s="108">
        <v>-11838505</v>
      </c>
      <c r="H17" s="108"/>
      <c r="I17" s="108">
        <v>-28271056</v>
      </c>
    </row>
    <row r="18" spans="1:9" ht="20.100000000000001" customHeight="1" x14ac:dyDescent="0.2">
      <c r="A18" s="104" t="s">
        <v>191</v>
      </c>
      <c r="C18" s="115">
        <v>-2626307</v>
      </c>
      <c r="D18" s="108"/>
      <c r="E18" s="120">
        <v>-4779916</v>
      </c>
      <c r="F18" s="108"/>
      <c r="G18" s="108">
        <v>0</v>
      </c>
      <c r="H18" s="108"/>
      <c r="I18" s="108">
        <v>0</v>
      </c>
    </row>
    <row r="19" spans="1:9" ht="20.100000000000001" customHeight="1" x14ac:dyDescent="0.2">
      <c r="A19" s="104" t="s">
        <v>240</v>
      </c>
      <c r="C19" s="115">
        <v>625020</v>
      </c>
      <c r="D19" s="108"/>
      <c r="E19" s="112">
        <v>-86510317</v>
      </c>
      <c r="F19" s="108"/>
      <c r="G19" s="112">
        <v>16906</v>
      </c>
      <c r="H19" s="108"/>
      <c r="I19" s="112">
        <v>-7427794</v>
      </c>
    </row>
    <row r="20" spans="1:9" ht="20.100000000000001" customHeight="1" x14ac:dyDescent="0.2">
      <c r="A20" s="104" t="s">
        <v>225</v>
      </c>
      <c r="C20" s="115">
        <v>-2602309</v>
      </c>
      <c r="D20" s="108"/>
      <c r="E20" s="112">
        <v>-648330</v>
      </c>
      <c r="F20" s="108"/>
      <c r="G20" s="112">
        <v>-402</v>
      </c>
      <c r="H20" s="108"/>
      <c r="I20" s="112">
        <v>-5077</v>
      </c>
    </row>
    <row r="21" spans="1:9" ht="20.100000000000001" customHeight="1" x14ac:dyDescent="0.2">
      <c r="A21" s="104" t="s">
        <v>197</v>
      </c>
      <c r="C21" s="115">
        <v>0</v>
      </c>
      <c r="D21" s="108"/>
      <c r="E21" s="112">
        <v>9672019</v>
      </c>
      <c r="F21" s="108"/>
      <c r="G21" s="108">
        <v>0</v>
      </c>
      <c r="H21" s="108"/>
      <c r="I21" s="108">
        <v>9430018</v>
      </c>
    </row>
    <row r="22" spans="1:9" ht="20.100000000000001" customHeight="1" x14ac:dyDescent="0.2">
      <c r="A22" s="132" t="s">
        <v>216</v>
      </c>
      <c r="C22" s="115">
        <v>138998517</v>
      </c>
      <c r="D22" s="108"/>
      <c r="E22" s="112">
        <v>0</v>
      </c>
      <c r="F22" s="108"/>
      <c r="G22" s="112">
        <v>0</v>
      </c>
      <c r="H22" s="108"/>
      <c r="I22" s="112">
        <v>0</v>
      </c>
    </row>
    <row r="23" spans="1:9" ht="20.100000000000001" customHeight="1" x14ac:dyDescent="0.2">
      <c r="A23" s="104" t="s">
        <v>62</v>
      </c>
      <c r="C23" s="115">
        <v>12726610</v>
      </c>
      <c r="D23" s="108"/>
      <c r="E23" s="108">
        <v>5515715</v>
      </c>
      <c r="F23" s="108"/>
      <c r="G23" s="108">
        <v>0</v>
      </c>
      <c r="H23" s="108"/>
      <c r="I23" s="108">
        <v>0</v>
      </c>
    </row>
    <row r="24" spans="1:9" ht="20.100000000000001" customHeight="1" x14ac:dyDescent="0.2">
      <c r="A24" s="104" t="s">
        <v>178</v>
      </c>
      <c r="C24" s="108">
        <v>140754205</v>
      </c>
      <c r="D24" s="108"/>
      <c r="E24" s="108">
        <v>11150454</v>
      </c>
      <c r="F24" s="108"/>
      <c r="G24" s="108">
        <v>0</v>
      </c>
      <c r="H24" s="108"/>
      <c r="I24" s="108">
        <v>2919631</v>
      </c>
    </row>
    <row r="25" spans="1:9" ht="20.100000000000001" customHeight="1" x14ac:dyDescent="0.2">
      <c r="A25" s="104" t="s">
        <v>241</v>
      </c>
      <c r="C25" s="108">
        <v>853704</v>
      </c>
      <c r="D25" s="108"/>
      <c r="E25" s="108">
        <v>0</v>
      </c>
      <c r="F25" s="108"/>
      <c r="G25" s="108">
        <v>0</v>
      </c>
      <c r="H25" s="108"/>
      <c r="I25" s="108">
        <v>0</v>
      </c>
    </row>
    <row r="26" spans="1:9" ht="20.100000000000001" customHeight="1" x14ac:dyDescent="0.2">
      <c r="A26" s="121" t="s">
        <v>154</v>
      </c>
      <c r="C26" s="108">
        <v>93611534</v>
      </c>
      <c r="D26" s="108"/>
      <c r="E26" s="108">
        <v>13603226</v>
      </c>
      <c r="F26" s="108"/>
      <c r="G26" s="108">
        <v>8178494</v>
      </c>
      <c r="H26" s="108"/>
      <c r="I26" s="108">
        <v>3503576</v>
      </c>
    </row>
    <row r="27" spans="1:9" ht="20.100000000000001" customHeight="1" x14ac:dyDescent="0.2">
      <c r="A27" s="121" t="s">
        <v>255</v>
      </c>
      <c r="C27" s="108">
        <v>0</v>
      </c>
      <c r="D27" s="108"/>
      <c r="E27" s="108">
        <v>1668397</v>
      </c>
      <c r="F27" s="108"/>
      <c r="G27" s="108">
        <v>0</v>
      </c>
      <c r="H27" s="108"/>
      <c r="I27" s="108">
        <v>0</v>
      </c>
    </row>
    <row r="28" spans="1:9" s="132" customFormat="1" ht="20.100000000000001" customHeight="1" x14ac:dyDescent="0.2">
      <c r="A28" s="131" t="s">
        <v>149</v>
      </c>
      <c r="C28" s="108">
        <v>-3009551</v>
      </c>
      <c r="D28" s="108"/>
      <c r="E28" s="108">
        <v>-6880452</v>
      </c>
      <c r="F28" s="108"/>
      <c r="G28" s="108">
        <v>0</v>
      </c>
      <c r="H28" s="108"/>
      <c r="I28" s="108">
        <v>0</v>
      </c>
    </row>
    <row r="29" spans="1:9" ht="20.100000000000001" customHeight="1" x14ac:dyDescent="0.2">
      <c r="A29" s="133" t="s">
        <v>256</v>
      </c>
      <c r="C29" s="112">
        <v>-51728130</v>
      </c>
      <c r="D29" s="112"/>
      <c r="E29" s="112">
        <v>-38193528</v>
      </c>
      <c r="F29" s="112"/>
      <c r="G29" s="112">
        <v>-81085090</v>
      </c>
      <c r="H29" s="112"/>
      <c r="I29" s="112">
        <v>-73143428</v>
      </c>
    </row>
    <row r="30" spans="1:9" ht="20.100000000000001" customHeight="1" x14ac:dyDescent="0.2">
      <c r="A30" s="133" t="s">
        <v>257</v>
      </c>
      <c r="C30" s="110">
        <v>234822190</v>
      </c>
      <c r="D30" s="112"/>
      <c r="E30" s="110">
        <v>132252130</v>
      </c>
      <c r="F30" s="112"/>
      <c r="G30" s="110">
        <v>84403957</v>
      </c>
      <c r="H30" s="112"/>
      <c r="I30" s="110">
        <v>53474500</v>
      </c>
    </row>
    <row r="31" spans="1:9" ht="20.100000000000001" customHeight="1" x14ac:dyDescent="0.2">
      <c r="A31" s="133" t="s">
        <v>63</v>
      </c>
      <c r="C31" s="115"/>
      <c r="D31" s="112"/>
      <c r="E31" s="115"/>
      <c r="F31" s="112"/>
      <c r="G31" s="115"/>
      <c r="H31" s="112"/>
      <c r="I31" s="115"/>
    </row>
    <row r="32" spans="1:9" ht="20.100000000000001" customHeight="1" x14ac:dyDescent="0.2">
      <c r="A32" s="133" t="s">
        <v>64</v>
      </c>
      <c r="C32" s="115">
        <f>SUM(C8:C30)</f>
        <v>288901290</v>
      </c>
      <c r="D32" s="108"/>
      <c r="E32" s="115">
        <f>SUM(E8:E30)</f>
        <v>1034275334</v>
      </c>
      <c r="F32" s="108"/>
      <c r="G32" s="115">
        <f>SUM(G8:G30)</f>
        <v>-6839020</v>
      </c>
      <c r="H32" s="108"/>
      <c r="I32" s="115">
        <f>SUM(I8:I30)</f>
        <v>-20773394</v>
      </c>
    </row>
    <row r="33" spans="1:9" ht="20.100000000000001" customHeight="1" x14ac:dyDescent="0.2">
      <c r="A33" s="104" t="s">
        <v>65</v>
      </c>
      <c r="C33" s="108"/>
      <c r="D33" s="108"/>
      <c r="E33" s="108"/>
      <c r="F33" s="108"/>
      <c r="G33" s="108"/>
      <c r="H33" s="108"/>
      <c r="I33" s="108"/>
    </row>
    <row r="34" spans="1:9" ht="20.100000000000001" customHeight="1" x14ac:dyDescent="0.2">
      <c r="A34" s="121" t="s">
        <v>119</v>
      </c>
      <c r="C34" s="108">
        <v>5001193</v>
      </c>
      <c r="D34" s="108"/>
      <c r="E34" s="108">
        <v>-178807475</v>
      </c>
      <c r="F34" s="108"/>
      <c r="G34" s="108">
        <v>-75066697</v>
      </c>
      <c r="H34" s="108"/>
      <c r="I34" s="108">
        <v>12731405</v>
      </c>
    </row>
    <row r="35" spans="1:9" ht="20.100000000000001" customHeight="1" x14ac:dyDescent="0.2">
      <c r="A35" s="104" t="s">
        <v>66</v>
      </c>
      <c r="C35" s="108">
        <v>15580469</v>
      </c>
      <c r="D35" s="108"/>
      <c r="E35" s="108">
        <v>13020152</v>
      </c>
      <c r="F35" s="108"/>
      <c r="G35" s="108">
        <v>0</v>
      </c>
      <c r="H35" s="108"/>
      <c r="I35" s="108">
        <v>0</v>
      </c>
    </row>
    <row r="36" spans="1:9" ht="20.100000000000001" customHeight="1" x14ac:dyDescent="0.2">
      <c r="A36" s="104" t="s">
        <v>67</v>
      </c>
      <c r="C36" s="108">
        <v>-150222014</v>
      </c>
      <c r="D36" s="108"/>
      <c r="E36" s="108">
        <v>-423472660</v>
      </c>
      <c r="F36" s="108"/>
      <c r="G36" s="108">
        <v>0</v>
      </c>
      <c r="H36" s="108"/>
      <c r="I36" s="108">
        <v>0</v>
      </c>
    </row>
    <row r="37" spans="1:9" ht="20.100000000000001" customHeight="1" x14ac:dyDescent="0.2">
      <c r="A37" s="104" t="s">
        <v>179</v>
      </c>
      <c r="C37" s="108">
        <v>-1329632</v>
      </c>
      <c r="D37" s="108"/>
      <c r="E37" s="108">
        <v>-29259815</v>
      </c>
      <c r="F37" s="108"/>
      <c r="G37" s="108">
        <v>0</v>
      </c>
      <c r="H37" s="108"/>
      <c r="I37" s="108">
        <v>0</v>
      </c>
    </row>
    <row r="38" spans="1:9" ht="20.100000000000001" customHeight="1" x14ac:dyDescent="0.2">
      <c r="A38" s="104" t="s">
        <v>68</v>
      </c>
      <c r="C38" s="108">
        <v>95174915</v>
      </c>
      <c r="D38" s="108"/>
      <c r="E38" s="108">
        <v>51154094</v>
      </c>
      <c r="F38" s="108"/>
      <c r="G38" s="108">
        <v>-3947440</v>
      </c>
      <c r="H38" s="108"/>
      <c r="I38" s="108">
        <v>6572555</v>
      </c>
    </row>
    <row r="39" spans="1:9" ht="20.100000000000001" customHeight="1" x14ac:dyDescent="0.2">
      <c r="A39" s="104" t="s">
        <v>69</v>
      </c>
      <c r="C39" s="108">
        <v>72957995</v>
      </c>
      <c r="D39" s="108"/>
      <c r="E39" s="108">
        <v>-308419047</v>
      </c>
      <c r="F39" s="108"/>
      <c r="G39" s="108">
        <v>0</v>
      </c>
      <c r="H39" s="108"/>
      <c r="I39" s="108">
        <v>0</v>
      </c>
    </row>
    <row r="40" spans="1:9" ht="20.100000000000001" customHeight="1" x14ac:dyDescent="0.2">
      <c r="A40" s="104" t="s">
        <v>70</v>
      </c>
      <c r="C40" s="108">
        <v>417653</v>
      </c>
      <c r="D40" s="108"/>
      <c r="E40" s="108">
        <v>-4235025</v>
      </c>
      <c r="F40" s="108"/>
      <c r="G40" s="108">
        <v>0</v>
      </c>
      <c r="H40" s="108"/>
      <c r="I40" s="108">
        <v>-300</v>
      </c>
    </row>
    <row r="41" spans="1:9" ht="20.100000000000001" customHeight="1" x14ac:dyDescent="0.2">
      <c r="A41" s="104" t="s">
        <v>72</v>
      </c>
      <c r="C41" s="108"/>
      <c r="D41" s="108"/>
      <c r="E41" s="108"/>
      <c r="F41" s="108"/>
      <c r="G41" s="108"/>
      <c r="H41" s="108"/>
      <c r="I41" s="108"/>
    </row>
    <row r="42" spans="1:9" ht="20.100000000000001" customHeight="1" x14ac:dyDescent="0.2">
      <c r="A42" s="126" t="s">
        <v>120</v>
      </c>
      <c r="C42" s="108">
        <v>87159158</v>
      </c>
      <c r="D42" s="108"/>
      <c r="E42" s="108">
        <v>262652113</v>
      </c>
      <c r="F42" s="108"/>
      <c r="G42" s="108">
        <v>18138019</v>
      </c>
      <c r="H42" s="108"/>
      <c r="I42" s="108">
        <v>1172010</v>
      </c>
    </row>
    <row r="43" spans="1:9" ht="20.100000000000001" customHeight="1" x14ac:dyDescent="0.2">
      <c r="A43" s="104" t="s">
        <v>138</v>
      </c>
      <c r="C43" s="108">
        <v>-120080071</v>
      </c>
      <c r="D43" s="108"/>
      <c r="E43" s="108">
        <v>-48568629</v>
      </c>
      <c r="F43" s="108"/>
      <c r="G43" s="108">
        <v>-175310</v>
      </c>
      <c r="H43" s="108"/>
      <c r="I43" s="108">
        <v>-328537</v>
      </c>
    </row>
    <row r="44" spans="1:9" ht="20.100000000000001" customHeight="1" x14ac:dyDescent="0.2">
      <c r="A44" s="104" t="s">
        <v>73</v>
      </c>
      <c r="C44" s="108">
        <v>-23863982</v>
      </c>
      <c r="D44" s="108"/>
      <c r="E44" s="108">
        <v>66781179</v>
      </c>
      <c r="F44" s="108"/>
      <c r="G44" s="108">
        <v>-11347957</v>
      </c>
      <c r="H44" s="108"/>
      <c r="I44" s="108">
        <v>16603956</v>
      </c>
    </row>
    <row r="45" spans="1:9" ht="20.100000000000001" customHeight="1" x14ac:dyDescent="0.2">
      <c r="A45" s="104" t="s">
        <v>198</v>
      </c>
      <c r="C45" s="108">
        <v>-89588194</v>
      </c>
      <c r="D45" s="108"/>
      <c r="E45" s="108">
        <v>-4766975</v>
      </c>
      <c r="F45" s="108"/>
      <c r="G45" s="108">
        <v>-4981792</v>
      </c>
      <c r="H45" s="108"/>
      <c r="I45" s="108">
        <v>-136036</v>
      </c>
    </row>
    <row r="46" spans="1:9" ht="20.100000000000001" customHeight="1" x14ac:dyDescent="0.2">
      <c r="A46" s="104" t="s">
        <v>172</v>
      </c>
      <c r="C46" s="108">
        <v>0</v>
      </c>
      <c r="D46" s="108"/>
      <c r="E46" s="108">
        <v>-4036149</v>
      </c>
      <c r="F46" s="108"/>
      <c r="G46" s="108">
        <v>0</v>
      </c>
      <c r="H46" s="108"/>
      <c r="I46" s="108">
        <v>0</v>
      </c>
    </row>
    <row r="47" spans="1:9" ht="20.100000000000001" customHeight="1" x14ac:dyDescent="0.2">
      <c r="A47" s="104" t="s">
        <v>74</v>
      </c>
      <c r="C47" s="110">
        <v>9219962</v>
      </c>
      <c r="D47" s="108"/>
      <c r="E47" s="110">
        <v>-11378881</v>
      </c>
      <c r="F47" s="108"/>
      <c r="G47" s="110">
        <v>-1367243</v>
      </c>
      <c r="H47" s="108"/>
      <c r="I47" s="110">
        <v>-212074</v>
      </c>
    </row>
    <row r="48" spans="1:9" ht="20.100000000000001" customHeight="1" x14ac:dyDescent="0.2">
      <c r="A48" s="134" t="s">
        <v>199</v>
      </c>
      <c r="C48" s="108">
        <f>SUM(C32:C40,C42:C47)</f>
        <v>189328742</v>
      </c>
      <c r="D48" s="108"/>
      <c r="E48" s="108">
        <f>SUM(E32:E40,E42:E47)</f>
        <v>414938216</v>
      </c>
      <c r="F48" s="108"/>
      <c r="G48" s="108">
        <f>SUM(G32:G40,G42:G47)</f>
        <v>-85587440</v>
      </c>
      <c r="H48" s="108"/>
      <c r="I48" s="108">
        <f>SUM(I32:I40,I42:I47)</f>
        <v>15629585</v>
      </c>
    </row>
    <row r="49" spans="1:12" ht="20.100000000000001" customHeight="1" x14ac:dyDescent="0.2">
      <c r="A49" s="134" t="s">
        <v>75</v>
      </c>
      <c r="C49" s="108">
        <v>51767428</v>
      </c>
      <c r="D49" s="108"/>
      <c r="E49" s="108">
        <v>38306037</v>
      </c>
      <c r="F49" s="108"/>
      <c r="G49" s="108">
        <v>11032816</v>
      </c>
      <c r="H49" s="108"/>
      <c r="I49" s="108">
        <v>58740346</v>
      </c>
    </row>
    <row r="50" spans="1:12" ht="20.100000000000001" customHeight="1" x14ac:dyDescent="0.2">
      <c r="A50" s="104" t="s">
        <v>76</v>
      </c>
      <c r="C50" s="108">
        <v>-153804841</v>
      </c>
      <c r="D50" s="108"/>
      <c r="E50" s="108">
        <v>-174833093</v>
      </c>
      <c r="F50" s="108"/>
      <c r="G50" s="108">
        <v>-51782652</v>
      </c>
      <c r="H50" s="108"/>
      <c r="I50" s="108">
        <v>-49719041</v>
      </c>
    </row>
    <row r="51" spans="1:12" ht="20.100000000000001" customHeight="1" x14ac:dyDescent="0.2">
      <c r="A51" s="104" t="s">
        <v>142</v>
      </c>
      <c r="C51" s="135">
        <v>-55697237</v>
      </c>
      <c r="D51" s="108"/>
      <c r="E51" s="135">
        <v>-119417034</v>
      </c>
      <c r="F51" s="108"/>
      <c r="G51" s="135">
        <v>-913742</v>
      </c>
      <c r="H51" s="108"/>
      <c r="I51" s="135">
        <v>-6651278</v>
      </c>
    </row>
    <row r="52" spans="1:12" ht="20.100000000000001" customHeight="1" x14ac:dyDescent="0.2">
      <c r="A52" s="101" t="s">
        <v>200</v>
      </c>
      <c r="C52" s="110">
        <f>SUM(C48:C51)</f>
        <v>31594092</v>
      </c>
      <c r="D52" s="108"/>
      <c r="E52" s="110">
        <f>SUM(E48:E51)</f>
        <v>158994126</v>
      </c>
      <c r="F52" s="108"/>
      <c r="G52" s="110">
        <f>SUM(G48:G51)</f>
        <v>-127251018</v>
      </c>
      <c r="I52" s="110">
        <f>SUM(I48:I51)</f>
        <v>17999612</v>
      </c>
    </row>
    <row r="53" spans="1:12" ht="20.100000000000001" customHeight="1" x14ac:dyDescent="0.2">
      <c r="A53" s="101"/>
      <c r="C53" s="115"/>
      <c r="D53" s="108"/>
      <c r="E53" s="115"/>
      <c r="F53" s="108"/>
      <c r="G53" s="115"/>
      <c r="I53" s="115"/>
    </row>
    <row r="54" spans="1:12" ht="20.100000000000001" customHeight="1" x14ac:dyDescent="0.2">
      <c r="A54" s="104" t="s">
        <v>18</v>
      </c>
      <c r="L54" s="101"/>
    </row>
    <row r="55" spans="1:12" s="101" customFormat="1" ht="20.100000000000001" customHeight="1" x14ac:dyDescent="0.2">
      <c r="A55" s="101" t="s">
        <v>0</v>
      </c>
      <c r="C55" s="142"/>
      <c r="E55" s="142"/>
      <c r="G55" s="142"/>
      <c r="I55" s="142"/>
    </row>
    <row r="56" spans="1:12" s="101" customFormat="1" ht="20.100000000000001" customHeight="1" x14ac:dyDescent="0.2">
      <c r="A56" s="101" t="s">
        <v>71</v>
      </c>
      <c r="C56" s="142"/>
      <c r="E56" s="142"/>
      <c r="G56" s="142"/>
      <c r="I56" s="142"/>
    </row>
    <row r="57" spans="1:12" s="101" customFormat="1" ht="20.100000000000001" customHeight="1" x14ac:dyDescent="0.2">
      <c r="A57" s="101" t="s">
        <v>205</v>
      </c>
      <c r="C57" s="142"/>
      <c r="E57" s="142"/>
      <c r="G57" s="142"/>
      <c r="I57" s="142"/>
    </row>
    <row r="58" spans="1:12" ht="20.100000000000001" customHeight="1" x14ac:dyDescent="0.2">
      <c r="A58" s="102"/>
      <c r="B58" s="102"/>
      <c r="C58" s="102"/>
      <c r="D58" s="102"/>
      <c r="E58" s="102"/>
      <c r="F58" s="102"/>
      <c r="G58" s="103"/>
      <c r="H58" s="102"/>
      <c r="I58" s="103" t="s">
        <v>1</v>
      </c>
    </row>
    <row r="59" spans="1:12" s="101" customFormat="1" ht="20.100000000000001" customHeight="1" x14ac:dyDescent="0.2">
      <c r="A59" s="105"/>
      <c r="B59" s="105"/>
      <c r="C59" s="129"/>
      <c r="D59" s="130" t="s">
        <v>2</v>
      </c>
      <c r="E59" s="129"/>
      <c r="F59" s="105"/>
      <c r="G59" s="129"/>
      <c r="H59" s="130" t="s">
        <v>3</v>
      </c>
      <c r="I59" s="129"/>
      <c r="L59" s="104"/>
    </row>
    <row r="60" spans="1:12" ht="20.100000000000001" customHeight="1" x14ac:dyDescent="0.2">
      <c r="C60" s="106">
        <v>2563</v>
      </c>
      <c r="E60" s="106">
        <v>2562</v>
      </c>
      <c r="G60" s="106">
        <v>2563</v>
      </c>
      <c r="I60" s="106">
        <v>2562</v>
      </c>
    </row>
    <row r="61" spans="1:12" ht="20.100000000000001" customHeight="1" x14ac:dyDescent="0.2">
      <c r="A61" s="101" t="s">
        <v>77</v>
      </c>
      <c r="C61" s="108"/>
      <c r="D61" s="108"/>
      <c r="E61" s="108"/>
      <c r="F61" s="108"/>
      <c r="G61" s="108"/>
      <c r="H61" s="108"/>
      <c r="I61" s="108"/>
    </row>
    <row r="62" spans="1:12" ht="20.100000000000001" customHeight="1" x14ac:dyDescent="0.2">
      <c r="A62" s="104" t="s">
        <v>242</v>
      </c>
      <c r="C62" s="136">
        <v>0</v>
      </c>
      <c r="D62" s="115"/>
      <c r="E62" s="136">
        <v>14044883</v>
      </c>
      <c r="F62" s="115"/>
      <c r="G62" s="112">
        <v>0</v>
      </c>
      <c r="H62" s="115"/>
      <c r="I62" s="112">
        <v>0</v>
      </c>
    </row>
    <row r="63" spans="1:12" ht="20.100000000000001" customHeight="1" x14ac:dyDescent="0.2">
      <c r="A63" s="104" t="s">
        <v>204</v>
      </c>
      <c r="C63" s="136">
        <v>-161584</v>
      </c>
      <c r="D63" s="115"/>
      <c r="E63" s="136">
        <v>-37831544</v>
      </c>
      <c r="F63" s="115"/>
      <c r="G63" s="112">
        <v>0</v>
      </c>
      <c r="H63" s="115"/>
      <c r="I63" s="112">
        <v>0</v>
      </c>
    </row>
    <row r="64" spans="1:12" ht="20.100000000000001" customHeight="1" x14ac:dyDescent="0.2">
      <c r="A64" s="104" t="s">
        <v>180</v>
      </c>
      <c r="C64" s="136">
        <v>0</v>
      </c>
      <c r="D64" s="115"/>
      <c r="E64" s="136">
        <v>-90652</v>
      </c>
      <c r="F64" s="115"/>
      <c r="G64" s="112">
        <v>0</v>
      </c>
      <c r="H64" s="115"/>
      <c r="I64" s="112">
        <v>-90652</v>
      </c>
    </row>
    <row r="65" spans="1:10" ht="20.100000000000001" customHeight="1" x14ac:dyDescent="0.2">
      <c r="A65" s="104" t="s">
        <v>143</v>
      </c>
      <c r="C65" s="120">
        <v>0</v>
      </c>
      <c r="D65" s="108"/>
      <c r="E65" s="120">
        <v>0</v>
      </c>
      <c r="F65" s="108"/>
      <c r="G65" s="120">
        <v>1169500000</v>
      </c>
      <c r="H65" s="108"/>
      <c r="I65" s="120">
        <v>1082500000</v>
      </c>
    </row>
    <row r="66" spans="1:10" ht="20.100000000000001" customHeight="1" x14ac:dyDescent="0.2">
      <c r="A66" s="104" t="s">
        <v>145</v>
      </c>
      <c r="C66" s="112">
        <v>0</v>
      </c>
      <c r="D66" s="109"/>
      <c r="E66" s="112">
        <v>0</v>
      </c>
      <c r="F66" s="109"/>
      <c r="G66" s="112">
        <v>-519500000</v>
      </c>
      <c r="H66" s="109"/>
      <c r="I66" s="112">
        <v>-2001050000</v>
      </c>
    </row>
    <row r="67" spans="1:10" ht="20.100000000000001" customHeight="1" x14ac:dyDescent="0.2">
      <c r="A67" s="104" t="s">
        <v>181</v>
      </c>
      <c r="C67" s="112">
        <v>0</v>
      </c>
      <c r="D67" s="109"/>
      <c r="E67" s="112">
        <v>-83625750</v>
      </c>
      <c r="F67" s="109"/>
      <c r="G67" s="112">
        <v>0</v>
      </c>
      <c r="H67" s="109"/>
      <c r="I67" s="112">
        <v>0</v>
      </c>
    </row>
    <row r="68" spans="1:10" ht="20.100000000000001" customHeight="1" x14ac:dyDescent="0.2">
      <c r="A68" s="104" t="s">
        <v>79</v>
      </c>
      <c r="C68" s="136">
        <v>3000101</v>
      </c>
      <c r="D68" s="115"/>
      <c r="E68" s="136">
        <v>1399970</v>
      </c>
      <c r="F68" s="115"/>
      <c r="G68" s="136">
        <v>402</v>
      </c>
      <c r="H68" s="115"/>
      <c r="I68" s="136">
        <v>7196</v>
      </c>
    </row>
    <row r="69" spans="1:10" ht="20.100000000000001" customHeight="1" x14ac:dyDescent="0.2">
      <c r="A69" s="104" t="s">
        <v>78</v>
      </c>
      <c r="C69" s="136">
        <v>-163159669</v>
      </c>
      <c r="D69" s="115"/>
      <c r="E69" s="136">
        <v>-930554213</v>
      </c>
      <c r="F69" s="115"/>
      <c r="G69" s="112">
        <v>-7032412</v>
      </c>
      <c r="H69" s="115"/>
      <c r="I69" s="112">
        <v>-8853400</v>
      </c>
    </row>
    <row r="70" spans="1:10" ht="20.100000000000001" customHeight="1" x14ac:dyDescent="0.2">
      <c r="A70" s="104" t="s">
        <v>182</v>
      </c>
      <c r="C70" s="120">
        <v>0</v>
      </c>
      <c r="D70" s="108"/>
      <c r="E70" s="120">
        <v>0</v>
      </c>
      <c r="F70" s="108"/>
      <c r="G70" s="120">
        <v>0</v>
      </c>
      <c r="H70" s="108"/>
      <c r="I70" s="120">
        <v>1009560260</v>
      </c>
    </row>
    <row r="71" spans="1:10" ht="20.100000000000001" customHeight="1" x14ac:dyDescent="0.2">
      <c r="A71" s="137" t="s">
        <v>183</v>
      </c>
      <c r="C71" s="135">
        <v>11838505</v>
      </c>
      <c r="D71" s="108"/>
      <c r="E71" s="135">
        <v>28271056</v>
      </c>
      <c r="F71" s="108"/>
      <c r="G71" s="135">
        <v>11838505</v>
      </c>
      <c r="H71" s="108"/>
      <c r="I71" s="135">
        <v>28271056</v>
      </c>
    </row>
    <row r="72" spans="1:10" ht="20.100000000000001" customHeight="1" x14ac:dyDescent="0.2">
      <c r="A72" s="101" t="s">
        <v>150</v>
      </c>
      <c r="C72" s="110">
        <f>SUM(C62:C71)</f>
        <v>-148482647</v>
      </c>
      <c r="D72" s="108"/>
      <c r="E72" s="110">
        <f>SUM(E62:E71)</f>
        <v>-1008386250</v>
      </c>
      <c r="F72" s="108"/>
      <c r="G72" s="110">
        <f>SUM(G62:G71)</f>
        <v>654806495</v>
      </c>
      <c r="H72" s="108"/>
      <c r="I72" s="110">
        <f>SUM(I62:I71)</f>
        <v>110344460</v>
      </c>
      <c r="J72" s="113"/>
    </row>
    <row r="73" spans="1:10" ht="20.100000000000001" customHeight="1" x14ac:dyDescent="0.2">
      <c r="A73" s="101" t="s">
        <v>80</v>
      </c>
      <c r="C73" s="108"/>
      <c r="D73" s="108"/>
      <c r="E73" s="108"/>
      <c r="F73" s="108"/>
      <c r="G73" s="108"/>
      <c r="H73" s="108"/>
      <c r="I73" s="108"/>
    </row>
    <row r="74" spans="1:10" ht="20.100000000000001" customHeight="1" x14ac:dyDescent="0.2">
      <c r="A74" s="104" t="s">
        <v>258</v>
      </c>
      <c r="C74" s="108">
        <v>191804224</v>
      </c>
      <c r="D74" s="108"/>
      <c r="E74" s="108">
        <v>667000000</v>
      </c>
      <c r="F74" s="108"/>
      <c r="G74" s="108">
        <v>20000000</v>
      </c>
      <c r="H74" s="108"/>
      <c r="I74" s="108">
        <v>410000000</v>
      </c>
    </row>
    <row r="75" spans="1:10" ht="20.100000000000001" customHeight="1" x14ac:dyDescent="0.2">
      <c r="A75" s="132" t="s">
        <v>82</v>
      </c>
      <c r="C75" s="108">
        <v>0</v>
      </c>
      <c r="D75" s="108"/>
      <c r="E75" s="108">
        <v>0</v>
      </c>
      <c r="F75" s="108"/>
      <c r="G75" s="108">
        <v>578500000</v>
      </c>
      <c r="H75" s="108"/>
      <c r="I75" s="108">
        <v>1137500000</v>
      </c>
    </row>
    <row r="76" spans="1:10" ht="20.100000000000001" customHeight="1" x14ac:dyDescent="0.2">
      <c r="A76" s="132" t="s">
        <v>83</v>
      </c>
      <c r="C76" s="112">
        <v>0</v>
      </c>
      <c r="D76" s="108"/>
      <c r="E76" s="112">
        <v>0</v>
      </c>
      <c r="F76" s="108"/>
      <c r="G76" s="112">
        <v>-619000000</v>
      </c>
      <c r="H76" s="108"/>
      <c r="I76" s="112">
        <v>-1398000000</v>
      </c>
    </row>
    <row r="77" spans="1:10" ht="20.100000000000001" customHeight="1" x14ac:dyDescent="0.2">
      <c r="A77" s="104" t="s">
        <v>84</v>
      </c>
      <c r="C77" s="120">
        <v>789475000</v>
      </c>
      <c r="D77" s="108"/>
      <c r="E77" s="120">
        <v>2625575804</v>
      </c>
      <c r="F77" s="108"/>
      <c r="G77" s="120">
        <v>0</v>
      </c>
      <c r="H77" s="108"/>
      <c r="I77" s="120">
        <v>1293559446</v>
      </c>
    </row>
    <row r="78" spans="1:10" ht="20.100000000000001" customHeight="1" x14ac:dyDescent="0.2">
      <c r="A78" s="104" t="s">
        <v>85</v>
      </c>
      <c r="C78" s="115">
        <v>-547774287</v>
      </c>
      <c r="D78" s="115"/>
      <c r="E78" s="115">
        <v>-764442539</v>
      </c>
      <c r="F78" s="115"/>
      <c r="G78" s="115">
        <v>-10500000</v>
      </c>
      <c r="H78" s="115"/>
      <c r="I78" s="115">
        <v>-3875000</v>
      </c>
    </row>
    <row r="79" spans="1:10" ht="20.100000000000001" customHeight="1" x14ac:dyDescent="0.2">
      <c r="A79" s="104" t="s">
        <v>184</v>
      </c>
      <c r="C79" s="115">
        <v>0</v>
      </c>
      <c r="D79" s="115"/>
      <c r="E79" s="115">
        <v>26950000</v>
      </c>
      <c r="F79" s="115"/>
      <c r="G79" s="115">
        <v>0</v>
      </c>
      <c r="H79" s="115"/>
      <c r="I79" s="115">
        <v>0</v>
      </c>
    </row>
    <row r="80" spans="1:10" ht="20.100000000000001" customHeight="1" x14ac:dyDescent="0.2">
      <c r="A80" s="104" t="s">
        <v>259</v>
      </c>
      <c r="C80" s="143">
        <v>-12475901</v>
      </c>
      <c r="D80" s="115"/>
      <c r="E80" s="115">
        <v>0</v>
      </c>
      <c r="F80" s="115"/>
      <c r="G80" s="112">
        <v>-1586073</v>
      </c>
      <c r="H80" s="115"/>
      <c r="I80" s="112">
        <v>0</v>
      </c>
    </row>
    <row r="81" spans="1:10" ht="20.100000000000001" customHeight="1" x14ac:dyDescent="0.2">
      <c r="A81" s="104" t="s">
        <v>81</v>
      </c>
      <c r="C81" s="115">
        <v>-369994252</v>
      </c>
      <c r="D81" s="108"/>
      <c r="E81" s="115">
        <v>-1679020337</v>
      </c>
      <c r="F81" s="108"/>
      <c r="G81" s="115">
        <v>-369994252</v>
      </c>
      <c r="H81" s="108"/>
      <c r="I81" s="115">
        <v>-1568466187</v>
      </c>
    </row>
    <row r="82" spans="1:10" ht="20.100000000000001" customHeight="1" x14ac:dyDescent="0.2">
      <c r="A82" s="104" t="s">
        <v>217</v>
      </c>
      <c r="C82" s="143"/>
      <c r="D82" s="108"/>
      <c r="E82" s="115"/>
      <c r="F82" s="115"/>
      <c r="G82" s="115"/>
      <c r="H82" s="115"/>
      <c r="I82" s="115"/>
    </row>
    <row r="83" spans="1:10" ht="20.100000000000001" customHeight="1" x14ac:dyDescent="0.2">
      <c r="A83" s="104" t="s">
        <v>218</v>
      </c>
      <c r="C83" s="110">
        <v>800000</v>
      </c>
      <c r="D83" s="108"/>
      <c r="E83" s="110">
        <v>0</v>
      </c>
      <c r="F83" s="115"/>
      <c r="G83" s="110">
        <v>0</v>
      </c>
      <c r="H83" s="115"/>
      <c r="I83" s="110">
        <v>0</v>
      </c>
    </row>
    <row r="84" spans="1:10" ht="20.100000000000001" customHeight="1" x14ac:dyDescent="0.2">
      <c r="A84" s="101" t="s">
        <v>171</v>
      </c>
      <c r="C84" s="110">
        <f>SUM(C74:C83)</f>
        <v>51834784</v>
      </c>
      <c r="D84" s="108"/>
      <c r="E84" s="110">
        <f>SUM(E74:E83)</f>
        <v>876062928</v>
      </c>
      <c r="F84" s="108"/>
      <c r="G84" s="110">
        <f>SUM(G74:G83)</f>
        <v>-402580325</v>
      </c>
      <c r="H84" s="108"/>
      <c r="I84" s="110">
        <f>SUM(I74:I83)</f>
        <v>-129281741</v>
      </c>
    </row>
    <row r="85" spans="1:10" ht="20.100000000000001" customHeight="1" x14ac:dyDescent="0.2">
      <c r="A85" s="104" t="s">
        <v>144</v>
      </c>
      <c r="C85" s="110">
        <v>1245594</v>
      </c>
      <c r="D85" s="115"/>
      <c r="E85" s="110">
        <v>4194318</v>
      </c>
      <c r="F85" s="115"/>
      <c r="G85" s="110">
        <v>0</v>
      </c>
      <c r="H85" s="115"/>
      <c r="I85" s="110">
        <v>0</v>
      </c>
    </row>
    <row r="86" spans="1:10" ht="20.100000000000001" customHeight="1" x14ac:dyDescent="0.2">
      <c r="A86" s="101" t="s">
        <v>155</v>
      </c>
      <c r="C86" s="108">
        <f>SUM(C52,C72,C84,C85)</f>
        <v>-63808177</v>
      </c>
      <c r="D86" s="108"/>
      <c r="E86" s="108">
        <f>SUM(E52,E72,E84,E85)</f>
        <v>30865122</v>
      </c>
      <c r="F86" s="108"/>
      <c r="G86" s="108">
        <f>SUM(G52,G72,G84,G85)</f>
        <v>124975152</v>
      </c>
      <c r="H86" s="108"/>
      <c r="I86" s="108">
        <f>SUM(I52,I72,I84,I85)</f>
        <v>-937669</v>
      </c>
    </row>
    <row r="87" spans="1:10" ht="20.100000000000001" customHeight="1" x14ac:dyDescent="0.2">
      <c r="A87" s="104" t="s">
        <v>226</v>
      </c>
      <c r="C87" s="110">
        <v>632543523</v>
      </c>
      <c r="D87" s="108"/>
      <c r="E87" s="110">
        <v>601678401</v>
      </c>
      <c r="F87" s="108"/>
      <c r="G87" s="110">
        <v>21705541</v>
      </c>
      <c r="H87" s="108"/>
      <c r="I87" s="110">
        <v>22643210</v>
      </c>
    </row>
    <row r="88" spans="1:10" ht="20.100000000000001" customHeight="1" thickBot="1" x14ac:dyDescent="0.25">
      <c r="A88" s="140" t="s">
        <v>227</v>
      </c>
      <c r="C88" s="117">
        <f>SUM(C86:C87)</f>
        <v>568735346</v>
      </c>
      <c r="D88" s="108"/>
      <c r="E88" s="117">
        <f>SUM(E86:E87)</f>
        <v>632543523</v>
      </c>
      <c r="F88" s="108"/>
      <c r="G88" s="117">
        <f>SUM(G86:G87)</f>
        <v>146680693</v>
      </c>
      <c r="H88" s="108"/>
      <c r="I88" s="117">
        <f>SUM(I86:I87)</f>
        <v>21705541</v>
      </c>
    </row>
    <row r="89" spans="1:10" ht="20.100000000000001" customHeight="1" thickTop="1" x14ac:dyDescent="0.2">
      <c r="A89" s="101"/>
      <c r="C89" s="112">
        <f>SUM(C88-BS!D9)</f>
        <v>0</v>
      </c>
      <c r="D89" s="115"/>
      <c r="E89" s="112">
        <f>SUM(E88-BS!F9)</f>
        <v>0</v>
      </c>
      <c r="F89" s="112"/>
      <c r="G89" s="112">
        <f>SUM(G88-BS!H9)</f>
        <v>0</v>
      </c>
      <c r="H89" s="112">
        <f>H88-BS!I9</f>
        <v>0</v>
      </c>
      <c r="I89" s="112">
        <f>SUM(I88-BS!J9)</f>
        <v>0</v>
      </c>
      <c r="J89" s="112"/>
    </row>
    <row r="90" spans="1:10" ht="20.100000000000001" customHeight="1" x14ac:dyDescent="0.2">
      <c r="A90" s="101" t="s">
        <v>86</v>
      </c>
      <c r="H90" s="115"/>
    </row>
    <row r="91" spans="1:10" ht="20.100000000000001" customHeight="1" x14ac:dyDescent="0.2">
      <c r="A91" s="104" t="s">
        <v>139</v>
      </c>
      <c r="C91" s="115"/>
      <c r="D91" s="115"/>
      <c r="E91" s="115"/>
      <c r="F91" s="115"/>
      <c r="G91" s="115"/>
      <c r="H91" s="115"/>
      <c r="I91" s="115"/>
    </row>
    <row r="92" spans="1:10" ht="20.100000000000001" customHeight="1" x14ac:dyDescent="0.2">
      <c r="A92" s="104" t="s">
        <v>156</v>
      </c>
      <c r="C92" s="115">
        <v>-11596100</v>
      </c>
      <c r="D92" s="115"/>
      <c r="E92" s="115">
        <v>-10544062</v>
      </c>
      <c r="F92" s="115"/>
      <c r="G92" s="115">
        <v>0</v>
      </c>
      <c r="H92" s="115"/>
      <c r="I92" s="115">
        <v>0</v>
      </c>
    </row>
    <row r="93" spans="1:10" ht="20.100000000000001" customHeight="1" x14ac:dyDescent="0.2">
      <c r="A93" s="104" t="s">
        <v>243</v>
      </c>
      <c r="C93" s="115">
        <v>-46982098</v>
      </c>
      <c r="D93" s="115"/>
      <c r="E93" s="115">
        <v>1015469816</v>
      </c>
      <c r="F93" s="115"/>
      <c r="G93" s="115">
        <v>0</v>
      </c>
      <c r="H93" s="115"/>
      <c r="I93" s="115">
        <v>2838045</v>
      </c>
    </row>
    <row r="94" spans="1:10" ht="20.100000000000001" customHeight="1" x14ac:dyDescent="0.2">
      <c r="A94" s="138" t="s">
        <v>152</v>
      </c>
      <c r="C94" s="108">
        <v>64951919</v>
      </c>
      <c r="D94" s="115"/>
      <c r="E94" s="108">
        <v>19769877</v>
      </c>
      <c r="F94" s="115"/>
      <c r="G94" s="115">
        <v>0</v>
      </c>
      <c r="H94" s="115"/>
      <c r="I94" s="115">
        <v>0</v>
      </c>
    </row>
    <row r="95" spans="1:10" ht="20.100000000000001" customHeight="1" x14ac:dyDescent="0.2">
      <c r="A95" s="138" t="s">
        <v>157</v>
      </c>
      <c r="C95" s="108">
        <v>6541991</v>
      </c>
      <c r="D95" s="115"/>
      <c r="E95" s="108">
        <v>35538114</v>
      </c>
      <c r="F95" s="115"/>
      <c r="G95" s="115">
        <v>0</v>
      </c>
      <c r="H95" s="115"/>
      <c r="I95" s="115">
        <v>0</v>
      </c>
    </row>
    <row r="96" spans="1:10" ht="20.100000000000001" customHeight="1" x14ac:dyDescent="0.2">
      <c r="A96" s="138" t="s">
        <v>185</v>
      </c>
      <c r="C96" s="108">
        <v>0</v>
      </c>
      <c r="D96" s="115"/>
      <c r="E96" s="108">
        <v>11382629</v>
      </c>
      <c r="F96" s="115"/>
      <c r="G96" s="115">
        <v>0</v>
      </c>
      <c r="H96" s="115"/>
      <c r="I96" s="115">
        <v>0</v>
      </c>
    </row>
    <row r="97" spans="1:9" ht="20.100000000000001" customHeight="1" x14ac:dyDescent="0.2">
      <c r="A97" s="104" t="s">
        <v>186</v>
      </c>
      <c r="C97" s="108">
        <v>24007500</v>
      </c>
      <c r="D97" s="115"/>
      <c r="E97" s="108">
        <v>303056373</v>
      </c>
      <c r="F97" s="115"/>
      <c r="G97" s="115">
        <v>0</v>
      </c>
      <c r="H97" s="115"/>
      <c r="I97" s="115">
        <v>0</v>
      </c>
    </row>
    <row r="98" spans="1:9" ht="20.100000000000001" customHeight="1" x14ac:dyDescent="0.2">
      <c r="A98" s="104" t="s">
        <v>187</v>
      </c>
      <c r="C98" s="108">
        <v>0</v>
      </c>
      <c r="D98" s="115"/>
      <c r="E98" s="108">
        <v>17387270</v>
      </c>
      <c r="F98" s="115"/>
      <c r="G98" s="115">
        <v>0</v>
      </c>
      <c r="H98" s="115"/>
      <c r="I98" s="115">
        <v>0</v>
      </c>
    </row>
    <row r="99" spans="1:9" ht="20.100000000000001" customHeight="1" x14ac:dyDescent="0.2">
      <c r="A99" s="104" t="s">
        <v>188</v>
      </c>
      <c r="C99" s="108">
        <v>52128275</v>
      </c>
      <c r="D99" s="115"/>
      <c r="E99" s="108">
        <v>177610341</v>
      </c>
      <c r="F99" s="115"/>
      <c r="G99" s="115">
        <v>0</v>
      </c>
      <c r="H99" s="115"/>
      <c r="I99" s="115">
        <v>0</v>
      </c>
    </row>
    <row r="100" spans="1:9" ht="20.100000000000001" customHeight="1" x14ac:dyDescent="0.2">
      <c r="A100" s="138" t="s">
        <v>219</v>
      </c>
      <c r="C100" s="143">
        <v>130048103</v>
      </c>
      <c r="D100" s="115"/>
      <c r="E100" s="115">
        <v>0</v>
      </c>
      <c r="F100" s="115"/>
      <c r="G100" s="115">
        <v>130048103</v>
      </c>
      <c r="H100" s="115"/>
      <c r="I100" s="115">
        <v>0</v>
      </c>
    </row>
    <row r="101" spans="1:9" ht="20.100000000000001" customHeight="1" x14ac:dyDescent="0.2">
      <c r="A101" s="138" t="s">
        <v>244</v>
      </c>
      <c r="C101" s="143">
        <v>512993</v>
      </c>
      <c r="D101" s="115"/>
      <c r="E101" s="115">
        <v>0</v>
      </c>
      <c r="F101" s="115"/>
      <c r="G101" s="115">
        <v>0</v>
      </c>
      <c r="H101" s="115"/>
      <c r="I101" s="115">
        <v>0</v>
      </c>
    </row>
    <row r="103" spans="1:9" ht="20.100000000000001" customHeight="1" x14ac:dyDescent="0.2">
      <c r="A103" s="104" t="s">
        <v>18</v>
      </c>
    </row>
    <row r="109" spans="1:9" ht="20.100000000000001" customHeight="1" x14ac:dyDescent="0.2">
      <c r="C109" s="119"/>
      <c r="D109" s="119"/>
      <c r="E109" s="119"/>
      <c r="F109" s="119"/>
      <c r="G109" s="119"/>
      <c r="H109" s="119"/>
      <c r="I109" s="119"/>
    </row>
    <row r="110" spans="1:9" ht="20.100000000000001" customHeight="1" x14ac:dyDescent="0.2">
      <c r="C110" s="119"/>
      <c r="D110" s="119"/>
      <c r="E110" s="119"/>
      <c r="F110" s="119"/>
      <c r="G110" s="119"/>
      <c r="H110" s="119"/>
      <c r="I110" s="119"/>
    </row>
    <row r="111" spans="1:9" ht="20.100000000000001" customHeight="1" x14ac:dyDescent="0.2">
      <c r="C111" s="119"/>
      <c r="D111" s="119"/>
      <c r="E111" s="119"/>
      <c r="F111" s="119"/>
      <c r="G111" s="119"/>
      <c r="H111" s="119"/>
      <c r="I111" s="119"/>
    </row>
    <row r="112" spans="1:9" ht="20.100000000000001" customHeight="1" x14ac:dyDescent="0.2">
      <c r="C112" s="119"/>
      <c r="D112" s="119"/>
      <c r="E112" s="119"/>
      <c r="F112" s="119"/>
      <c r="G112" s="119"/>
      <c r="H112" s="119"/>
      <c r="I112" s="119"/>
    </row>
    <row r="113" spans="3:9" ht="20.100000000000001" customHeight="1" x14ac:dyDescent="0.2">
      <c r="C113" s="119"/>
      <c r="D113" s="119"/>
      <c r="E113" s="119"/>
      <c r="F113" s="119"/>
      <c r="G113" s="119"/>
      <c r="H113" s="119"/>
      <c r="I113" s="119"/>
    </row>
    <row r="114" spans="3:9" ht="20.100000000000001" customHeight="1" x14ac:dyDescent="0.2">
      <c r="C114" s="119"/>
      <c r="D114" s="119"/>
      <c r="E114" s="119"/>
      <c r="F114" s="119"/>
      <c r="G114" s="119"/>
      <c r="H114" s="119"/>
      <c r="I114" s="119"/>
    </row>
    <row r="115" spans="3:9" ht="20.100000000000001" customHeight="1" x14ac:dyDescent="0.2">
      <c r="C115" s="119"/>
      <c r="D115" s="119"/>
      <c r="E115" s="119"/>
      <c r="F115" s="119"/>
      <c r="G115" s="119"/>
      <c r="H115" s="119"/>
      <c r="I115" s="119"/>
    </row>
    <row r="116" spans="3:9" ht="20.100000000000001" customHeight="1" x14ac:dyDescent="0.2">
      <c r="C116" s="119"/>
      <c r="D116" s="119"/>
      <c r="E116" s="119"/>
      <c r="F116" s="119"/>
      <c r="G116" s="119"/>
      <c r="H116" s="119"/>
      <c r="I116" s="119"/>
    </row>
    <row r="117" spans="3:9" ht="20.100000000000001" customHeight="1" x14ac:dyDescent="0.2">
      <c r="C117" s="119"/>
      <c r="D117" s="119"/>
      <c r="E117" s="119"/>
      <c r="F117" s="119"/>
      <c r="G117" s="119"/>
      <c r="H117" s="119"/>
      <c r="I117" s="119"/>
    </row>
    <row r="118" spans="3:9" ht="20.100000000000001" customHeight="1" x14ac:dyDescent="0.2">
      <c r="C118" s="119"/>
      <c r="D118" s="119"/>
      <c r="E118" s="119"/>
      <c r="F118" s="119"/>
      <c r="G118" s="119"/>
      <c r="H118" s="119"/>
      <c r="I118" s="119"/>
    </row>
    <row r="119" spans="3:9" ht="20.100000000000001" customHeight="1" x14ac:dyDescent="0.2">
      <c r="C119" s="119"/>
      <c r="D119" s="119"/>
      <c r="E119" s="119"/>
      <c r="F119" s="119"/>
      <c r="G119" s="119"/>
      <c r="H119" s="119"/>
      <c r="I119" s="119"/>
    </row>
    <row r="120" spans="3:9" ht="20.100000000000001" customHeight="1" x14ac:dyDescent="0.2">
      <c r="C120" s="119"/>
      <c r="D120" s="119"/>
      <c r="E120" s="119"/>
      <c r="F120" s="119"/>
      <c r="G120" s="119"/>
      <c r="H120" s="119"/>
      <c r="I120" s="119"/>
    </row>
    <row r="121" spans="3:9" ht="20.100000000000001" customHeight="1" x14ac:dyDescent="0.2">
      <c r="C121" s="119"/>
      <c r="D121" s="119"/>
      <c r="E121" s="119"/>
      <c r="F121" s="119"/>
      <c r="G121" s="119"/>
      <c r="H121" s="119"/>
      <c r="I121" s="119"/>
    </row>
    <row r="122" spans="3:9" ht="20.100000000000001" customHeight="1" x14ac:dyDescent="0.2">
      <c r="C122" s="119"/>
      <c r="D122" s="119"/>
      <c r="E122" s="119"/>
      <c r="F122" s="119"/>
      <c r="G122" s="119"/>
      <c r="H122" s="119"/>
      <c r="I122" s="119"/>
    </row>
    <row r="123" spans="3:9" ht="20.100000000000001" customHeight="1" x14ac:dyDescent="0.2">
      <c r="C123" s="119"/>
      <c r="D123" s="119"/>
      <c r="E123" s="119"/>
      <c r="F123" s="119"/>
      <c r="G123" s="119"/>
      <c r="H123" s="119"/>
      <c r="I123" s="119"/>
    </row>
    <row r="124" spans="3:9" ht="20.100000000000001" customHeight="1" x14ac:dyDescent="0.2">
      <c r="C124" s="119"/>
      <c r="D124" s="119"/>
      <c r="E124" s="119"/>
      <c r="F124" s="119"/>
      <c r="G124" s="119"/>
      <c r="H124" s="119"/>
      <c r="I124" s="119"/>
    </row>
    <row r="125" spans="3:9" ht="20.100000000000001" customHeight="1" x14ac:dyDescent="0.2">
      <c r="C125" s="119"/>
      <c r="D125" s="119"/>
      <c r="E125" s="119"/>
      <c r="F125" s="119"/>
      <c r="G125" s="119"/>
      <c r="H125" s="119"/>
      <c r="I125" s="119"/>
    </row>
    <row r="126" spans="3:9" ht="20.100000000000001" customHeight="1" x14ac:dyDescent="0.2">
      <c r="C126" s="119"/>
      <c r="D126" s="119"/>
      <c r="E126" s="119"/>
      <c r="F126" s="119"/>
      <c r="G126" s="119"/>
      <c r="H126" s="119"/>
      <c r="I126" s="119"/>
    </row>
    <row r="127" spans="3:9" ht="20.100000000000001" customHeight="1" x14ac:dyDescent="0.2">
      <c r="C127" s="119"/>
      <c r="D127" s="119"/>
      <c r="E127" s="119"/>
      <c r="F127" s="119"/>
      <c r="G127" s="119"/>
      <c r="H127" s="119"/>
      <c r="I127" s="119"/>
    </row>
    <row r="128" spans="3:9" ht="20.100000000000001" customHeight="1" x14ac:dyDescent="0.2">
      <c r="C128" s="119"/>
      <c r="D128" s="119"/>
      <c r="E128" s="119"/>
      <c r="F128" s="119"/>
      <c r="G128" s="119"/>
      <c r="H128" s="119"/>
      <c r="I128" s="119"/>
    </row>
    <row r="129" spans="3:9" ht="20.100000000000001" customHeight="1" x14ac:dyDescent="0.2">
      <c r="C129" s="119"/>
      <c r="D129" s="119"/>
      <c r="E129" s="119"/>
      <c r="F129" s="119"/>
      <c r="G129" s="119"/>
      <c r="H129" s="119"/>
      <c r="I129" s="119"/>
    </row>
    <row r="130" spans="3:9" ht="20.100000000000001" customHeight="1" x14ac:dyDescent="0.2">
      <c r="C130" s="119"/>
      <c r="D130" s="119"/>
      <c r="E130" s="119"/>
      <c r="F130" s="119"/>
      <c r="G130" s="119"/>
      <c r="H130" s="119"/>
      <c r="I130" s="119"/>
    </row>
    <row r="131" spans="3:9" ht="20.100000000000001" customHeight="1" x14ac:dyDescent="0.2">
      <c r="C131" s="119"/>
      <c r="D131" s="119"/>
      <c r="E131" s="119"/>
      <c r="F131" s="119"/>
      <c r="G131" s="119"/>
      <c r="H131" s="119"/>
      <c r="I131" s="119"/>
    </row>
    <row r="132" spans="3:9" ht="20.100000000000001" customHeight="1" x14ac:dyDescent="0.2">
      <c r="C132" s="119"/>
      <c r="D132" s="119"/>
      <c r="E132" s="119"/>
      <c r="F132" s="119"/>
      <c r="G132" s="119"/>
      <c r="H132" s="119"/>
      <c r="I132" s="119"/>
    </row>
    <row r="133" spans="3:9" ht="20.100000000000001" customHeight="1" x14ac:dyDescent="0.2">
      <c r="C133" s="119"/>
      <c r="D133" s="119"/>
      <c r="E133" s="119"/>
      <c r="F133" s="119"/>
      <c r="G133" s="119"/>
      <c r="H133" s="119"/>
      <c r="I133" s="119"/>
    </row>
    <row r="134" spans="3:9" ht="20.100000000000001" customHeight="1" x14ac:dyDescent="0.2">
      <c r="C134" s="119"/>
      <c r="D134" s="119"/>
      <c r="E134" s="119"/>
      <c r="F134" s="119"/>
      <c r="G134" s="119"/>
      <c r="H134" s="119"/>
      <c r="I134" s="119"/>
    </row>
    <row r="135" spans="3:9" ht="20.100000000000001" customHeight="1" x14ac:dyDescent="0.2">
      <c r="C135" s="119"/>
      <c r="D135" s="119"/>
      <c r="E135" s="119"/>
      <c r="F135" s="119"/>
      <c r="G135" s="119"/>
      <c r="H135" s="119"/>
      <c r="I135" s="119"/>
    </row>
    <row r="136" spans="3:9" ht="20.100000000000001" customHeight="1" x14ac:dyDescent="0.2">
      <c r="C136" s="119"/>
      <c r="D136" s="119"/>
      <c r="E136" s="119"/>
      <c r="F136" s="119"/>
      <c r="G136" s="119"/>
      <c r="H136" s="119"/>
      <c r="I136" s="119"/>
    </row>
  </sheetData>
  <pageMargins left="0.78740157480314965" right="0.39370078740157483" top="0.78740157480314965" bottom="0.39370078740157483" header="0.19685039370078741" footer="0.19685039370078741"/>
  <pageSetup paperSize="9" scale="71" orientation="portrait" r:id="rId1"/>
  <rowBreaks count="1" manualBreakCount="1">
    <brk id="5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2" ma:contentTypeDescription="สร้างเอกสารใหม่" ma:contentTypeScope="" ma:versionID="703a70d8092730cd9c6bee09ca5f3840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7d5c2ab337dd4283f3732c4032131543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8C0FE9-38E5-4120-9CFD-96BA40BA42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632F1D-F035-4382-8962-1520702DD4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EA4916-E4A5-4177-B6D1-37584D288EE3}">
  <ds:schemaRefs>
    <ds:schemaRef ds:uri="035936da-f762-4330-9b9a-976de9613cd5"/>
    <ds:schemaRef ds:uri="http://purl.org/dc/elements/1.1/"/>
    <ds:schemaRef ds:uri="http://schemas.microsoft.com/office/2006/metadata/properties"/>
    <ds:schemaRef ds:uri="0025b2a6-f8d9-4a47-85ad-10799d383e76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65574</vt:lpwstr>
  </property>
  <property fmtid="{D5CDD505-2E9C-101B-9397-08002B2CF9AE}" pid="4" name="OptimizationTime">
    <vt:lpwstr>20210224_1714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conso</vt:lpstr>
      <vt:lpstr>company</vt:lpstr>
      <vt:lpstr>cashflow</vt:lpstr>
      <vt:lpstr>cashflow!Print_Area</vt:lpstr>
      <vt:lpstr>company!Print_Area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2021-02-23T18:03:00Z</cp:lastPrinted>
  <dcterms:created xsi:type="dcterms:W3CDTF">2011-09-21T03:52:48Z</dcterms:created>
  <dcterms:modified xsi:type="dcterms:W3CDTF">2021-02-23T18:03:04Z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