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0\Q3'20\"/>
    </mc:Choice>
  </mc:AlternateContent>
  <xr:revisionPtr revIDLastSave="0" documentId="13_ncr:1_{FFD8E7D2-C08D-4024-A985-624CC3AFBE95}" xr6:coauthVersionLast="44" xr6:coauthVersionMax="44" xr10:uidLastSave="{00000000-0000-0000-0000-000000000000}"/>
  <bookViews>
    <workbookView xWindow="-120" yWindow="-120" windowWidth="20730" windowHeight="11160" tabRatio="692" activeTab="4" xr2:uid="{00000000-000D-0000-FFFF-FFFF00000000}"/>
  </bookViews>
  <sheets>
    <sheet name="bs" sheetId="14" r:id="rId1"/>
    <sheet name="PL&amp;OCI" sheetId="1" r:id="rId2"/>
    <sheet name="ce-conso" sheetId="7" r:id="rId3"/>
    <sheet name="ce-company" sheetId="8" r:id="rId4"/>
    <sheet name="Cash Flow" sheetId="1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bs!$A$1:$K$94</definedName>
    <definedName name="_xlnm.Print_Area" localSheetId="4">'Cash Flow'!$A$1:$J$103</definedName>
    <definedName name="_xlnm.Print_Area" localSheetId="3">'ce-company'!$A$1:$R$30</definedName>
    <definedName name="_xlnm.Print_Area" localSheetId="2">'ce-conso'!$A$1:$AB$37</definedName>
    <definedName name="_xlnm.Print_Area" localSheetId="1">'PL&amp;OCI'!$A$1:$J$144</definedName>
    <definedName name="ratio">IF('[5]#REF'!$A$5&lt;=5,INDEX('[5]#REF'!F1:AC1,('[5]#REF'!$A$5*5)-4),'[5]#REF'!N1)</definedName>
    <definedName name="ratio1">IF('[5]#REF'!$A$5&lt;=5,INDEX('[5]#REF'!F1:AC1,('[5]#REF'!$A$5*5)-4),'[5]#REF'!R1)</definedName>
    <definedName name="ratio2">IF('[5]#REF'!$A$5&lt;=5,INDEX('[5]#REF'!F1:AC1,('[5]#REF'!$A$5*5)-4),'[5]#REF'!V1)</definedName>
    <definedName name="ratio3">IF('[5]#REF'!$A$5&lt;=5,INDEX('[5]#REF'!F1:AC1,('[5]#REF'!$A$5*5)-4),'[5]#REF'!Z1)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6" i="8" l="1"/>
  <c r="P24" i="8"/>
  <c r="P23" i="8"/>
  <c r="P12" i="8"/>
  <c r="V31" i="7"/>
  <c r="V20" i="7"/>
  <c r="V28" i="7"/>
  <c r="R19" i="7" l="1"/>
  <c r="J82" i="15" l="1"/>
  <c r="H82" i="15"/>
  <c r="F82" i="15"/>
  <c r="D82" i="15"/>
  <c r="J71" i="15"/>
  <c r="H71" i="15"/>
  <c r="F71" i="15"/>
  <c r="D71" i="15"/>
  <c r="Z29" i="7" l="1"/>
  <c r="T29" i="7"/>
  <c r="D82" i="1" l="1"/>
  <c r="V29" i="7" l="1"/>
  <c r="D103" i="1" l="1"/>
  <c r="D140" i="1"/>
  <c r="G26" i="1" l="1"/>
  <c r="X16" i="7" l="1"/>
  <c r="AB16" i="7" s="1"/>
  <c r="V21" i="7"/>
  <c r="M35" i="7" l="1"/>
  <c r="M36" i="7"/>
  <c r="U36" i="7"/>
  <c r="N22" i="8" l="1"/>
  <c r="L22" i="8"/>
  <c r="J22" i="8"/>
  <c r="H22" i="8"/>
  <c r="F22" i="8"/>
  <c r="P21" i="8"/>
  <c r="R21" i="8" s="1"/>
  <c r="X29" i="7" l="1"/>
  <c r="P32" i="7"/>
  <c r="J62" i="1"/>
  <c r="F62" i="1"/>
  <c r="H62" i="1"/>
  <c r="D62" i="1"/>
  <c r="L28" i="7"/>
  <c r="X28" i="7" s="1"/>
  <c r="D36" i="1"/>
  <c r="J134" i="1" l="1"/>
  <c r="F134" i="1"/>
  <c r="H134" i="1"/>
  <c r="D134" i="1"/>
  <c r="H94" i="1" l="1"/>
  <c r="H22" i="1"/>
  <c r="H15" i="1"/>
  <c r="D22" i="1"/>
  <c r="D15" i="1"/>
  <c r="D23" i="1" l="1"/>
  <c r="D26" i="1" s="1"/>
  <c r="D28" i="1" s="1"/>
  <c r="H87" i="1"/>
  <c r="D87" i="1"/>
  <c r="D94" i="1"/>
  <c r="X31" i="7" l="1"/>
  <c r="J30" i="7"/>
  <c r="L30" i="7"/>
  <c r="N30" i="7"/>
  <c r="P30" i="7"/>
  <c r="R30" i="7"/>
  <c r="R34" i="7" s="1"/>
  <c r="V32" i="7"/>
  <c r="X32" i="7" s="1"/>
  <c r="R22" i="7"/>
  <c r="L35" i="7"/>
  <c r="AB32" i="7" l="1"/>
  <c r="F142" i="1" l="1"/>
  <c r="F129" i="1"/>
  <c r="F135" i="1" s="1"/>
  <c r="J94" i="1"/>
  <c r="J87" i="1"/>
  <c r="F108" i="1"/>
  <c r="F94" i="1"/>
  <c r="F87" i="1"/>
  <c r="J22" i="1"/>
  <c r="J15" i="1"/>
  <c r="F33" i="1"/>
  <c r="F22" i="1"/>
  <c r="F15" i="1"/>
  <c r="F95" i="1" l="1"/>
  <c r="F23" i="1"/>
  <c r="J95" i="1"/>
  <c r="J98" i="1" s="1"/>
  <c r="J23" i="1"/>
  <c r="J26" i="1" s="1"/>
  <c r="J28" i="1" s="1"/>
  <c r="F26" i="1" l="1"/>
  <c r="F28" i="1" s="1"/>
  <c r="F98" i="1"/>
  <c r="F9" i="15" s="1"/>
  <c r="J31" i="1"/>
  <c r="J36" i="1" s="1"/>
  <c r="J100" i="1"/>
  <c r="J9" i="15"/>
  <c r="P19" i="8"/>
  <c r="P22" i="8" s="1"/>
  <c r="F31" i="15" l="1"/>
  <c r="F46" i="15" s="1"/>
  <c r="F50" i="15" s="1"/>
  <c r="F85" i="15" s="1"/>
  <c r="F87" i="15" s="1"/>
  <c r="J31" i="15"/>
  <c r="J46" i="15" s="1"/>
  <c r="J50" i="15" s="1"/>
  <c r="J85" i="15" s="1"/>
  <c r="J87" i="15" s="1"/>
  <c r="J103" i="1"/>
  <c r="J108" i="1" s="1"/>
  <c r="L13" i="8"/>
  <c r="F100" i="1"/>
  <c r="F105" i="1" s="1"/>
  <c r="F120" i="1" s="1"/>
  <c r="F137" i="1" s="1"/>
  <c r="F35" i="14"/>
  <c r="P25" i="8" l="1"/>
  <c r="P27" i="8" s="1"/>
  <c r="N25" i="8"/>
  <c r="N27" i="8" s="1"/>
  <c r="J25" i="8"/>
  <c r="J27" i="8" s="1"/>
  <c r="H25" i="8"/>
  <c r="H27" i="8" s="1"/>
  <c r="H30" i="7"/>
  <c r="F30" i="7"/>
  <c r="D142" i="1" l="1"/>
  <c r="V33" i="7" l="1"/>
  <c r="X33" i="7" s="1"/>
  <c r="AB33" i="7" s="1"/>
  <c r="AB31" i="7"/>
  <c r="Z19" i="7" l="1"/>
  <c r="F25" i="8" l="1"/>
  <c r="F27" i="8" s="1"/>
  <c r="P14" i="8"/>
  <c r="R14" i="8" s="1"/>
  <c r="P13" i="8"/>
  <c r="R24" i="8"/>
  <c r="N15" i="8"/>
  <c r="N17" i="8" s="1"/>
  <c r="L15" i="8"/>
  <c r="L17" i="8" s="1"/>
  <c r="J15" i="8"/>
  <c r="H15" i="8"/>
  <c r="F15" i="8"/>
  <c r="V18" i="7"/>
  <c r="X18" i="7" s="1"/>
  <c r="P15" i="8" l="1"/>
  <c r="X21" i="7"/>
  <c r="AB21" i="7" s="1"/>
  <c r="P16" i="8" l="1"/>
  <c r="R16" i="8" s="1"/>
  <c r="X20" i="7"/>
  <c r="AB20" i="7" s="1"/>
  <c r="R26" i="8" l="1"/>
  <c r="F70" i="1" l="1"/>
  <c r="J57" i="1"/>
  <c r="J63" i="1" s="1"/>
  <c r="H57" i="1"/>
  <c r="H63" i="1" s="1"/>
  <c r="F57" i="1"/>
  <c r="F63" i="1" s="1"/>
  <c r="D57" i="1"/>
  <c r="D63" i="1" s="1"/>
  <c r="F48" i="1"/>
  <c r="D33" i="1"/>
  <c r="D48" i="1" s="1"/>
  <c r="F65" i="1" l="1"/>
  <c r="F71" i="1" s="1"/>
  <c r="D65" i="1"/>
  <c r="D68" i="1" s="1"/>
  <c r="D70" i="1" s="1"/>
  <c r="D71" i="1" s="1"/>
  <c r="H23" i="1"/>
  <c r="J48" i="1"/>
  <c r="J65" i="1" s="1"/>
  <c r="J68" i="1" s="1"/>
  <c r="L28" i="8"/>
  <c r="P17" i="8"/>
  <c r="H26" i="1" l="1"/>
  <c r="R12" i="8"/>
  <c r="H28" i="1" l="1"/>
  <c r="H31" i="1" s="1"/>
  <c r="H36" i="1" s="1"/>
  <c r="P28" i="8"/>
  <c r="R19" i="8"/>
  <c r="R22" i="8" s="1"/>
  <c r="H48" i="1" l="1"/>
  <c r="H65" i="1" s="1"/>
  <c r="H68" i="1" s="1"/>
  <c r="Z22" i="7"/>
  <c r="V26" i="7" l="1"/>
  <c r="J35" i="7"/>
  <c r="H35" i="7"/>
  <c r="AB28" i="7" l="1"/>
  <c r="X26" i="7"/>
  <c r="AB26" i="7" s="1"/>
  <c r="Z27" i="7" l="1"/>
  <c r="T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F35" i="7" l="1"/>
  <c r="D35" i="7"/>
  <c r="V24" i="7"/>
  <c r="X24" i="7" l="1"/>
  <c r="V27" i="7"/>
  <c r="V35" i="7"/>
  <c r="AB24" i="7" l="1"/>
  <c r="X27" i="7"/>
  <c r="AB27" i="7" l="1"/>
  <c r="Z35" i="7"/>
  <c r="J129" i="1" l="1"/>
  <c r="J135" i="1" s="1"/>
  <c r="F143" i="1" l="1"/>
  <c r="J83" i="14"/>
  <c r="J69" i="14"/>
  <c r="J58" i="14"/>
  <c r="J70" i="14" s="1"/>
  <c r="F83" i="14"/>
  <c r="X35" i="7" s="1"/>
  <c r="F69" i="14"/>
  <c r="F58" i="14"/>
  <c r="F70" i="14" s="1"/>
  <c r="J35" i="14"/>
  <c r="J18" i="14"/>
  <c r="F18" i="14"/>
  <c r="F36" i="14" s="1"/>
  <c r="J86" i="14" l="1"/>
  <c r="J87" i="14" s="1"/>
  <c r="R28" i="8"/>
  <c r="F86" i="14"/>
  <c r="AB35" i="7" s="1"/>
  <c r="J36" i="14"/>
  <c r="J120" i="1" l="1"/>
  <c r="J137" i="1" s="1"/>
  <c r="J140" i="1" s="1"/>
  <c r="F87" i="14"/>
  <c r="F88" i="14" s="1"/>
  <c r="J88" i="14"/>
  <c r="H129" i="1" l="1"/>
  <c r="D129" i="1"/>
  <c r="D135" i="1" l="1"/>
  <c r="H135" i="1"/>
  <c r="V17" i="7"/>
  <c r="T30" i="7"/>
  <c r="T34" i="7" s="1"/>
  <c r="T19" i="7"/>
  <c r="T22" i="7" s="1"/>
  <c r="J17" i="8" l="1"/>
  <c r="H17" i="8"/>
  <c r="F17" i="8"/>
  <c r="Z30" i="7"/>
  <c r="P34" i="7"/>
  <c r="N34" i="7"/>
  <c r="J34" i="7"/>
  <c r="H34" i="7"/>
  <c r="D30" i="7"/>
  <c r="AB29" i="7"/>
  <c r="P19" i="7"/>
  <c r="P22" i="7" s="1"/>
  <c r="N19" i="7"/>
  <c r="N22" i="7" s="1"/>
  <c r="L19" i="7"/>
  <c r="L22" i="7" s="1"/>
  <c r="J19" i="7"/>
  <c r="J22" i="7" s="1"/>
  <c r="H19" i="7"/>
  <c r="H22" i="7" s="1"/>
  <c r="F19" i="7"/>
  <c r="F22" i="7" s="1"/>
  <c r="D19" i="7"/>
  <c r="D22" i="7" s="1"/>
  <c r="AB18" i="7"/>
  <c r="Z34" i="7" l="1"/>
  <c r="H28" i="8"/>
  <c r="J28" i="8"/>
  <c r="F28" i="8"/>
  <c r="L34" i="7"/>
  <c r="F34" i="7" l="1"/>
  <c r="D34" i="7"/>
  <c r="V30" i="7"/>
  <c r="V34" i="7" l="1"/>
  <c r="X30" i="7"/>
  <c r="X34" i="7" s="1"/>
  <c r="X17" i="7"/>
  <c r="AB17" i="7" s="1"/>
  <c r="AB19" i="7" s="1"/>
  <c r="V19" i="7"/>
  <c r="V22" i="7" s="1"/>
  <c r="R13" i="8"/>
  <c r="H95" i="1"/>
  <c r="H98" i="1" s="1"/>
  <c r="H9" i="15" l="1"/>
  <c r="D95" i="1"/>
  <c r="D98" i="1" s="1"/>
  <c r="D9" i="15" s="1"/>
  <c r="D31" i="15" s="1"/>
  <c r="D46" i="15" s="1"/>
  <c r="D50" i="15" s="1"/>
  <c r="D85" i="15" s="1"/>
  <c r="R15" i="8"/>
  <c r="R17" i="8" s="1"/>
  <c r="AB30" i="7"/>
  <c r="AB34" i="7" s="1"/>
  <c r="H100" i="1"/>
  <c r="H103" i="1" s="1"/>
  <c r="X19" i="7"/>
  <c r="X22" i="7" s="1"/>
  <c r="H31" i="15" l="1"/>
  <c r="H46" i="15" s="1"/>
  <c r="H50" i="15" s="1"/>
  <c r="H85" i="15" s="1"/>
  <c r="H87" i="15" s="1"/>
  <c r="L23" i="8"/>
  <c r="L25" i="8" s="1"/>
  <c r="L27" i="8" s="1"/>
  <c r="D87" i="15"/>
  <c r="D100" i="1"/>
  <c r="D105" i="1" s="1"/>
  <c r="D120" i="1" s="1"/>
  <c r="H108" i="1"/>
  <c r="H120" i="1"/>
  <c r="R23" i="8" l="1"/>
  <c r="R25" i="8" s="1"/>
  <c r="R27" i="8" s="1"/>
  <c r="D137" i="1"/>
  <c r="AB22" i="7"/>
  <c r="D143" i="1" l="1"/>
  <c r="D108" i="1"/>
  <c r="H137" i="1" l="1"/>
  <c r="H140" i="1" l="1"/>
  <c r="H29" i="8" l="1"/>
  <c r="P29" i="8" l="1"/>
  <c r="F36" i="7"/>
  <c r="V36" i="7"/>
  <c r="H36" i="7"/>
  <c r="J36" i="7"/>
  <c r="H88" i="15" l="1"/>
  <c r="H58" i="14"/>
  <c r="H18" i="14"/>
  <c r="J29" i="8"/>
  <c r="D69" i="14"/>
  <c r="D36" i="7" l="1"/>
  <c r="D35" i="14"/>
  <c r="D18" i="14" l="1"/>
  <c r="D36" i="14" s="1"/>
  <c r="D88" i="15"/>
  <c r="F29" i="8"/>
  <c r="D58" i="14"/>
  <c r="D70" i="14" s="1"/>
  <c r="L29" i="8" l="1"/>
  <c r="H83" i="14"/>
  <c r="H86" i="14" l="1"/>
  <c r="R29" i="8"/>
  <c r="Z36" i="7" l="1"/>
  <c r="L36" i="7"/>
  <c r="D83" i="14"/>
  <c r="D86" i="14" l="1"/>
  <c r="X36" i="7"/>
  <c r="AB36" i="7" l="1"/>
  <c r="D87" i="14"/>
  <c r="D88" i="14" s="1"/>
  <c r="H35" i="14" l="1"/>
  <c r="H36" i="14" s="1"/>
  <c r="H69" i="14" l="1"/>
  <c r="H70" i="14"/>
  <c r="H87" i="14" s="1"/>
  <c r="H8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Nummon Kerdmongkhonchai</author>
  </authors>
  <commentList>
    <comment ref="A1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PPS- Capitalised commission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Wanassapon Sirisakwises</author>
  </authors>
  <commentList>
    <comment ref="L13" authorId="0" shapeId="0" xr:uid="{00000000-0006-0000-0300-000001000000}">
      <text>
        <r>
          <rPr>
            <sz val="9"/>
            <color indexed="81"/>
            <rFont val="Tahoma"/>
            <family val="2"/>
          </rPr>
          <t xml:space="preserve">แก้เลขตาม Restate ด้วย
</t>
        </r>
      </text>
    </comment>
  </commentList>
</comments>
</file>

<file path=xl/sharedStrings.xml><?xml version="1.0" encoding="utf-8"?>
<sst xmlns="http://schemas.openxmlformats.org/spreadsheetml/2006/main" count="465" uniqueCount="278">
  <si>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</si>
  <si>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</si>
  <si>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</si>
  <si>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</si>
  <si>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</si>
  <si>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</si>
  <si>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</si>
  <si>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</si>
  <si>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</si>
  <si>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</si>
  <si>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</si>
  <si>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</si>
  <si>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</si>
  <si>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</si>
  <si>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</si>
  <si>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</si>
  <si>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</si>
  <si>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</si>
  <si>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</si>
  <si>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</si>
  <si>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</si>
  <si>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</si>
  <si>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</si>
  <si>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</si>
  <si>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</si>
  <si>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</si>
  <si>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</si>
  <si>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</si>
  <si>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</si>
  <si>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</si>
  <si>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</si>
  <si>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</si>
  <si>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</si>
  <si>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</si>
  <si>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</si>
  <si>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</si>
  <si>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</si>
  <si>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</si>
  <si>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</si>
  <si>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</si>
  <si>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</si>
  <si>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</si>
  <si>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</si>
  <si>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</si>
  <si>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</si>
  <si>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 xml:space="preserve">   to net cash provided by (paid from) operating activities:</t>
  </si>
  <si>
    <t xml:space="preserve">   Depreciation</t>
  </si>
  <si>
    <t xml:space="preserve">   Interest income</t>
  </si>
  <si>
    <t xml:space="preserve">   Interest expenses</t>
  </si>
  <si>
    <t xml:space="preserve">   operating assets and liabilities</t>
  </si>
  <si>
    <t>Operating assets (increase) decrease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</si>
  <si>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</si>
  <si>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</si>
  <si>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</si>
  <si>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</si>
  <si>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</si>
  <si>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</si>
  <si>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Other current liabilities</t>
  </si>
  <si>
    <t xml:space="preserve">   Other non-current liabilities</t>
  </si>
  <si>
    <t xml:space="preserve">   Cash received for interest income</t>
  </si>
  <si>
    <t xml:space="preserve">   Cash paid for interest expenses</t>
  </si>
  <si>
    <t>Net cash flows from (used in) operating activities</t>
  </si>
  <si>
    <t>Cash flows from investing activities</t>
  </si>
  <si>
    <t>Cash flows from financing activities</t>
  </si>
  <si>
    <t>Repayment of long-term loans from subsidiaries</t>
  </si>
  <si>
    <t>Supplemental cash flows information</t>
  </si>
  <si>
    <t>Non-cash items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</si>
  <si>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</si>
  <si>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</si>
  <si>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</si>
  <si>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</si>
  <si>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</si>
  <si>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</si>
  <si>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</si>
  <si>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</si>
  <si>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</si>
  <si>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</si>
  <si>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</si>
  <si>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</si>
  <si>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</si>
  <si>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</si>
  <si>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</si>
  <si>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</si>
  <si>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</si>
  <si>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</si>
  <si>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</si>
  <si>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</si>
  <si>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</si>
  <si>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</si>
  <si>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</si>
  <si>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</si>
  <si>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</si>
  <si>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</si>
  <si>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</si>
  <si>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</si>
  <si>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</si>
  <si>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</si>
  <si>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</si>
  <si>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</si>
  <si>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</si>
  <si>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</si>
  <si>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</si>
  <si>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</si>
  <si>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</si>
  <si>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</si>
  <si>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</si>
  <si>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</si>
  <si>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   Provision for long-term employee benefits</t>
  </si>
  <si>
    <t xml:space="preserve">Profit (loss) from operating activities before changes in </t>
  </si>
  <si>
    <t xml:space="preserve">   Trade and other receivables</t>
  </si>
  <si>
    <t xml:space="preserve">   Trade and other payables</t>
  </si>
  <si>
    <t xml:space="preserve">Exchange differences on translation of </t>
  </si>
  <si>
    <t>Profit (loss) attributable to equity holders of the Company</t>
  </si>
  <si>
    <t>Profit (loss) attributable to:</t>
  </si>
  <si>
    <t>Revenue from hotel operations</t>
  </si>
  <si>
    <t>Revenue from property development operations</t>
  </si>
  <si>
    <t>Revenue from office rental operations</t>
  </si>
  <si>
    <t>(Unit: Thousand Baht)</t>
  </si>
  <si>
    <t>(Unaudited but reviewed)</t>
  </si>
  <si>
    <t>Net cash flows from (used in) investing activities</t>
  </si>
  <si>
    <t>Net cash flows from (used in) financing activities</t>
  </si>
  <si>
    <t>Advance received from customers</t>
  </si>
  <si>
    <t>Profit (loss) for the period</t>
  </si>
  <si>
    <t>Cash and cash equivalents at beginning of period</t>
  </si>
  <si>
    <t>Cash and cash equivalents at end of period</t>
  </si>
  <si>
    <t xml:space="preserve">Cash paid for acquisition of property, plant and equipment </t>
  </si>
  <si>
    <t>Cash received from sales of property, plant and equipment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</si>
  <si>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</si>
  <si>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</si>
  <si>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</si>
  <si>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</si>
  <si>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</si>
  <si>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</si>
  <si>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</si>
  <si>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Profit (loss) before income tax expenses</t>
  </si>
  <si>
    <t>Income tax expenses</t>
  </si>
  <si>
    <t>Statement of comprehensive income</t>
  </si>
  <si>
    <t>Statement of changes in shareholders' equity</t>
  </si>
  <si>
    <t>Statement of changes in shareholders' equity (continued)</t>
  </si>
  <si>
    <t>Cash flow statement</t>
  </si>
  <si>
    <t>Cash flow statement (continued)</t>
  </si>
  <si>
    <t>Deferred tax assets</t>
  </si>
  <si>
    <t>Deferred tax liabilities</t>
  </si>
  <si>
    <t xml:space="preserve">Net exchange differences on translation of financial </t>
  </si>
  <si>
    <t xml:space="preserve">    statements in foreign currency</t>
  </si>
  <si>
    <t xml:space="preserve">   financial statements in foreign currency</t>
  </si>
  <si>
    <t>Equity attributable</t>
  </si>
  <si>
    <t>to non-controlling</t>
  </si>
  <si>
    <t xml:space="preserve">   Advance received from customers</t>
  </si>
  <si>
    <t xml:space="preserve">   Cash paid for income tax</t>
  </si>
  <si>
    <t>Cash received from long-term loans to subsidiaries</t>
  </si>
  <si>
    <t>Cash paid for long-term loans to subsidiaries</t>
  </si>
  <si>
    <t>Revaluation</t>
  </si>
  <si>
    <t xml:space="preserve">   Write off property, plant and equipment</t>
  </si>
  <si>
    <t>Draw down of long-term loans from subsidiaries</t>
  </si>
  <si>
    <t>Profit for the period</t>
  </si>
  <si>
    <t xml:space="preserve">   to profit or loss in subsequent periods:</t>
  </si>
  <si>
    <t>(Unit: Thousand Baht, except earnings per share expressed in Baht)</t>
  </si>
  <si>
    <t>(Unaudited</t>
  </si>
  <si>
    <t>but reviewed)</t>
  </si>
  <si>
    <t>(Audited)</t>
  </si>
  <si>
    <t xml:space="preserve">   Reversal of revaluation surplus on disposal of assets</t>
  </si>
  <si>
    <t xml:space="preserve">   Interest recorded as property development cost</t>
  </si>
  <si>
    <t>Property development cost</t>
  </si>
  <si>
    <t>Long-term restricted deposit at financial institution</t>
  </si>
  <si>
    <t>Long-term fixed deposit</t>
  </si>
  <si>
    <t xml:space="preserve">Long-term trade accounts receivable </t>
  </si>
  <si>
    <t>Investments in subsidiaries</t>
  </si>
  <si>
    <t xml:space="preserve">Other long-term investments </t>
  </si>
  <si>
    <t>Long-term loans to subsidiaries</t>
  </si>
  <si>
    <t>Goodwill</t>
  </si>
  <si>
    <t>Leasehold rights</t>
  </si>
  <si>
    <t>Current portion of long-term loans from financial</t>
  </si>
  <si>
    <t>Long-term loans from subsidiaries</t>
  </si>
  <si>
    <t>Share of other</t>
  </si>
  <si>
    <t>comprehensive</t>
  </si>
  <si>
    <t>associates</t>
  </si>
  <si>
    <t>Interest income</t>
  </si>
  <si>
    <t xml:space="preserve">   Forfeited money from property units</t>
  </si>
  <si>
    <t>Short-term loans from financial institutions</t>
  </si>
  <si>
    <t>shareholders' equity</t>
  </si>
  <si>
    <t xml:space="preserve">Other  components of </t>
  </si>
  <si>
    <t>surplus on assets</t>
  </si>
  <si>
    <t>2019</t>
  </si>
  <si>
    <t>Balance as at 1 January 2019</t>
  </si>
  <si>
    <t>Cost to obtain contracts with customers</t>
  </si>
  <si>
    <t>Share of profit from investments in associates</t>
  </si>
  <si>
    <t>Reversal of revaluation surplus on disposal of assets</t>
  </si>
  <si>
    <t xml:space="preserve">   the adoption of new financial reporting standard (Note 2)</t>
  </si>
  <si>
    <t xml:space="preserve">   Dividend income from investments in subsidiaries</t>
  </si>
  <si>
    <t xml:space="preserve">      plant and equipment</t>
  </si>
  <si>
    <t xml:space="preserve">   Transfer of property development cost to property, </t>
  </si>
  <si>
    <t xml:space="preserve">   Dividend income from investments in associate</t>
  </si>
  <si>
    <t>Dividend received from investment in associate</t>
  </si>
  <si>
    <t>Payment of dividends</t>
  </si>
  <si>
    <t xml:space="preserve">   Transfer of property, plant and equipment to </t>
  </si>
  <si>
    <t xml:space="preserve">   Interest recorded as property, plant and equipment</t>
  </si>
  <si>
    <t xml:space="preserve">   Transfer of property development cost to  </t>
  </si>
  <si>
    <t>Share of loss from investments in associates</t>
  </si>
  <si>
    <t>Cash paid for acquisition of investment properties</t>
  </si>
  <si>
    <t>Cumulative effects of the change in accounting policies due to</t>
  </si>
  <si>
    <t xml:space="preserve">   Impairment of property, plant and equipment</t>
  </si>
  <si>
    <t xml:space="preserve">      property development cost</t>
  </si>
  <si>
    <t>Adjustments to reconcile profit before income tax expenses</t>
  </si>
  <si>
    <t xml:space="preserve">   Write off investment properties</t>
  </si>
  <si>
    <t xml:space="preserve">      investment properties</t>
  </si>
  <si>
    <t>Balance as at 30 September 2019</t>
  </si>
  <si>
    <t>Loss for the period</t>
  </si>
  <si>
    <t xml:space="preserve">   Provision for long-term employee benefits </t>
  </si>
  <si>
    <t>Cash flows from operating activities</t>
  </si>
  <si>
    <t xml:space="preserve">Cash flows from (used in) operating activities </t>
  </si>
  <si>
    <t xml:space="preserve">   Share of profit from investments in associates</t>
  </si>
  <si>
    <t xml:space="preserve">   Gain on revaluation of investment properties</t>
  </si>
  <si>
    <t xml:space="preserve">   Cost to obtain contracts with customers</t>
  </si>
  <si>
    <t>Dividend received from investments in subsidiaries</t>
  </si>
  <si>
    <t>Revenues</t>
  </si>
  <si>
    <t>Total revenues</t>
  </si>
  <si>
    <t>31 December 2019</t>
  </si>
  <si>
    <t>As at 30 September 2020</t>
  </si>
  <si>
    <t>30 September 2020</t>
  </si>
  <si>
    <t>Other non-current financial assets</t>
  </si>
  <si>
    <t>Right-of-use assets</t>
  </si>
  <si>
    <t>Long-term loan from related company</t>
  </si>
  <si>
    <t>Lease liabilities, net of current portion</t>
  </si>
  <si>
    <t>For the nine-month period ended 30 September 2020</t>
  </si>
  <si>
    <t>Balance as at 30 September 2020</t>
  </si>
  <si>
    <t>Balance as at 1 January 2020</t>
  </si>
  <si>
    <t>For the three-month period ended 30 September 2020</t>
  </si>
  <si>
    <t>2020</t>
  </si>
  <si>
    <t>Dividend paid (Note 23)</t>
  </si>
  <si>
    <t xml:space="preserve">Balance as at 30 September 2019 </t>
  </si>
  <si>
    <t>Balance as at 1 January 2020 - as restated</t>
  </si>
  <si>
    <t>Additional investment in subsidiary</t>
  </si>
  <si>
    <t>Gains on</t>
  </si>
  <si>
    <t>investments in equity</t>
  </si>
  <si>
    <t>designated at fair</t>
  </si>
  <si>
    <t>comprehensive income</t>
  </si>
  <si>
    <t xml:space="preserve">   to profit or loss in subsequent periods</t>
  </si>
  <si>
    <t xml:space="preserve">   to profit or loss in subsequent periods, net of income tax</t>
  </si>
  <si>
    <t>Cumulative effects of changes in accounting policies due to</t>
  </si>
  <si>
    <t xml:space="preserve">   Write off property development cost</t>
  </si>
  <si>
    <t xml:space="preserve">   Dividend payable</t>
  </si>
  <si>
    <t>Current portion of lease liabilities</t>
  </si>
  <si>
    <t>Other comprehenive income for the period</t>
  </si>
  <si>
    <t xml:space="preserve">Total comprehensive income for the period </t>
  </si>
  <si>
    <t xml:space="preserve">   Amortisation of leasehold rights</t>
  </si>
  <si>
    <t>Increase in short-term loans from financial institutions</t>
  </si>
  <si>
    <t xml:space="preserve">   Gain on sales of property, plant and equipment</t>
  </si>
  <si>
    <t xml:space="preserve">Loss for the period </t>
  </si>
  <si>
    <t xml:space="preserve">   Reduction of inventory to net realisable value (reversal)</t>
  </si>
  <si>
    <t>Other comprehensive income for the period</t>
  </si>
  <si>
    <t>The accompanying notes to interim consolidated financial statements are an integral part of the financial statements.</t>
  </si>
  <si>
    <t>Draw down of long-term loans from financial institution</t>
  </si>
  <si>
    <t>Repayment of long-term loans from financial institution</t>
  </si>
  <si>
    <t xml:space="preserve">Payment of lease payable </t>
  </si>
  <si>
    <t>Profit (loss) from operating activities</t>
  </si>
  <si>
    <t>value through other</t>
  </si>
  <si>
    <t xml:space="preserve">   the adoption of new financial reporting standards (Note 2)</t>
  </si>
  <si>
    <t>Increase in long-term restricted deposit at financial institution</t>
  </si>
  <si>
    <t>Increase in current investment - short-term fixed deposit</t>
  </si>
  <si>
    <t>Cash received from registered share capital of subsidiary -</t>
  </si>
  <si>
    <t>Net increase (decrease) in cash and cash equivalents</t>
  </si>
  <si>
    <t xml:space="preserve">    non-controlling interests</t>
  </si>
  <si>
    <t>Long-term loans from financial institutions,</t>
  </si>
  <si>
    <t xml:space="preserve">   net of current portion</t>
  </si>
  <si>
    <t>Long-term provision - provision for legal cases</t>
  </si>
  <si>
    <t>Equity attributable to owners of the Company</t>
  </si>
  <si>
    <t xml:space="preserve">   Reduction of property development cost to net realisable value</t>
  </si>
  <si>
    <t xml:space="preserve">   Allowance for expected credit losses/doubtful accounts (reversal)</t>
  </si>
  <si>
    <t>Other comprehensive income:</t>
  </si>
  <si>
    <t>Other comprehensive income to be reclassified</t>
  </si>
  <si>
    <t xml:space="preserve">Other comprehensive income not to be reclassified </t>
  </si>
  <si>
    <t>Total comprehensive income for the period</t>
  </si>
  <si>
    <t>Total comprehensive income attributable to:</t>
  </si>
  <si>
    <t>Share of other comprehensive income of associates</t>
  </si>
  <si>
    <t>income of</t>
  </si>
  <si>
    <t xml:space="preserve">   Share of comprehensive income of associates</t>
  </si>
  <si>
    <t>Increase in long-term fixed deposit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</si>
</sst>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_(* #,##0.00_);_(* \(#,##0.00\);_(* &quot;-&quot;_);_(@_)"/>
    <numFmt numFmtId="168" formatCode="_(* #,##0.000_);_(* \(#,##0.000\);_(* &quot;-&quot;??_);_(@_)"/>
  </numFmts>
  <fonts count="25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6" applyFont="1" applyFill="1" applyAlignment="1">
      <alignment vertical="center"/>
    </xf>
    <xf numFmtId="41" fontId="8" fillId="0" borderId="0" xfId="6" applyNumberFormat="1" applyFont="1" applyFill="1" applyAlignment="1">
      <alignment horizontal="right" vertical="center"/>
    </xf>
    <xf numFmtId="0" fontId="8" fillId="0" borderId="0" xfId="6" applyFont="1" applyFill="1" applyBorder="1" applyAlignment="1">
      <alignment vertical="center"/>
    </xf>
    <xf numFmtId="0" fontId="8" fillId="0" borderId="0" xfId="6" applyFont="1" applyFill="1" applyAlignme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4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left" vertical="center"/>
    </xf>
    <xf numFmtId="41" fontId="8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3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0" fontId="4" fillId="0" borderId="0" xfId="0" quotePrefix="1" applyFont="1" applyFill="1" applyAlignment="1">
      <alignment horizontal="center" vertical="center"/>
    </xf>
    <xf numFmtId="0" fontId="9" fillId="0" borderId="0" xfId="6" applyFont="1" applyFill="1" applyAlignment="1">
      <alignment horizontal="center" vertical="center"/>
    </xf>
    <xf numFmtId="41" fontId="8" fillId="0" borderId="0" xfId="6" applyNumberFormat="1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41" fontId="3" fillId="0" borderId="0" xfId="6" applyNumberFormat="1" applyFont="1" applyFill="1" applyAlignment="1">
      <alignment vertical="center"/>
    </xf>
    <xf numFmtId="0" fontId="8" fillId="0" borderId="1" xfId="6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43" fontId="3" fillId="0" borderId="3" xfId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2" fontId="3" fillId="0" borderId="0" xfId="0" applyNumberFormat="1" applyFont="1" applyFill="1" applyAlignment="1">
      <alignment vertical="center"/>
    </xf>
    <xf numFmtId="41" fontId="8" fillId="0" borderId="0" xfId="6" applyNumberFormat="1" applyFont="1" applyFill="1" applyAlignment="1">
      <alignment vertical="center"/>
    </xf>
    <xf numFmtId="0" fontId="3" fillId="0" borderId="0" xfId="0" quotePrefix="1" applyFont="1" applyFill="1" applyAlignment="1">
      <alignment horizontal="center" vertical="center"/>
    </xf>
    <xf numFmtId="0" fontId="3" fillId="0" borderId="0" xfId="0" quotePrefix="1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41" fontId="3" fillId="0" borderId="4" xfId="0" applyNumberFormat="1" applyFont="1" applyFill="1" applyBorder="1" applyAlignment="1">
      <alignment horizontal="left" vertical="center"/>
    </xf>
    <xf numFmtId="41" fontId="3" fillId="0" borderId="7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vertical="center"/>
    </xf>
    <xf numFmtId="167" fontId="3" fillId="0" borderId="3" xfId="0" applyNumberFormat="1" applyFont="1" applyFill="1" applyBorder="1" applyAlignment="1">
      <alignment vertical="center"/>
    </xf>
    <xf numFmtId="41" fontId="3" fillId="0" borderId="0" xfId="1" applyNumberFormat="1" applyFont="1" applyAlignment="1">
      <alignment vertical="center"/>
    </xf>
    <xf numFmtId="41" fontId="3" fillId="0" borderId="1" xfId="1" applyNumberFormat="1" applyFont="1" applyBorder="1" applyAlignment="1">
      <alignment vertical="center"/>
    </xf>
    <xf numFmtId="41" fontId="3" fillId="0" borderId="0" xfId="1" quotePrefix="1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41" fontId="3" fillId="0" borderId="0" xfId="1" applyNumberFormat="1" applyFont="1" applyAlignment="1">
      <alignment horizontal="center" vertical="center"/>
    </xf>
    <xf numFmtId="41" fontId="3" fillId="0" borderId="0" xfId="1" applyNumberFormat="1" applyFont="1" applyAlignment="1">
      <alignment horizontal="right" vertical="center"/>
    </xf>
    <xf numFmtId="41" fontId="3" fillId="0" borderId="3" xfId="1" applyNumberFormat="1" applyFont="1" applyBorder="1" applyAlignment="1">
      <alignment vertical="center"/>
    </xf>
    <xf numFmtId="0" fontId="7" fillId="0" borderId="0" xfId="6" applyFont="1" applyFill="1" applyBorder="1" applyAlignment="1">
      <alignment vertical="center"/>
    </xf>
    <xf numFmtId="41" fontId="3" fillId="3" borderId="0" xfId="1" applyNumberFormat="1" applyFont="1" applyFill="1" applyAlignment="1">
      <alignment vertical="center"/>
    </xf>
    <xf numFmtId="41" fontId="3" fillId="3" borderId="2" xfId="1" applyNumberFormat="1" applyFont="1" applyFill="1" applyBorder="1" applyAlignment="1">
      <alignment vertical="center"/>
    </xf>
    <xf numFmtId="41" fontId="3" fillId="3" borderId="1" xfId="1" applyNumberFormat="1" applyFont="1" applyFill="1" applyBorder="1" applyAlignment="1">
      <alignment vertical="center"/>
    </xf>
    <xf numFmtId="41" fontId="3" fillId="3" borderId="3" xfId="1" applyNumberFormat="1" applyFont="1" applyFill="1" applyBorder="1" applyAlignment="1">
      <alignment vertical="center"/>
    </xf>
    <xf numFmtId="41" fontId="3" fillId="3" borderId="0" xfId="1" applyNumberFormat="1" applyFont="1" applyFill="1" applyAlignment="1">
      <alignment horizontal="right" vertical="center"/>
    </xf>
    <xf numFmtId="41" fontId="3" fillId="3" borderId="0" xfId="1" quotePrefix="1" applyNumberFormat="1" applyFont="1" applyFill="1" applyAlignment="1">
      <alignment horizontal="right" vertical="center"/>
    </xf>
    <xf numFmtId="0" fontId="21" fillId="0" borderId="0" xfId="0" applyFont="1" applyFill="1" applyAlignment="1">
      <alignment vertical="center"/>
    </xf>
    <xf numFmtId="37" fontId="21" fillId="0" borderId="0" xfId="0" applyNumberFormat="1" applyFont="1" applyFill="1" applyAlignment="1">
      <alignment vertical="center"/>
    </xf>
    <xf numFmtId="41" fontId="13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center" vertical="center"/>
    </xf>
    <xf numFmtId="37" fontId="13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37" fontId="13" fillId="0" borderId="0" xfId="0" applyNumberFormat="1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37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quotePrefix="1" applyNumberFormat="1" applyFont="1" applyFill="1" applyAlignment="1">
      <alignment horizontal="center" vertical="center"/>
    </xf>
    <xf numFmtId="0" fontId="13" fillId="0" borderId="0" xfId="0" applyNumberFormat="1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1" fontId="13" fillId="0" borderId="0" xfId="0" applyNumberFormat="1" applyFont="1" applyFill="1" applyAlignment="1">
      <alignment vertical="center"/>
    </xf>
    <xf numFmtId="41" fontId="13" fillId="0" borderId="0" xfId="0" applyNumberFormat="1" applyFont="1" applyFill="1" applyAlignment="1">
      <alignment horizontal="center" vertical="center"/>
    </xf>
    <xf numFmtId="41" fontId="13" fillId="0" borderId="1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41" fontId="13" fillId="0" borderId="3" xfId="0" applyNumberFormat="1" applyFont="1" applyFill="1" applyBorder="1" applyAlignment="1">
      <alignment vertical="center"/>
    </xf>
    <xf numFmtId="37" fontId="13" fillId="0" borderId="0" xfId="0" applyNumberFormat="1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41" fontId="13" fillId="3" borderId="0" xfId="0" applyNumberFormat="1" applyFont="1" applyFill="1" applyAlignment="1">
      <alignment vertical="center"/>
    </xf>
    <xf numFmtId="41" fontId="23" fillId="3" borderId="0" xfId="0" applyNumberFormat="1" applyFont="1" applyFill="1" applyAlignment="1">
      <alignment vertical="center"/>
    </xf>
    <xf numFmtId="0" fontId="8" fillId="0" borderId="2" xfId="6" applyFont="1" applyFill="1" applyBorder="1" applyAlignment="1">
      <alignment horizontal="centerContinuous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38" fontId="3" fillId="0" borderId="0" xfId="0" applyNumberFormat="1" applyFont="1" applyFill="1" applyAlignment="1">
      <alignment vertical="center"/>
    </xf>
    <xf numFmtId="0" fontId="3" fillId="0" borderId="6" xfId="0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horizontal="right" vertical="center"/>
    </xf>
    <xf numFmtId="0" fontId="13" fillId="0" borderId="0" xfId="6" applyFont="1" applyFill="1" applyAlignment="1">
      <alignment vertical="center"/>
    </xf>
    <xf numFmtId="0" fontId="0" fillId="0" borderId="0" xfId="0"/>
    <xf numFmtId="0" fontId="21" fillId="0" borderId="0" xfId="0" applyFont="1" applyFill="1" applyAlignment="1">
      <alignment vertical="center"/>
    </xf>
    <xf numFmtId="37" fontId="21" fillId="0" borderId="0" xfId="0" applyNumberFormat="1" applyFont="1" applyFill="1" applyAlignment="1">
      <alignment vertical="center"/>
    </xf>
    <xf numFmtId="41" fontId="13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center" vertical="center"/>
    </xf>
    <xf numFmtId="37" fontId="13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37" fontId="13" fillId="0" borderId="0" xfId="0" applyNumberFormat="1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37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quotePrefix="1" applyNumberFormat="1" applyFont="1" applyFill="1" applyAlignment="1">
      <alignment horizontal="center" vertical="center"/>
    </xf>
    <xf numFmtId="0" fontId="13" fillId="0" borderId="0" xfId="0" applyNumberFormat="1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1" fontId="13" fillId="0" borderId="0" xfId="0" applyNumberFormat="1" applyFont="1" applyFill="1" applyAlignment="1">
      <alignment vertical="center"/>
    </xf>
    <xf numFmtId="41" fontId="13" fillId="0" borderId="0" xfId="0" quotePrefix="1" applyNumberFormat="1" applyFont="1" applyFill="1" applyAlignment="1">
      <alignment horizontal="right" vertical="center"/>
    </xf>
    <xf numFmtId="41" fontId="13" fillId="0" borderId="0" xfId="0" applyNumberFormat="1" applyFont="1" applyFill="1" applyAlignment="1">
      <alignment horizontal="center" vertical="center"/>
    </xf>
    <xf numFmtId="41" fontId="13" fillId="0" borderId="1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1" applyNumberFormat="1" applyFont="1" applyFill="1" applyBorder="1" applyAlignment="1">
      <alignment vertical="center"/>
    </xf>
    <xf numFmtId="41" fontId="13" fillId="0" borderId="1" xfId="0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vertical="center"/>
    </xf>
    <xf numFmtId="41" fontId="13" fillId="3" borderId="0" xfId="0" applyNumberFormat="1" applyFont="1" applyFill="1" applyAlignment="1">
      <alignment vertical="center"/>
    </xf>
    <xf numFmtId="41" fontId="13" fillId="3" borderId="0" xfId="0" applyNumberFormat="1" applyFont="1" applyFill="1" applyAlignment="1">
      <alignment horizontal="right" vertical="center"/>
    </xf>
    <xf numFmtId="41" fontId="13" fillId="3" borderId="0" xfId="0" applyNumberFormat="1" applyFont="1" applyFill="1" applyAlignment="1">
      <alignment horizontal="center" vertical="center"/>
    </xf>
    <xf numFmtId="0" fontId="21" fillId="3" borderId="0" xfId="0" applyFont="1" applyFill="1" applyAlignment="1">
      <alignment vertical="center"/>
    </xf>
    <xf numFmtId="41" fontId="13" fillId="3" borderId="2" xfId="0" applyNumberFormat="1" applyFont="1" applyFill="1" applyBorder="1" applyAlignment="1">
      <alignment vertical="center"/>
    </xf>
    <xf numFmtId="41" fontId="13" fillId="3" borderId="0" xfId="0" quotePrefix="1" applyNumberFormat="1" applyFont="1" applyFill="1" applyAlignment="1">
      <alignment horizontal="right" vertical="center"/>
    </xf>
    <xf numFmtId="41" fontId="13" fillId="3" borderId="0" xfId="0" applyNumberFormat="1" applyFont="1" applyFill="1" applyBorder="1" applyAlignment="1">
      <alignment horizontal="right" vertical="center"/>
    </xf>
    <xf numFmtId="41" fontId="13" fillId="3" borderId="0" xfId="0" applyNumberFormat="1" applyFont="1" applyFill="1" applyBorder="1" applyAlignment="1">
      <alignment vertical="center"/>
    </xf>
    <xf numFmtId="41" fontId="13" fillId="3" borderId="0" xfId="0" applyNumberFormat="1" applyFont="1" applyFill="1" applyBorder="1" applyAlignment="1">
      <alignment horizontal="center" vertical="center"/>
    </xf>
    <xf numFmtId="41" fontId="13" fillId="3" borderId="0" xfId="0" quotePrefix="1" applyNumberFormat="1" applyFont="1" applyFill="1" applyBorder="1" applyAlignment="1">
      <alignment horizontal="right" vertical="center"/>
    </xf>
    <xf numFmtId="41" fontId="13" fillId="3" borderId="1" xfId="0" applyNumberFormat="1" applyFont="1" applyFill="1" applyBorder="1" applyAlignment="1">
      <alignment vertical="center"/>
    </xf>
    <xf numFmtId="0" fontId="13" fillId="0" borderId="0" xfId="6" applyFont="1" applyFill="1" applyAlignment="1">
      <alignment vertical="center"/>
    </xf>
    <xf numFmtId="168" fontId="3" fillId="0" borderId="3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</cellXfs>
  <cellStyles count="12">
    <cellStyle name="Comma" xfId="1" builtinId="3"/>
    <cellStyle name="Comma 2" xfId="2" xr:uid="{00000000-0005-0000-0000-000001000000}"/>
    <cellStyle name="Comma 2 2" xfId="11" xr:uid="{52586F7B-5CFC-4206-ABFC-CD14743D596F}"/>
    <cellStyle name="Custom" xfId="3" xr:uid="{00000000-0005-0000-0000-000002000000}"/>
    <cellStyle name="Euro" xfId="4" xr:uid="{00000000-0005-0000-0000-000003000000}"/>
    <cellStyle name="no dec" xfId="5" xr:uid="{00000000-0005-0000-0000-000004000000}"/>
    <cellStyle name="Normal" xfId="0" builtinId="0"/>
    <cellStyle name="Normal 2" xfId="6" xr:uid="{00000000-0005-0000-0000-000006000000}"/>
    <cellStyle name="Normal 3" xfId="10" xr:uid="{00000000-0005-0000-0000-000007000000}"/>
    <cellStyle name="pwstyle" xfId="7" xr:uid="{00000000-0005-0000-0000-000008000000}"/>
    <cellStyle name="เชื่อมโยงหลายมิติ" xfId="8" xr:uid="{00000000-0005-0000-0000-000009000000}"/>
    <cellStyle name="ตามการเชื่อมโยงหลายมิติ" xfId="9" xr:uid="{00000000-0005-0000-0000-00000A000000}"/>
  </cellStyles>
  <dxfs count="0"/>
  <tableStyles count="0" defaultTableStyle="TableStyleMedium9" defaultPivotStyle="PivotStyleLight16"/>
  <colors>
    <mruColors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_REF"/>
      <sheetName val="NN"/>
      <sheetName val="F1771-V"/>
      <sheetName val="Setup"/>
      <sheetName val="A12-invsub"/>
      <sheetName val="P&amp;L"/>
      <sheetName val="Setup 2009"/>
      <sheetName val="Elim Seg LM"/>
      <sheetName val="Elim Seg BM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เงินกู้ MGC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Summary"/>
      <sheetName val="Gen"/>
      <sheetName val="Input"/>
      <sheetName val="FA(NEW)"/>
      <sheetName val="list"/>
      <sheetName val="Cover"/>
      <sheetName val="SCORE_RC_Code"/>
      <sheetName val="Balance sheet"/>
      <sheetName val="esxa"/>
      <sheetName val="22 Ol, 23 CA"/>
      <sheetName val="Basic_Information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4"/>
  <sheetViews>
    <sheetView showGridLines="0" topLeftCell="A4" zoomScale="85" zoomScaleNormal="85" zoomScaleSheetLayoutView="100" workbookViewId="0">
      <selection activeCell="D21" sqref="D21"/>
    </sheetView>
  </sheetViews>
  <sheetFormatPr defaultColWidth="9.28515625" defaultRowHeight="21" customHeight="1"/>
  <cols>
    <col min="1" max="1" width="41.42578125" style="3" customWidth="1"/>
    <col min="2" max="2" width="4.85546875" style="3" customWidth="1"/>
    <col min="3" max="3" width="1.28515625" style="3" customWidth="1"/>
    <col min="4" max="4" width="15.5703125" style="3" customWidth="1"/>
    <col min="5" max="5" width="1.28515625" style="3" customWidth="1"/>
    <col min="6" max="6" width="15.5703125" style="4" customWidth="1"/>
    <col min="7" max="7" width="1.28515625" style="3" customWidth="1"/>
    <col min="8" max="8" width="15.5703125" style="3" customWidth="1"/>
    <col min="9" max="9" width="1.28515625" style="3" customWidth="1"/>
    <col min="10" max="10" width="15.5703125" style="4" customWidth="1"/>
    <col min="11" max="11" width="0.5703125" style="4" customWidth="1"/>
    <col min="12" max="12" width="9.28515625" style="3"/>
    <col min="13" max="13" width="14.85546875" style="3" customWidth="1"/>
    <col min="14" max="16384" width="9.28515625" style="3"/>
  </cols>
  <sheetData>
    <row r="1" spans="1:23" s="1" customFormat="1" ht="21" customHeight="1">
      <c r="A1" s="1" t="s">
        <v>0</v>
      </c>
      <c r="F1" s="2"/>
      <c r="J1" s="2"/>
      <c r="K1" s="2"/>
    </row>
    <row r="2" spans="1:23" s="1" customFormat="1" ht="21" customHeight="1">
      <c r="A2" s="1" t="s">
        <v>131</v>
      </c>
      <c r="F2" s="2"/>
      <c r="J2" s="2"/>
      <c r="K2" s="2"/>
    </row>
    <row r="3" spans="1:23" s="1" customFormat="1" ht="21" customHeight="1">
      <c r="A3" s="1" t="s">
        <v>218</v>
      </c>
      <c r="F3" s="2"/>
      <c r="J3" s="2"/>
      <c r="K3" s="2"/>
    </row>
    <row r="4" spans="1:23" ht="21" customHeight="1">
      <c r="J4" s="5" t="s">
        <v>117</v>
      </c>
      <c r="K4" s="5"/>
    </row>
    <row r="5" spans="1:23" s="6" customFormat="1" ht="21" customHeight="1">
      <c r="A5" s="81"/>
      <c r="D5" s="173" t="s">
        <v>1</v>
      </c>
      <c r="E5" s="173"/>
      <c r="F5" s="173"/>
      <c r="G5" s="1"/>
      <c r="H5" s="173" t="s">
        <v>2</v>
      </c>
      <c r="I5" s="173"/>
      <c r="J5" s="173"/>
      <c r="K5" s="48"/>
    </row>
    <row r="6" spans="1:23" s="8" customFormat="1" ht="21" customHeight="1">
      <c r="B6" s="9" t="s">
        <v>3</v>
      </c>
      <c r="D6" s="62" t="s">
        <v>219</v>
      </c>
      <c r="F6" s="48" t="s">
        <v>217</v>
      </c>
      <c r="H6" s="62" t="s">
        <v>219</v>
      </c>
      <c r="J6" s="48" t="s">
        <v>217</v>
      </c>
      <c r="K6" s="48"/>
    </row>
    <row r="7" spans="1:23" s="8" customFormat="1" ht="21" customHeight="1">
      <c r="B7" s="9"/>
      <c r="D7" s="79" t="s">
        <v>158</v>
      </c>
      <c r="F7" s="80" t="s">
        <v>160</v>
      </c>
      <c r="H7" s="79" t="s">
        <v>158</v>
      </c>
      <c r="J7" s="80" t="s">
        <v>160</v>
      </c>
      <c r="K7" s="80"/>
    </row>
    <row r="8" spans="1:23" s="8" customFormat="1" ht="21" customHeight="1">
      <c r="B8" s="9"/>
      <c r="D8" s="79" t="s">
        <v>159</v>
      </c>
      <c r="F8" s="80"/>
      <c r="H8" s="79" t="s">
        <v>159</v>
      </c>
      <c r="J8" s="80"/>
      <c r="K8" s="80"/>
    </row>
    <row r="9" spans="1:23" s="8" customFormat="1" ht="21" customHeight="1">
      <c r="B9" s="9"/>
      <c r="D9" s="9"/>
      <c r="F9" s="81"/>
      <c r="H9" s="9"/>
      <c r="J9" s="81"/>
      <c r="K9" s="81"/>
    </row>
    <row r="10" spans="1:23" s="8" customFormat="1" ht="21" customHeight="1">
      <c r="A10" s="1" t="s">
        <v>4</v>
      </c>
      <c r="F10" s="11"/>
      <c r="J10" s="11"/>
      <c r="K10" s="11"/>
    </row>
    <row r="11" spans="1:23" ht="21" customHeight="1">
      <c r="A11" s="1" t="s">
        <v>5</v>
      </c>
    </row>
    <row r="12" spans="1:23" ht="21" customHeight="1">
      <c r="A12" s="3" t="s">
        <v>6</v>
      </c>
      <c r="B12" s="12">
        <v>3</v>
      </c>
      <c r="D12" s="97">
        <v>503379</v>
      </c>
      <c r="E12" s="13"/>
      <c r="F12" s="89">
        <v>632544</v>
      </c>
      <c r="G12" s="13"/>
      <c r="H12" s="97">
        <v>25408</v>
      </c>
      <c r="I12" s="13"/>
      <c r="J12" s="89">
        <v>21706</v>
      </c>
      <c r="K12" s="13"/>
      <c r="M12" s="13"/>
      <c r="O12" s="13"/>
      <c r="Q12" s="13"/>
      <c r="S12" s="13"/>
      <c r="T12" s="13"/>
      <c r="U12" s="13"/>
      <c r="V12" s="13"/>
      <c r="W12" s="13"/>
    </row>
    <row r="13" spans="1:23" ht="21" customHeight="1">
      <c r="A13" s="3" t="s">
        <v>78</v>
      </c>
      <c r="B13" s="12">
        <v>4</v>
      </c>
      <c r="D13" s="97">
        <v>706739</v>
      </c>
      <c r="E13" s="13"/>
      <c r="F13" s="89">
        <v>813940</v>
      </c>
      <c r="G13" s="13"/>
      <c r="H13" s="97">
        <v>184149</v>
      </c>
      <c r="I13" s="13"/>
      <c r="J13" s="89">
        <v>64262</v>
      </c>
      <c r="K13" s="13"/>
      <c r="M13" s="13"/>
      <c r="O13" s="13"/>
      <c r="Q13" s="13"/>
      <c r="S13" s="13"/>
      <c r="T13" s="13"/>
      <c r="U13" s="13"/>
      <c r="V13" s="13"/>
      <c r="W13" s="13"/>
    </row>
    <row r="14" spans="1:23" ht="21" customHeight="1">
      <c r="A14" s="3" t="s">
        <v>79</v>
      </c>
      <c r="B14" s="12"/>
      <c r="D14" s="97">
        <v>81555</v>
      </c>
      <c r="E14" s="13"/>
      <c r="F14" s="89">
        <v>88325</v>
      </c>
      <c r="G14" s="13"/>
      <c r="H14" s="97">
        <v>0</v>
      </c>
      <c r="I14" s="13"/>
      <c r="J14" s="89">
        <v>0</v>
      </c>
      <c r="K14" s="13"/>
      <c r="M14" s="13"/>
      <c r="O14" s="13"/>
      <c r="Q14" s="13"/>
      <c r="S14" s="13"/>
      <c r="T14" s="13"/>
      <c r="U14" s="13"/>
      <c r="V14" s="13"/>
      <c r="W14" s="13"/>
    </row>
    <row r="15" spans="1:23" ht="21" customHeight="1">
      <c r="A15" s="3" t="s">
        <v>163</v>
      </c>
      <c r="B15" s="12">
        <v>6</v>
      </c>
      <c r="D15" s="97">
        <v>4396273</v>
      </c>
      <c r="E15" s="13"/>
      <c r="F15" s="89">
        <v>4138398</v>
      </c>
      <c r="G15" s="13"/>
      <c r="H15" s="97">
        <v>111429</v>
      </c>
      <c r="I15" s="13"/>
      <c r="J15" s="89">
        <v>111429</v>
      </c>
      <c r="K15" s="13"/>
      <c r="M15" s="13"/>
      <c r="O15" s="13"/>
      <c r="Q15" s="13"/>
      <c r="S15" s="13"/>
      <c r="T15" s="13"/>
      <c r="U15" s="13"/>
      <c r="V15" s="13"/>
      <c r="W15" s="13"/>
    </row>
    <row r="16" spans="1:23" ht="21" customHeight="1">
      <c r="A16" s="3" t="s">
        <v>185</v>
      </c>
      <c r="B16" s="12"/>
      <c r="D16" s="97">
        <v>117406</v>
      </c>
      <c r="E16" s="13"/>
      <c r="F16" s="89">
        <v>99982</v>
      </c>
      <c r="G16" s="13"/>
      <c r="H16" s="97">
        <v>0</v>
      </c>
      <c r="I16" s="13"/>
      <c r="J16" s="89">
        <v>0</v>
      </c>
      <c r="K16" s="13"/>
      <c r="M16" s="13"/>
      <c r="O16" s="13"/>
      <c r="Q16" s="13"/>
      <c r="S16" s="13"/>
      <c r="T16" s="13"/>
      <c r="U16" s="13"/>
      <c r="V16" s="13"/>
      <c r="W16" s="13"/>
    </row>
    <row r="17" spans="1:23" ht="21" customHeight="1">
      <c r="A17" s="3" t="s">
        <v>7</v>
      </c>
      <c r="B17" s="12"/>
      <c r="D17" s="97">
        <v>162974</v>
      </c>
      <c r="E17" s="13"/>
      <c r="F17" s="90">
        <v>241838</v>
      </c>
      <c r="G17" s="13"/>
      <c r="H17" s="97">
        <v>18539</v>
      </c>
      <c r="I17" s="13"/>
      <c r="J17" s="90">
        <v>15194</v>
      </c>
      <c r="K17" s="18"/>
      <c r="M17" s="13"/>
      <c r="O17" s="13"/>
      <c r="Q17" s="13"/>
      <c r="S17" s="13"/>
      <c r="T17" s="13"/>
      <c r="U17" s="13"/>
      <c r="V17" s="13"/>
      <c r="W17" s="13"/>
    </row>
    <row r="18" spans="1:23" ht="21" customHeight="1">
      <c r="A18" s="1" t="s">
        <v>8</v>
      </c>
      <c r="B18" s="12"/>
      <c r="D18" s="98">
        <f>SUM(D12:D17)</f>
        <v>5968326</v>
      </c>
      <c r="E18" s="13"/>
      <c r="F18" s="17">
        <f>SUM(F12:F17)</f>
        <v>6015027</v>
      </c>
      <c r="G18" s="13"/>
      <c r="H18" s="98">
        <f>SUM(H12:H17)</f>
        <v>339525</v>
      </c>
      <c r="I18" s="13"/>
      <c r="J18" s="17">
        <f>SUM(J12:J17)</f>
        <v>212591</v>
      </c>
      <c r="K18" s="18"/>
      <c r="M18" s="13"/>
      <c r="O18" s="13"/>
      <c r="Q18" s="13"/>
      <c r="S18" s="13"/>
      <c r="T18" s="13"/>
      <c r="U18" s="13"/>
      <c r="V18" s="13"/>
      <c r="W18" s="13"/>
    </row>
    <row r="19" spans="1:23" ht="21" customHeight="1">
      <c r="A19" s="1" t="s">
        <v>9</v>
      </c>
      <c r="B19" s="12"/>
      <c r="D19" s="97"/>
      <c r="E19" s="13"/>
      <c r="F19" s="13"/>
      <c r="G19" s="13"/>
      <c r="H19" s="97"/>
      <c r="I19" s="13"/>
      <c r="J19" s="13"/>
      <c r="K19" s="13"/>
      <c r="M19" s="13"/>
      <c r="O19" s="13"/>
      <c r="Q19" s="13"/>
      <c r="S19" s="13"/>
      <c r="T19" s="13"/>
      <c r="U19" s="13"/>
      <c r="V19" s="13"/>
      <c r="W19" s="13"/>
    </row>
    <row r="20" spans="1:23" ht="21" customHeight="1">
      <c r="A20" s="3" t="s">
        <v>164</v>
      </c>
      <c r="B20" s="12"/>
      <c r="D20" s="97">
        <v>37998</v>
      </c>
      <c r="E20" s="13"/>
      <c r="F20" s="91">
        <v>37873</v>
      </c>
      <c r="G20" s="13"/>
      <c r="H20" s="97">
        <v>0</v>
      </c>
      <c r="I20" s="13"/>
      <c r="J20" s="91">
        <v>0</v>
      </c>
      <c r="K20" s="14"/>
      <c r="M20" s="13"/>
      <c r="O20" s="13"/>
      <c r="Q20" s="13"/>
      <c r="S20" s="13"/>
      <c r="T20" s="13"/>
      <c r="U20" s="13"/>
      <c r="V20" s="13"/>
      <c r="W20" s="13"/>
    </row>
    <row r="21" spans="1:23" ht="21" customHeight="1">
      <c r="A21" s="3" t="s">
        <v>165</v>
      </c>
      <c r="B21" s="12"/>
      <c r="D21" s="97">
        <v>2269</v>
      </c>
      <c r="E21" s="13"/>
      <c r="F21" s="91">
        <v>2269</v>
      </c>
      <c r="G21" s="13"/>
      <c r="H21" s="97">
        <v>2269</v>
      </c>
      <c r="I21" s="13"/>
      <c r="J21" s="91">
        <v>2269</v>
      </c>
      <c r="K21" s="14"/>
      <c r="M21" s="13"/>
      <c r="O21" s="13"/>
      <c r="Q21" s="13"/>
      <c r="S21" s="13"/>
      <c r="T21" s="13"/>
      <c r="U21" s="13"/>
      <c r="V21" s="13"/>
      <c r="W21" s="13"/>
    </row>
    <row r="22" spans="1:23" ht="21" customHeight="1">
      <c r="A22" s="92" t="s">
        <v>220</v>
      </c>
      <c r="B22" s="12">
        <v>10</v>
      </c>
      <c r="D22" s="97">
        <v>949060</v>
      </c>
      <c r="E22" s="13"/>
      <c r="F22" s="91">
        <v>0</v>
      </c>
      <c r="G22" s="13"/>
      <c r="H22" s="97">
        <v>0</v>
      </c>
      <c r="I22" s="13"/>
      <c r="J22" s="91">
        <v>0</v>
      </c>
      <c r="K22" s="14"/>
      <c r="M22" s="13"/>
      <c r="O22" s="13"/>
      <c r="Q22" s="13"/>
      <c r="S22" s="13"/>
      <c r="T22" s="13"/>
      <c r="U22" s="13"/>
      <c r="V22" s="13"/>
      <c r="W22" s="13"/>
    </row>
    <row r="23" spans="1:23" ht="21" customHeight="1">
      <c r="A23" s="3" t="s">
        <v>166</v>
      </c>
      <c r="B23" s="12">
        <v>7</v>
      </c>
      <c r="D23" s="97">
        <v>593794</v>
      </c>
      <c r="E23" s="13"/>
      <c r="F23" s="89">
        <v>796461</v>
      </c>
      <c r="G23" s="13"/>
      <c r="H23" s="97">
        <v>0</v>
      </c>
      <c r="I23" s="13"/>
      <c r="J23" s="89">
        <v>0</v>
      </c>
      <c r="K23" s="13"/>
      <c r="M23" s="13"/>
      <c r="O23" s="13"/>
      <c r="Q23" s="13"/>
      <c r="S23" s="13"/>
      <c r="T23" s="13"/>
      <c r="U23" s="13"/>
      <c r="V23" s="13"/>
      <c r="W23" s="13"/>
    </row>
    <row r="24" spans="1:23" ht="21" customHeight="1">
      <c r="A24" s="3" t="s">
        <v>167</v>
      </c>
      <c r="B24" s="12">
        <v>8</v>
      </c>
      <c r="D24" s="97">
        <v>0</v>
      </c>
      <c r="E24" s="13"/>
      <c r="F24" s="91">
        <v>0</v>
      </c>
      <c r="G24" s="13"/>
      <c r="H24" s="97">
        <v>4242655</v>
      </c>
      <c r="I24" s="13"/>
      <c r="J24" s="91">
        <v>4242655</v>
      </c>
      <c r="K24" s="14"/>
      <c r="M24" s="13"/>
      <c r="O24" s="13"/>
      <c r="Q24" s="13"/>
      <c r="S24" s="13"/>
      <c r="T24" s="13"/>
      <c r="U24" s="13"/>
      <c r="V24" s="13"/>
      <c r="W24" s="13"/>
    </row>
    <row r="25" spans="1:23" ht="21" customHeight="1">
      <c r="A25" s="3" t="s">
        <v>80</v>
      </c>
      <c r="B25" s="12">
        <v>9</v>
      </c>
      <c r="D25" s="97">
        <v>970889</v>
      </c>
      <c r="E25" s="13"/>
      <c r="F25" s="91">
        <v>981182</v>
      </c>
      <c r="G25" s="13"/>
      <c r="H25" s="97">
        <v>777454</v>
      </c>
      <c r="I25" s="13"/>
      <c r="J25" s="91">
        <v>777454</v>
      </c>
      <c r="K25" s="14"/>
      <c r="M25" s="13"/>
      <c r="O25" s="13"/>
      <c r="Q25" s="13"/>
      <c r="S25" s="13"/>
      <c r="T25" s="13"/>
      <c r="U25" s="13"/>
      <c r="V25" s="13"/>
      <c r="W25" s="13"/>
    </row>
    <row r="26" spans="1:23" ht="21" customHeight="1">
      <c r="A26" s="3" t="s">
        <v>168</v>
      </c>
      <c r="B26" s="12">
        <v>10</v>
      </c>
      <c r="D26" s="97">
        <v>0</v>
      </c>
      <c r="E26" s="13"/>
      <c r="F26" s="91">
        <v>606365</v>
      </c>
      <c r="G26" s="13"/>
      <c r="H26" s="97">
        <v>0</v>
      </c>
      <c r="I26" s="13"/>
      <c r="J26" s="91">
        <v>0</v>
      </c>
      <c r="K26" s="13"/>
      <c r="M26" s="13"/>
      <c r="O26" s="13"/>
      <c r="Q26" s="13"/>
      <c r="S26" s="13"/>
      <c r="T26" s="13"/>
      <c r="U26" s="13"/>
      <c r="V26" s="13"/>
      <c r="W26" s="13"/>
    </row>
    <row r="27" spans="1:23" ht="21" customHeight="1">
      <c r="A27" s="3" t="s">
        <v>169</v>
      </c>
      <c r="B27" s="12">
        <v>5</v>
      </c>
      <c r="D27" s="97">
        <v>0</v>
      </c>
      <c r="E27" s="13"/>
      <c r="F27" s="91">
        <v>0</v>
      </c>
      <c r="G27" s="13"/>
      <c r="H27" s="97">
        <v>1437550</v>
      </c>
      <c r="I27" s="13"/>
      <c r="J27" s="91">
        <v>1905550</v>
      </c>
      <c r="K27" s="14"/>
      <c r="M27" s="13"/>
      <c r="O27" s="13"/>
      <c r="Q27" s="13"/>
      <c r="S27" s="13"/>
      <c r="T27" s="13"/>
      <c r="U27" s="13"/>
      <c r="V27" s="13"/>
      <c r="W27" s="13"/>
    </row>
    <row r="28" spans="1:23" ht="21" customHeight="1">
      <c r="A28" s="3" t="s">
        <v>82</v>
      </c>
      <c r="B28" s="12">
        <v>11</v>
      </c>
      <c r="D28" s="97">
        <v>1411202</v>
      </c>
      <c r="E28" s="13"/>
      <c r="F28" s="91">
        <v>1411202</v>
      </c>
      <c r="G28" s="13"/>
      <c r="H28" s="97">
        <v>181619</v>
      </c>
      <c r="I28" s="13"/>
      <c r="J28" s="91">
        <v>181619</v>
      </c>
      <c r="K28" s="14"/>
      <c r="M28" s="13"/>
      <c r="O28" s="13"/>
      <c r="Q28" s="13"/>
      <c r="S28" s="13"/>
      <c r="T28" s="13"/>
      <c r="U28" s="13"/>
      <c r="V28" s="13"/>
      <c r="W28" s="13"/>
    </row>
    <row r="29" spans="1:23" ht="21" customHeight="1">
      <c r="A29" s="3" t="s">
        <v>81</v>
      </c>
      <c r="B29" s="12">
        <v>12</v>
      </c>
      <c r="D29" s="97">
        <v>12880382</v>
      </c>
      <c r="E29" s="13"/>
      <c r="F29" s="89">
        <v>13177872</v>
      </c>
      <c r="G29" s="13"/>
      <c r="H29" s="97">
        <v>38454</v>
      </c>
      <c r="I29" s="13"/>
      <c r="J29" s="89">
        <v>42546</v>
      </c>
      <c r="K29" s="13"/>
      <c r="M29" s="13"/>
      <c r="O29" s="13"/>
      <c r="Q29" s="13"/>
      <c r="S29" s="13"/>
      <c r="T29" s="13"/>
      <c r="U29" s="13"/>
      <c r="V29" s="13"/>
      <c r="W29" s="13"/>
    </row>
    <row r="30" spans="1:23" ht="21" customHeight="1">
      <c r="A30" s="92" t="s">
        <v>221</v>
      </c>
      <c r="B30" s="12">
        <v>13</v>
      </c>
      <c r="D30" s="97">
        <v>42169</v>
      </c>
      <c r="E30" s="13"/>
      <c r="F30" s="89">
        <v>0</v>
      </c>
      <c r="G30" s="13"/>
      <c r="H30" s="97">
        <v>3783</v>
      </c>
      <c r="I30" s="13"/>
      <c r="J30" s="89">
        <v>0</v>
      </c>
      <c r="K30" s="13"/>
      <c r="M30" s="13"/>
      <c r="O30" s="13"/>
      <c r="Q30" s="13"/>
      <c r="S30" s="13"/>
      <c r="T30" s="13"/>
      <c r="U30" s="13"/>
      <c r="V30" s="13"/>
      <c r="W30" s="13"/>
    </row>
    <row r="31" spans="1:23" ht="21" customHeight="1">
      <c r="A31" s="3" t="s">
        <v>141</v>
      </c>
      <c r="B31" s="12"/>
      <c r="D31" s="97">
        <v>28889</v>
      </c>
      <c r="E31" s="13"/>
      <c r="F31" s="89">
        <v>54198</v>
      </c>
      <c r="G31" s="13"/>
      <c r="H31" s="97">
        <v>0</v>
      </c>
      <c r="I31" s="13"/>
      <c r="J31" s="89">
        <v>0</v>
      </c>
      <c r="K31" s="13"/>
      <c r="M31" s="13"/>
      <c r="O31" s="13"/>
      <c r="Q31" s="13"/>
      <c r="S31" s="13"/>
      <c r="T31" s="13"/>
      <c r="U31" s="13"/>
      <c r="V31" s="13"/>
      <c r="W31" s="13"/>
    </row>
    <row r="32" spans="1:23" ht="21" customHeight="1">
      <c r="A32" s="3" t="s">
        <v>170</v>
      </c>
      <c r="B32" s="12"/>
      <c r="D32" s="97">
        <v>407904</v>
      </c>
      <c r="E32" s="13"/>
      <c r="F32" s="89">
        <v>407904</v>
      </c>
      <c r="G32" s="13"/>
      <c r="H32" s="97">
        <v>0</v>
      </c>
      <c r="I32" s="13"/>
      <c r="J32" s="89">
        <v>0</v>
      </c>
      <c r="K32" s="18"/>
      <c r="M32" s="13"/>
      <c r="O32" s="13"/>
      <c r="Q32" s="13"/>
      <c r="S32" s="13"/>
      <c r="T32" s="13"/>
      <c r="U32" s="13"/>
      <c r="V32" s="13"/>
      <c r="W32" s="13"/>
    </row>
    <row r="33" spans="1:23" ht="21" customHeight="1">
      <c r="A33" s="3" t="s">
        <v>171</v>
      </c>
      <c r="B33" s="12"/>
      <c r="D33" s="97">
        <v>0</v>
      </c>
      <c r="E33" s="13"/>
      <c r="F33" s="89">
        <v>5811</v>
      </c>
      <c r="G33" s="13"/>
      <c r="H33" s="97">
        <v>0</v>
      </c>
      <c r="I33" s="13"/>
      <c r="J33" s="89">
        <v>0</v>
      </c>
      <c r="K33" s="18"/>
      <c r="M33" s="13"/>
      <c r="O33" s="13"/>
      <c r="Q33" s="13"/>
      <c r="S33" s="13"/>
      <c r="T33" s="13"/>
      <c r="U33" s="13"/>
      <c r="V33" s="13"/>
      <c r="W33" s="13"/>
    </row>
    <row r="34" spans="1:23" ht="21" customHeight="1">
      <c r="A34" s="3" t="s">
        <v>10</v>
      </c>
      <c r="B34" s="12"/>
      <c r="D34" s="99">
        <v>13325</v>
      </c>
      <c r="E34" s="13"/>
      <c r="F34" s="90">
        <v>30153</v>
      </c>
      <c r="G34" s="13"/>
      <c r="H34" s="99">
        <v>1342</v>
      </c>
      <c r="I34" s="13"/>
      <c r="J34" s="90">
        <v>1342</v>
      </c>
      <c r="K34" s="18"/>
      <c r="M34" s="13"/>
      <c r="O34" s="13"/>
      <c r="Q34" s="13"/>
      <c r="S34" s="13"/>
      <c r="T34" s="13"/>
      <c r="U34" s="13"/>
      <c r="V34" s="13"/>
      <c r="W34" s="13"/>
    </row>
    <row r="35" spans="1:23" ht="21" customHeight="1">
      <c r="A35" s="1" t="s">
        <v>11</v>
      </c>
      <c r="B35" s="12"/>
      <c r="D35" s="99">
        <f>SUM(D20:D34)</f>
        <v>17337881</v>
      </c>
      <c r="E35" s="13"/>
      <c r="F35" s="16">
        <f>SUM(F20:F34)</f>
        <v>17511290</v>
      </c>
      <c r="G35" s="13"/>
      <c r="H35" s="99">
        <f>SUM(H20:H34)</f>
        <v>6685126</v>
      </c>
      <c r="I35" s="13"/>
      <c r="J35" s="16">
        <f>SUM(J20:J34)</f>
        <v>7153435</v>
      </c>
      <c r="K35" s="18"/>
      <c r="M35" s="13"/>
      <c r="O35" s="13"/>
      <c r="Q35" s="13"/>
      <c r="S35" s="13"/>
      <c r="T35" s="13"/>
      <c r="U35" s="13"/>
      <c r="V35" s="13"/>
      <c r="W35" s="13"/>
    </row>
    <row r="36" spans="1:23" ht="21" customHeight="1" thickBot="1">
      <c r="A36" s="1" t="s">
        <v>12</v>
      </c>
      <c r="B36" s="8"/>
      <c r="D36" s="100">
        <f>SUM(D18,D35)</f>
        <v>23306207</v>
      </c>
      <c r="E36" s="13"/>
      <c r="F36" s="28">
        <f>SUM(F18,F35)</f>
        <v>23526317</v>
      </c>
      <c r="G36" s="13"/>
      <c r="H36" s="100">
        <f>SUM(H18,H35)</f>
        <v>7024651</v>
      </c>
      <c r="I36" s="13"/>
      <c r="J36" s="28">
        <f>SUM(J18,J35)</f>
        <v>7366026</v>
      </c>
      <c r="K36" s="18"/>
      <c r="M36" s="13"/>
      <c r="O36" s="13"/>
      <c r="Q36" s="13"/>
      <c r="S36" s="13"/>
      <c r="T36" s="13"/>
      <c r="U36" s="13"/>
      <c r="V36" s="13"/>
      <c r="W36" s="13"/>
    </row>
    <row r="37" spans="1:23" ht="21" customHeight="1" thickTop="1">
      <c r="D37" s="13"/>
      <c r="M37" s="13"/>
      <c r="O37" s="13"/>
      <c r="Q37" s="13"/>
      <c r="S37" s="13"/>
      <c r="T37" s="13"/>
      <c r="U37" s="13"/>
      <c r="V37" s="13"/>
      <c r="W37" s="13"/>
    </row>
    <row r="38" spans="1:23" ht="21" customHeight="1">
      <c r="M38" s="13"/>
      <c r="O38" s="13"/>
      <c r="Q38" s="13"/>
      <c r="S38" s="13"/>
      <c r="T38" s="13"/>
      <c r="U38" s="13"/>
      <c r="V38" s="13"/>
      <c r="W38" s="13"/>
    </row>
    <row r="39" spans="1:23" ht="21" customHeight="1">
      <c r="A39" s="55" t="s">
        <v>251</v>
      </c>
      <c r="M39" s="13"/>
      <c r="O39" s="13"/>
      <c r="Q39" s="13"/>
      <c r="S39" s="13"/>
      <c r="T39" s="13"/>
      <c r="U39" s="13"/>
      <c r="V39" s="13"/>
      <c r="W39" s="13"/>
    </row>
    <row r="40" spans="1:23" s="1" customFormat="1" ht="17.45" customHeight="1">
      <c r="A40" s="1" t="s">
        <v>0</v>
      </c>
      <c r="F40" s="2"/>
      <c r="J40" s="2"/>
      <c r="K40" s="2"/>
      <c r="M40" s="13"/>
      <c r="N40" s="3"/>
      <c r="O40" s="13"/>
      <c r="P40" s="3"/>
      <c r="Q40" s="13"/>
      <c r="R40" s="3"/>
      <c r="S40" s="13"/>
      <c r="T40" s="13"/>
      <c r="U40" s="13"/>
      <c r="V40" s="13"/>
      <c r="W40" s="13"/>
    </row>
    <row r="41" spans="1:23" s="1" customFormat="1" ht="17.45" customHeight="1">
      <c r="A41" s="1" t="s">
        <v>132</v>
      </c>
      <c r="F41" s="2"/>
      <c r="J41" s="2"/>
      <c r="K41" s="2"/>
      <c r="M41" s="13"/>
      <c r="N41" s="3"/>
      <c r="O41" s="13"/>
      <c r="P41" s="3"/>
      <c r="Q41" s="13"/>
      <c r="R41" s="3"/>
      <c r="S41" s="13"/>
      <c r="T41" s="13"/>
      <c r="U41" s="13"/>
      <c r="V41" s="13"/>
      <c r="W41" s="13"/>
    </row>
    <row r="42" spans="1:23" s="1" customFormat="1" ht="17.45" customHeight="1">
      <c r="A42" s="1" t="s">
        <v>218</v>
      </c>
      <c r="F42" s="2"/>
      <c r="J42" s="2"/>
      <c r="K42" s="2"/>
      <c r="M42" s="13"/>
      <c r="N42" s="3"/>
      <c r="O42" s="13"/>
      <c r="P42" s="3"/>
      <c r="Q42" s="13"/>
      <c r="R42" s="3"/>
      <c r="S42" s="13"/>
      <c r="T42" s="13"/>
      <c r="U42" s="13"/>
      <c r="V42" s="13"/>
      <c r="W42" s="13"/>
    </row>
    <row r="43" spans="1:23" ht="17.45" customHeight="1">
      <c r="J43" s="5" t="s">
        <v>117</v>
      </c>
      <c r="K43" s="5"/>
      <c r="M43" s="13"/>
      <c r="O43" s="13"/>
      <c r="Q43" s="13"/>
      <c r="S43" s="13"/>
      <c r="T43" s="13"/>
      <c r="U43" s="13"/>
      <c r="V43" s="13"/>
      <c r="W43" s="13"/>
    </row>
    <row r="44" spans="1:23" s="6" customFormat="1" ht="21" customHeight="1">
      <c r="A44" s="81"/>
      <c r="D44" s="173" t="s">
        <v>1</v>
      </c>
      <c r="E44" s="173"/>
      <c r="F44" s="173"/>
      <c r="G44" s="1"/>
      <c r="H44" s="173" t="s">
        <v>2</v>
      </c>
      <c r="I44" s="173"/>
      <c r="J44" s="173"/>
      <c r="K44" s="48"/>
    </row>
    <row r="45" spans="1:23" s="8" customFormat="1" ht="17.45" customHeight="1">
      <c r="B45" s="9" t="s">
        <v>3</v>
      </c>
      <c r="D45" s="62" t="s">
        <v>219</v>
      </c>
      <c r="F45" s="48" t="s">
        <v>217</v>
      </c>
      <c r="H45" s="62" t="s">
        <v>219</v>
      </c>
      <c r="J45" s="48" t="s">
        <v>217</v>
      </c>
      <c r="K45" s="48"/>
      <c r="M45" s="13"/>
      <c r="N45" s="3"/>
      <c r="O45" s="13"/>
      <c r="P45" s="3"/>
      <c r="Q45" s="13"/>
      <c r="R45" s="3"/>
      <c r="S45" s="13"/>
      <c r="T45" s="13"/>
      <c r="U45" s="13"/>
      <c r="V45" s="13"/>
      <c r="W45" s="13"/>
    </row>
    <row r="46" spans="1:23" s="8" customFormat="1" ht="17.45" customHeight="1">
      <c r="B46" s="9"/>
      <c r="D46" s="79" t="s">
        <v>158</v>
      </c>
      <c r="F46" s="80" t="s">
        <v>160</v>
      </c>
      <c r="H46" s="79" t="s">
        <v>158</v>
      </c>
      <c r="J46" s="80" t="s">
        <v>160</v>
      </c>
      <c r="K46" s="80"/>
      <c r="M46" s="13"/>
      <c r="N46" s="3"/>
      <c r="O46" s="13"/>
      <c r="P46" s="3"/>
      <c r="Q46" s="13"/>
      <c r="R46" s="3"/>
      <c r="S46" s="13"/>
      <c r="T46" s="13"/>
      <c r="U46" s="13"/>
      <c r="V46" s="13"/>
      <c r="W46" s="13"/>
    </row>
    <row r="47" spans="1:23" s="8" customFormat="1" ht="17.45" customHeight="1">
      <c r="B47" s="9"/>
      <c r="D47" s="79" t="s">
        <v>159</v>
      </c>
      <c r="F47" s="80"/>
      <c r="H47" s="79" t="s">
        <v>159</v>
      </c>
      <c r="J47" s="80"/>
      <c r="K47" s="80"/>
      <c r="M47" s="13"/>
      <c r="N47" s="3"/>
      <c r="O47" s="13"/>
      <c r="P47" s="3"/>
      <c r="Q47" s="13"/>
      <c r="R47" s="3"/>
      <c r="S47" s="13"/>
      <c r="T47" s="13"/>
      <c r="U47" s="13"/>
      <c r="V47" s="13"/>
      <c r="W47" s="13"/>
    </row>
    <row r="48" spans="1:23" ht="17.45" customHeight="1">
      <c r="A48" s="1" t="s">
        <v>13</v>
      </c>
      <c r="F48" s="81"/>
      <c r="M48" s="13"/>
      <c r="O48" s="13"/>
      <c r="Q48" s="13"/>
      <c r="S48" s="13"/>
      <c r="T48" s="13"/>
      <c r="U48" s="13"/>
      <c r="V48" s="13"/>
      <c r="W48" s="13"/>
    </row>
    <row r="49" spans="1:23" ht="17.45" customHeight="1">
      <c r="A49" s="1" t="s">
        <v>14</v>
      </c>
      <c r="M49" s="13"/>
      <c r="O49" s="13"/>
      <c r="Q49" s="13"/>
      <c r="S49" s="13"/>
      <c r="T49" s="13"/>
      <c r="U49" s="13"/>
      <c r="V49" s="13"/>
      <c r="W49" s="13"/>
    </row>
    <row r="50" spans="1:23" ht="17.45" customHeight="1">
      <c r="A50" s="3" t="s">
        <v>179</v>
      </c>
      <c r="B50" s="12">
        <v>14</v>
      </c>
      <c r="D50" s="97">
        <v>1308182</v>
      </c>
      <c r="E50" s="13"/>
      <c r="F50" s="89">
        <v>1117000</v>
      </c>
      <c r="G50" s="13"/>
      <c r="H50" s="97">
        <v>670000</v>
      </c>
      <c r="I50" s="13"/>
      <c r="J50" s="89">
        <v>650000</v>
      </c>
      <c r="K50" s="13"/>
      <c r="M50" s="13"/>
      <c r="O50" s="13"/>
      <c r="Q50" s="13"/>
      <c r="S50" s="13"/>
      <c r="T50" s="13"/>
      <c r="U50" s="13"/>
      <c r="V50" s="13"/>
      <c r="W50" s="13"/>
    </row>
    <row r="51" spans="1:23" ht="17.45" customHeight="1">
      <c r="A51" s="3" t="s">
        <v>83</v>
      </c>
      <c r="B51" s="12">
        <v>15</v>
      </c>
      <c r="D51" s="97">
        <v>1245225</v>
      </c>
      <c r="E51" s="13"/>
      <c r="F51" s="89">
        <v>1188160</v>
      </c>
      <c r="G51" s="13"/>
      <c r="H51" s="97">
        <v>189477</v>
      </c>
      <c r="I51" s="13"/>
      <c r="J51" s="89">
        <v>38606</v>
      </c>
      <c r="K51" s="13"/>
      <c r="L51" s="133"/>
      <c r="M51" s="13"/>
      <c r="O51" s="13"/>
      <c r="Q51" s="13"/>
      <c r="S51" s="13"/>
      <c r="T51" s="13"/>
      <c r="U51" s="13"/>
      <c r="V51" s="13"/>
      <c r="W51" s="13"/>
    </row>
    <row r="52" spans="1:23" ht="17.45" customHeight="1">
      <c r="A52" s="3" t="s">
        <v>172</v>
      </c>
      <c r="B52" s="12"/>
      <c r="D52" s="97"/>
      <c r="E52" s="13"/>
      <c r="F52" s="89"/>
      <c r="G52" s="13"/>
      <c r="H52" s="97"/>
      <c r="I52" s="13"/>
      <c r="J52" s="89"/>
      <c r="K52" s="13"/>
      <c r="M52" s="13"/>
      <c r="O52" s="13"/>
      <c r="Q52" s="13"/>
      <c r="S52" s="13"/>
      <c r="T52" s="13"/>
      <c r="U52" s="13"/>
      <c r="V52" s="13"/>
      <c r="W52" s="13"/>
    </row>
    <row r="53" spans="1:23" ht="17.45" customHeight="1">
      <c r="A53" s="3" t="s">
        <v>15</v>
      </c>
      <c r="B53" s="12">
        <v>18</v>
      </c>
      <c r="D53" s="97">
        <v>639019</v>
      </c>
      <c r="E53" s="13"/>
      <c r="F53" s="89">
        <v>899235</v>
      </c>
      <c r="G53" s="13"/>
      <c r="H53" s="97">
        <v>17250</v>
      </c>
      <c r="I53" s="13"/>
      <c r="J53" s="89">
        <v>37000</v>
      </c>
      <c r="K53" s="13"/>
      <c r="M53" s="13"/>
      <c r="O53" s="13"/>
      <c r="Q53" s="13"/>
      <c r="S53" s="13"/>
      <c r="T53" s="13"/>
      <c r="U53" s="13"/>
      <c r="V53" s="13"/>
      <c r="W53" s="13"/>
    </row>
    <row r="54" spans="1:23" ht="17.45" customHeight="1">
      <c r="A54" s="3" t="s">
        <v>242</v>
      </c>
      <c r="B54" s="12">
        <v>16</v>
      </c>
      <c r="D54" s="97">
        <v>30343</v>
      </c>
      <c r="E54" s="13"/>
      <c r="F54" s="89">
        <v>0</v>
      </c>
      <c r="G54" s="13"/>
      <c r="H54" s="97">
        <v>5117</v>
      </c>
      <c r="I54" s="13"/>
      <c r="J54" s="89">
        <v>0</v>
      </c>
      <c r="K54" s="13"/>
      <c r="M54" s="13"/>
      <c r="O54" s="13"/>
      <c r="Q54" s="13"/>
      <c r="S54" s="13"/>
      <c r="T54" s="13"/>
      <c r="U54" s="13"/>
      <c r="V54" s="13"/>
      <c r="W54" s="13"/>
    </row>
    <row r="55" spans="1:23" ht="17.45" customHeight="1">
      <c r="A55" s="3" t="s">
        <v>127</v>
      </c>
      <c r="B55" s="12"/>
      <c r="D55" s="97">
        <v>4702</v>
      </c>
      <c r="E55" s="13"/>
      <c r="F55" s="89">
        <v>26851</v>
      </c>
      <c r="G55" s="13"/>
      <c r="H55" s="97">
        <v>0</v>
      </c>
      <c r="I55" s="13"/>
      <c r="J55" s="89">
        <v>0</v>
      </c>
      <c r="K55" s="13"/>
      <c r="M55" s="13"/>
      <c r="O55" s="13"/>
      <c r="Q55" s="13"/>
      <c r="S55" s="13"/>
      <c r="T55" s="13"/>
      <c r="U55" s="13"/>
      <c r="V55" s="13"/>
      <c r="W55" s="13"/>
    </row>
    <row r="56" spans="1:23" ht="17.45" customHeight="1">
      <c r="A56" s="3" t="s">
        <v>121</v>
      </c>
      <c r="B56" s="12"/>
      <c r="D56" s="97">
        <v>1356425</v>
      </c>
      <c r="E56" s="13"/>
      <c r="F56" s="93">
        <v>955996</v>
      </c>
      <c r="G56" s="13"/>
      <c r="H56" s="97">
        <v>0</v>
      </c>
      <c r="I56" s="13"/>
      <c r="J56" s="93">
        <v>175</v>
      </c>
      <c r="K56" s="15"/>
      <c r="M56" s="13"/>
      <c r="O56" s="13"/>
      <c r="Q56" s="13"/>
      <c r="S56" s="13"/>
      <c r="T56" s="13"/>
      <c r="U56" s="13"/>
      <c r="V56" s="13"/>
      <c r="W56" s="13"/>
    </row>
    <row r="57" spans="1:23" ht="17.45" customHeight="1">
      <c r="A57" s="3" t="s">
        <v>16</v>
      </c>
      <c r="B57" s="12">
        <v>17</v>
      </c>
      <c r="D57" s="97">
        <v>193885</v>
      </c>
      <c r="E57" s="13"/>
      <c r="F57" s="90">
        <v>261323</v>
      </c>
      <c r="G57" s="13"/>
      <c r="H57" s="97">
        <v>11453</v>
      </c>
      <c r="I57" s="13"/>
      <c r="J57" s="90">
        <v>24225</v>
      </c>
      <c r="K57" s="18"/>
      <c r="L57" s="133"/>
      <c r="M57" s="13"/>
      <c r="O57" s="13"/>
      <c r="Q57" s="13"/>
      <c r="S57" s="13"/>
      <c r="T57" s="13"/>
      <c r="U57" s="13"/>
      <c r="V57" s="13"/>
      <c r="W57" s="13"/>
    </row>
    <row r="58" spans="1:23" ht="17.45" customHeight="1">
      <c r="A58" s="1" t="s">
        <v>17</v>
      </c>
      <c r="B58" s="12"/>
      <c r="D58" s="98">
        <f>SUM(D50:D57)</f>
        <v>4777781</v>
      </c>
      <c r="E58" s="13"/>
      <c r="F58" s="17">
        <f>SUM(F50:F57)</f>
        <v>4448565</v>
      </c>
      <c r="G58" s="13"/>
      <c r="H58" s="98">
        <f>SUM(H50:H57)</f>
        <v>893297</v>
      </c>
      <c r="I58" s="13"/>
      <c r="J58" s="17">
        <f>SUM(J50:J57)</f>
        <v>750006</v>
      </c>
      <c r="K58" s="18"/>
      <c r="M58" s="13"/>
      <c r="O58" s="13"/>
      <c r="Q58" s="13"/>
      <c r="S58" s="13"/>
      <c r="T58" s="13"/>
      <c r="U58" s="13"/>
      <c r="V58" s="13"/>
      <c r="W58" s="13"/>
    </row>
    <row r="59" spans="1:23" ht="17.45" customHeight="1">
      <c r="A59" s="1" t="s">
        <v>18</v>
      </c>
      <c r="B59" s="12"/>
      <c r="D59" s="13"/>
      <c r="E59" s="13"/>
      <c r="F59" s="13"/>
      <c r="G59" s="13"/>
      <c r="H59" s="97"/>
      <c r="I59" s="13"/>
      <c r="J59" s="13"/>
      <c r="K59" s="13"/>
      <c r="M59" s="13"/>
      <c r="O59" s="13"/>
      <c r="Q59" s="13"/>
      <c r="S59" s="13"/>
      <c r="T59" s="13"/>
      <c r="U59" s="13"/>
      <c r="V59" s="13"/>
      <c r="W59" s="13"/>
    </row>
    <row r="60" spans="1:23" ht="17.45" customHeight="1">
      <c r="A60" s="3" t="s">
        <v>173</v>
      </c>
      <c r="B60" s="12">
        <v>5</v>
      </c>
      <c r="D60" s="101">
        <v>0</v>
      </c>
      <c r="E60" s="13"/>
      <c r="F60" s="94">
        <v>0</v>
      </c>
      <c r="G60" s="13"/>
      <c r="H60" s="101">
        <v>153500</v>
      </c>
      <c r="I60" s="13"/>
      <c r="J60" s="94">
        <v>173000</v>
      </c>
      <c r="K60" s="19"/>
      <c r="M60" s="13"/>
      <c r="O60" s="13"/>
      <c r="Q60" s="13"/>
      <c r="S60" s="13"/>
      <c r="T60" s="13"/>
      <c r="U60" s="13"/>
      <c r="V60" s="13"/>
      <c r="W60" s="13"/>
    </row>
    <row r="61" spans="1:23" ht="17.45" customHeight="1">
      <c r="A61" s="3" t="s">
        <v>263</v>
      </c>
      <c r="B61" s="12"/>
      <c r="D61" s="102"/>
      <c r="E61" s="13"/>
      <c r="F61" s="91"/>
      <c r="G61" s="13"/>
      <c r="H61" s="102"/>
      <c r="I61" s="13"/>
      <c r="J61" s="91"/>
      <c r="K61" s="14"/>
      <c r="M61" s="13"/>
      <c r="O61" s="13"/>
      <c r="Q61" s="13"/>
      <c r="S61" s="13"/>
      <c r="T61" s="13"/>
      <c r="U61" s="13"/>
      <c r="V61" s="13"/>
      <c r="W61" s="13"/>
    </row>
    <row r="62" spans="1:23" ht="17.45" customHeight="1">
      <c r="A62" s="3" t="s">
        <v>264</v>
      </c>
      <c r="B62" s="12">
        <v>18</v>
      </c>
      <c r="D62" s="97">
        <v>4288785</v>
      </c>
      <c r="E62" s="13"/>
      <c r="F62" s="89">
        <v>3959092</v>
      </c>
      <c r="G62" s="13"/>
      <c r="H62" s="97">
        <v>1336711</v>
      </c>
      <c r="I62" s="13"/>
      <c r="J62" s="89">
        <v>1326809</v>
      </c>
      <c r="K62" s="13"/>
      <c r="M62" s="13"/>
      <c r="O62" s="13"/>
      <c r="Q62" s="13"/>
      <c r="S62" s="13"/>
      <c r="T62" s="13"/>
      <c r="U62" s="13"/>
      <c r="V62" s="13"/>
      <c r="W62" s="13"/>
    </row>
    <row r="63" spans="1:23" ht="17.45" customHeight="1">
      <c r="A63" s="92" t="s">
        <v>222</v>
      </c>
      <c r="B63" s="12">
        <v>5</v>
      </c>
      <c r="D63" s="97">
        <v>26950</v>
      </c>
      <c r="E63" s="13"/>
      <c r="F63" s="89">
        <v>26950</v>
      </c>
      <c r="G63" s="13"/>
      <c r="H63" s="97">
        <v>0</v>
      </c>
      <c r="I63" s="13"/>
      <c r="J63" s="89">
        <v>0</v>
      </c>
      <c r="K63" s="13"/>
      <c r="M63" s="13"/>
      <c r="O63" s="13"/>
      <c r="Q63" s="13"/>
      <c r="S63" s="13"/>
      <c r="T63" s="13"/>
      <c r="U63" s="13"/>
      <c r="V63" s="13"/>
      <c r="W63" s="13"/>
    </row>
    <row r="64" spans="1:23" ht="17.45" customHeight="1">
      <c r="A64" s="3" t="s">
        <v>84</v>
      </c>
      <c r="B64" s="12"/>
      <c r="D64" s="97">
        <v>57800</v>
      </c>
      <c r="E64" s="13"/>
      <c r="F64" s="89">
        <v>74329</v>
      </c>
      <c r="G64" s="13"/>
      <c r="H64" s="97">
        <v>17494</v>
      </c>
      <c r="I64" s="13"/>
      <c r="J64" s="89">
        <v>19638</v>
      </c>
      <c r="K64" s="13"/>
      <c r="M64" s="13"/>
      <c r="O64" s="13"/>
      <c r="Q64" s="13"/>
      <c r="S64" s="13"/>
      <c r="T64" s="13"/>
      <c r="U64" s="13"/>
      <c r="V64" s="13"/>
      <c r="W64" s="13"/>
    </row>
    <row r="65" spans="1:23" ht="17.45" customHeight="1">
      <c r="A65" s="3" t="s">
        <v>265</v>
      </c>
      <c r="B65" s="12">
        <v>29</v>
      </c>
      <c r="D65" s="97">
        <v>1668</v>
      </c>
      <c r="E65" s="13"/>
      <c r="F65" s="89">
        <v>18314</v>
      </c>
      <c r="G65" s="13"/>
      <c r="H65" s="97">
        <v>0</v>
      </c>
      <c r="I65" s="13"/>
      <c r="J65" s="89">
        <v>0</v>
      </c>
      <c r="K65" s="13"/>
      <c r="M65" s="13"/>
      <c r="O65" s="13"/>
      <c r="Q65" s="13"/>
      <c r="S65" s="13"/>
      <c r="T65" s="13"/>
      <c r="U65" s="13"/>
      <c r="V65" s="13"/>
      <c r="W65" s="13"/>
    </row>
    <row r="66" spans="1:23" ht="17.45" customHeight="1">
      <c r="A66" s="3" t="s">
        <v>142</v>
      </c>
      <c r="B66" s="12"/>
      <c r="D66" s="97">
        <v>2809421</v>
      </c>
      <c r="E66" s="13"/>
      <c r="F66" s="89">
        <v>2676465</v>
      </c>
      <c r="G66" s="13"/>
      <c r="H66" s="97">
        <v>120331</v>
      </c>
      <c r="I66" s="13"/>
      <c r="J66" s="89">
        <v>106853</v>
      </c>
      <c r="K66" s="13"/>
      <c r="M66" s="13"/>
      <c r="O66" s="13"/>
      <c r="Q66" s="13"/>
      <c r="S66" s="13"/>
      <c r="T66" s="13"/>
      <c r="U66" s="13"/>
      <c r="V66" s="13"/>
      <c r="W66" s="13"/>
    </row>
    <row r="67" spans="1:23" ht="17.45" customHeight="1">
      <c r="A67" s="92" t="s">
        <v>223</v>
      </c>
      <c r="B67" s="12">
        <v>16</v>
      </c>
      <c r="D67" s="97">
        <v>27233</v>
      </c>
      <c r="E67" s="13"/>
      <c r="F67" s="89">
        <v>0</v>
      </c>
      <c r="G67" s="13"/>
      <c r="H67" s="97">
        <v>952</v>
      </c>
      <c r="I67" s="13"/>
      <c r="J67" s="89">
        <v>0</v>
      </c>
      <c r="K67" s="13"/>
      <c r="M67" s="13"/>
      <c r="O67" s="13"/>
      <c r="Q67" s="13"/>
      <c r="S67" s="13"/>
      <c r="T67" s="13"/>
      <c r="U67" s="13"/>
      <c r="V67" s="13"/>
      <c r="W67" s="13"/>
    </row>
    <row r="68" spans="1:23" ht="17.45" customHeight="1">
      <c r="A68" s="3" t="s">
        <v>19</v>
      </c>
      <c r="B68" s="12"/>
      <c r="D68" s="99">
        <v>163530</v>
      </c>
      <c r="E68" s="13"/>
      <c r="F68" s="90">
        <v>110030</v>
      </c>
      <c r="G68" s="13"/>
      <c r="H68" s="99">
        <v>24034</v>
      </c>
      <c r="I68" s="13"/>
      <c r="J68" s="90">
        <v>5797</v>
      </c>
      <c r="K68" s="18"/>
      <c r="L68" s="133"/>
      <c r="M68" s="13"/>
      <c r="O68" s="13"/>
      <c r="Q68" s="13"/>
      <c r="S68" s="13"/>
      <c r="T68" s="13"/>
      <c r="U68" s="13"/>
      <c r="V68" s="13"/>
      <c r="W68" s="13"/>
    </row>
    <row r="69" spans="1:23" ht="17.45" customHeight="1">
      <c r="A69" s="1" t="s">
        <v>20</v>
      </c>
      <c r="B69" s="12"/>
      <c r="D69" s="99">
        <f>SUM(D60:D68)</f>
        <v>7375387</v>
      </c>
      <c r="E69" s="13"/>
      <c r="F69" s="16">
        <f>SUM(F60:F68)</f>
        <v>6865180</v>
      </c>
      <c r="G69" s="13"/>
      <c r="H69" s="99">
        <f>SUM(H60:H68)</f>
        <v>1653022</v>
      </c>
      <c r="I69" s="13"/>
      <c r="J69" s="16">
        <f>SUM(J60:J68)</f>
        <v>1632097</v>
      </c>
      <c r="K69" s="18"/>
      <c r="M69" s="13"/>
      <c r="O69" s="13"/>
      <c r="Q69" s="13"/>
      <c r="S69" s="13"/>
      <c r="T69" s="13"/>
      <c r="U69" s="13"/>
      <c r="V69" s="13"/>
      <c r="W69" s="13"/>
    </row>
    <row r="70" spans="1:23" ht="17.45" customHeight="1">
      <c r="A70" s="1" t="s">
        <v>21</v>
      </c>
      <c r="B70" s="12"/>
      <c r="D70" s="99">
        <f>SUM(D58:D68)</f>
        <v>12153168</v>
      </c>
      <c r="E70" s="13"/>
      <c r="F70" s="16">
        <f>SUM(F58:F68)</f>
        <v>11313745</v>
      </c>
      <c r="G70" s="13"/>
      <c r="H70" s="99">
        <f>SUM(H58:H68)</f>
        <v>2546319</v>
      </c>
      <c r="I70" s="13"/>
      <c r="J70" s="16">
        <f>SUM(J58:J68)</f>
        <v>2382103</v>
      </c>
      <c r="K70" s="18"/>
      <c r="M70" s="13"/>
      <c r="O70" s="13"/>
      <c r="Q70" s="13"/>
      <c r="S70" s="13"/>
      <c r="T70" s="13"/>
      <c r="U70" s="13"/>
      <c r="V70" s="13"/>
      <c r="W70" s="13"/>
    </row>
    <row r="71" spans="1:23" ht="17.45" customHeight="1">
      <c r="A71" s="1" t="s">
        <v>22</v>
      </c>
      <c r="B71" s="12"/>
      <c r="D71" s="13"/>
      <c r="E71" s="13"/>
      <c r="F71" s="13"/>
      <c r="G71" s="13"/>
      <c r="H71" s="13"/>
      <c r="I71" s="13"/>
      <c r="J71" s="13"/>
      <c r="K71" s="13"/>
      <c r="M71" s="13"/>
      <c r="O71" s="13"/>
      <c r="Q71" s="13"/>
      <c r="S71" s="13"/>
      <c r="T71" s="13"/>
      <c r="U71" s="13"/>
      <c r="V71" s="13"/>
      <c r="W71" s="13"/>
    </row>
    <row r="72" spans="1:23" ht="17.45" customHeight="1">
      <c r="A72" s="3" t="s">
        <v>23</v>
      </c>
      <c r="B72" s="12"/>
      <c r="D72" s="13"/>
      <c r="E72" s="13"/>
      <c r="F72" s="13"/>
      <c r="G72" s="13"/>
      <c r="H72" s="13"/>
      <c r="I72" s="13"/>
      <c r="J72" s="13"/>
      <c r="K72" s="13"/>
      <c r="M72" s="13"/>
      <c r="O72" s="13"/>
      <c r="Q72" s="13"/>
      <c r="S72" s="13"/>
      <c r="T72" s="13"/>
      <c r="U72" s="13"/>
      <c r="V72" s="13"/>
      <c r="W72" s="13"/>
    </row>
    <row r="73" spans="1:23" ht="17.45" customHeight="1">
      <c r="A73" s="3" t="s">
        <v>24</v>
      </c>
      <c r="B73" s="12"/>
      <c r="D73" s="13"/>
      <c r="E73" s="13"/>
      <c r="F73" s="13"/>
      <c r="G73" s="13"/>
      <c r="H73" s="13"/>
      <c r="I73" s="13"/>
      <c r="J73" s="13"/>
      <c r="K73" s="13"/>
      <c r="M73" s="13"/>
      <c r="O73" s="13"/>
      <c r="Q73" s="13"/>
      <c r="S73" s="13"/>
      <c r="T73" s="13"/>
      <c r="U73" s="13"/>
      <c r="V73" s="13"/>
      <c r="W73" s="13"/>
    </row>
    <row r="74" spans="1:23" ht="17.45" customHeight="1" thickBot="1">
      <c r="A74" s="3" t="s">
        <v>25</v>
      </c>
      <c r="B74" s="12"/>
      <c r="D74" s="100">
        <v>2116754</v>
      </c>
      <c r="E74" s="13"/>
      <c r="F74" s="95">
        <v>2116754</v>
      </c>
      <c r="G74" s="13"/>
      <c r="H74" s="100">
        <v>2116754</v>
      </c>
      <c r="I74" s="13"/>
      <c r="J74" s="95">
        <v>2116754</v>
      </c>
      <c r="K74" s="18"/>
      <c r="M74" s="13"/>
      <c r="O74" s="13"/>
      <c r="Q74" s="13"/>
      <c r="S74" s="13"/>
      <c r="T74" s="13"/>
      <c r="U74" s="13"/>
      <c r="V74" s="13"/>
      <c r="W74" s="13"/>
    </row>
    <row r="75" spans="1:23" ht="17.45" customHeight="1" thickTop="1">
      <c r="A75" s="3" t="s">
        <v>26</v>
      </c>
      <c r="B75" s="12"/>
      <c r="D75" s="97"/>
      <c r="E75" s="13"/>
      <c r="F75" s="89"/>
      <c r="G75" s="13"/>
      <c r="H75" s="97"/>
      <c r="I75" s="13"/>
      <c r="J75" s="89"/>
      <c r="K75" s="13"/>
      <c r="M75" s="13"/>
      <c r="O75" s="13"/>
      <c r="Q75" s="13"/>
      <c r="S75" s="13"/>
      <c r="T75" s="13"/>
      <c r="U75" s="13"/>
      <c r="V75" s="13"/>
      <c r="W75" s="13"/>
    </row>
    <row r="76" spans="1:23" ht="17.45" customHeight="1">
      <c r="A76" s="3" t="s">
        <v>27</v>
      </c>
      <c r="B76" s="12"/>
      <c r="D76" s="97">
        <v>1666827</v>
      </c>
      <c r="E76" s="13"/>
      <c r="F76" s="89">
        <v>1666827</v>
      </c>
      <c r="G76" s="13"/>
      <c r="H76" s="97">
        <v>1666827</v>
      </c>
      <c r="I76" s="13"/>
      <c r="J76" s="89">
        <v>1666827</v>
      </c>
      <c r="K76" s="13"/>
      <c r="M76" s="13"/>
      <c r="O76" s="13"/>
      <c r="Q76" s="13"/>
      <c r="S76" s="13"/>
      <c r="T76" s="13"/>
      <c r="U76" s="13"/>
      <c r="V76" s="13"/>
      <c r="W76" s="13"/>
    </row>
    <row r="77" spans="1:23" ht="17.45" customHeight="1">
      <c r="A77" s="3" t="s">
        <v>28</v>
      </c>
      <c r="B77" s="12"/>
      <c r="D77" s="97">
        <v>2062461</v>
      </c>
      <c r="E77" s="13"/>
      <c r="F77" s="89">
        <v>2062461</v>
      </c>
      <c r="G77" s="13"/>
      <c r="H77" s="97">
        <v>2062461</v>
      </c>
      <c r="I77" s="13"/>
      <c r="J77" s="89">
        <v>2062461</v>
      </c>
      <c r="K77" s="13"/>
      <c r="M77" s="13"/>
      <c r="O77" s="13"/>
      <c r="Q77" s="13"/>
      <c r="S77" s="13"/>
      <c r="T77" s="13"/>
      <c r="U77" s="13"/>
      <c r="V77" s="13"/>
      <c r="W77" s="13"/>
    </row>
    <row r="78" spans="1:23" ht="17.45" customHeight="1">
      <c r="A78" s="3" t="s">
        <v>29</v>
      </c>
      <c r="B78" s="12"/>
      <c r="D78" s="97">
        <v>568131</v>
      </c>
      <c r="E78" s="13"/>
      <c r="F78" s="89">
        <v>568131</v>
      </c>
      <c r="G78" s="13"/>
      <c r="H78" s="97">
        <v>0</v>
      </c>
      <c r="I78" s="13"/>
      <c r="J78" s="89">
        <v>0</v>
      </c>
      <c r="K78" s="13"/>
      <c r="M78" s="13"/>
      <c r="O78" s="13"/>
      <c r="Q78" s="13"/>
      <c r="S78" s="13"/>
      <c r="T78" s="13"/>
      <c r="U78" s="13"/>
      <c r="V78" s="13"/>
      <c r="W78" s="13"/>
    </row>
    <row r="79" spans="1:23" ht="17.45" customHeight="1">
      <c r="A79" s="3" t="s">
        <v>30</v>
      </c>
      <c r="B79" s="12"/>
      <c r="D79" s="97"/>
      <c r="E79" s="13"/>
      <c r="F79" s="89"/>
      <c r="G79" s="13"/>
      <c r="H79" s="97"/>
      <c r="I79" s="13"/>
      <c r="J79" s="89"/>
      <c r="K79" s="13"/>
      <c r="M79" s="13"/>
      <c r="O79" s="13"/>
      <c r="Q79" s="13"/>
      <c r="S79" s="13"/>
      <c r="T79" s="13"/>
      <c r="U79" s="13"/>
      <c r="V79" s="13"/>
      <c r="W79" s="13"/>
    </row>
    <row r="80" spans="1:23" ht="17.45" customHeight="1">
      <c r="A80" s="3" t="s">
        <v>31</v>
      </c>
      <c r="B80" s="12"/>
      <c r="C80" s="20"/>
      <c r="D80" s="97">
        <v>211675</v>
      </c>
      <c r="E80" s="18"/>
      <c r="F80" s="89">
        <v>211675</v>
      </c>
      <c r="G80" s="18"/>
      <c r="H80" s="97">
        <v>211675</v>
      </c>
      <c r="I80" s="18"/>
      <c r="J80" s="89">
        <v>211675</v>
      </c>
      <c r="K80" s="18"/>
      <c r="M80" s="13"/>
      <c r="O80" s="13"/>
      <c r="Q80" s="13"/>
      <c r="S80" s="13"/>
      <c r="T80" s="13"/>
      <c r="U80" s="13"/>
      <c r="V80" s="13"/>
      <c r="W80" s="13"/>
    </row>
    <row r="81" spans="1:23" ht="17.45" customHeight="1">
      <c r="A81" s="3" t="s">
        <v>32</v>
      </c>
      <c r="B81" s="12"/>
      <c r="C81" s="20"/>
      <c r="D81" s="97">
        <v>539609</v>
      </c>
      <c r="E81" s="18"/>
      <c r="F81" s="89">
        <v>1858942</v>
      </c>
      <c r="G81" s="18"/>
      <c r="H81" s="97">
        <v>396056</v>
      </c>
      <c r="I81" s="18"/>
      <c r="J81" s="89">
        <v>901647</v>
      </c>
      <c r="K81" s="18"/>
      <c r="M81" s="13"/>
      <c r="O81" s="13"/>
      <c r="Q81" s="13"/>
      <c r="S81" s="13"/>
      <c r="T81" s="13"/>
      <c r="U81" s="13"/>
      <c r="V81" s="13"/>
      <c r="W81" s="13"/>
    </row>
    <row r="82" spans="1:23" ht="17.45" customHeight="1">
      <c r="A82" s="3" t="s">
        <v>88</v>
      </c>
      <c r="B82" s="12"/>
      <c r="C82" s="20"/>
      <c r="D82" s="90">
        <v>5971917</v>
      </c>
      <c r="E82" s="18"/>
      <c r="F82" s="90">
        <v>5704657</v>
      </c>
      <c r="G82" s="18"/>
      <c r="H82" s="99">
        <v>141313</v>
      </c>
      <c r="I82" s="18"/>
      <c r="J82" s="90">
        <v>141313</v>
      </c>
      <c r="K82" s="18"/>
      <c r="M82" s="13"/>
      <c r="O82" s="13"/>
      <c r="Q82" s="13"/>
      <c r="S82" s="13"/>
      <c r="T82" s="13"/>
      <c r="U82" s="13"/>
      <c r="V82" s="13"/>
      <c r="W82" s="13"/>
    </row>
    <row r="83" spans="1:23" ht="17.45" customHeight="1">
      <c r="A83" s="3" t="s">
        <v>266</v>
      </c>
      <c r="B83" s="12"/>
      <c r="D83" s="97">
        <f>SUM(D76:D82)</f>
        <v>11020620</v>
      </c>
      <c r="E83" s="13"/>
      <c r="F83" s="13">
        <f>SUM(F76:F82)</f>
        <v>12072693</v>
      </c>
      <c r="G83" s="13"/>
      <c r="H83" s="97">
        <f>SUM(H76:H82)</f>
        <v>4478332</v>
      </c>
      <c r="I83" s="13"/>
      <c r="J83" s="13">
        <f>SUM(J76:J82)</f>
        <v>4983923</v>
      </c>
      <c r="K83" s="13"/>
      <c r="M83" s="13"/>
      <c r="O83" s="13"/>
      <c r="Q83" s="13"/>
      <c r="S83" s="13"/>
      <c r="T83" s="13"/>
      <c r="U83" s="13"/>
      <c r="V83" s="13"/>
      <c r="W83" s="13"/>
    </row>
    <row r="84" spans="1:23" ht="17.45" customHeight="1">
      <c r="A84" s="3" t="s">
        <v>128</v>
      </c>
      <c r="B84" s="12"/>
      <c r="D84" s="97"/>
      <c r="E84" s="13"/>
      <c r="F84" s="13"/>
      <c r="G84" s="13"/>
      <c r="H84" s="97"/>
      <c r="I84" s="13"/>
      <c r="J84" s="13"/>
      <c r="K84" s="13"/>
      <c r="M84" s="13"/>
      <c r="O84" s="13"/>
      <c r="Q84" s="13"/>
      <c r="S84" s="13"/>
      <c r="T84" s="13"/>
      <c r="U84" s="13"/>
      <c r="V84" s="13"/>
      <c r="W84" s="13"/>
    </row>
    <row r="85" spans="1:23" ht="17.45" customHeight="1">
      <c r="A85" s="3" t="s">
        <v>129</v>
      </c>
      <c r="B85" s="12"/>
      <c r="D85" s="99">
        <v>132419</v>
      </c>
      <c r="E85" s="13"/>
      <c r="F85" s="90">
        <v>139879</v>
      </c>
      <c r="G85" s="13"/>
      <c r="H85" s="99">
        <v>0</v>
      </c>
      <c r="I85" s="13"/>
      <c r="J85" s="90">
        <v>0</v>
      </c>
      <c r="K85" s="18"/>
      <c r="M85" s="13"/>
      <c r="O85" s="13"/>
      <c r="Q85" s="13"/>
      <c r="S85" s="13"/>
      <c r="T85" s="13"/>
      <c r="U85" s="13"/>
      <c r="V85" s="13"/>
      <c r="W85" s="13"/>
    </row>
    <row r="86" spans="1:23" ht="17.45" customHeight="1">
      <c r="A86" s="1" t="s">
        <v>33</v>
      </c>
      <c r="B86" s="12"/>
      <c r="D86" s="99">
        <f>SUM(D83:D85)</f>
        <v>11153039</v>
      </c>
      <c r="E86" s="13"/>
      <c r="F86" s="16">
        <f>SUM(F83:F85)</f>
        <v>12212572</v>
      </c>
      <c r="G86" s="13"/>
      <c r="H86" s="99">
        <f>SUM(H83:H85)</f>
        <v>4478332</v>
      </c>
      <c r="I86" s="13"/>
      <c r="J86" s="16">
        <f>SUM(J83:J85)</f>
        <v>4983923</v>
      </c>
      <c r="K86" s="18"/>
      <c r="M86" s="13"/>
      <c r="O86" s="13"/>
      <c r="Q86" s="13"/>
      <c r="S86" s="13"/>
      <c r="T86" s="13"/>
      <c r="U86" s="13"/>
      <c r="V86" s="13"/>
      <c r="W86" s="13"/>
    </row>
    <row r="87" spans="1:23" ht="17.45" customHeight="1" thickBot="1">
      <c r="A87" s="1" t="s">
        <v>34</v>
      </c>
      <c r="B87" s="12"/>
      <c r="D87" s="100">
        <f>SUM(D70,D86)</f>
        <v>23306207</v>
      </c>
      <c r="E87" s="13"/>
      <c r="F87" s="28">
        <f>SUM(F70,F86)</f>
        <v>23526317</v>
      </c>
      <c r="G87" s="13"/>
      <c r="H87" s="100">
        <f>SUM(H70,H86)</f>
        <v>7024651</v>
      </c>
      <c r="I87" s="13"/>
      <c r="J87" s="28">
        <f>SUM(J70,J86)</f>
        <v>7366026</v>
      </c>
      <c r="K87" s="18"/>
      <c r="M87" s="13"/>
      <c r="O87" s="13"/>
      <c r="Q87" s="13"/>
      <c r="S87" s="13"/>
      <c r="T87" s="13"/>
      <c r="U87" s="13"/>
      <c r="V87" s="13"/>
      <c r="W87" s="13"/>
    </row>
    <row r="88" spans="1:23" ht="17.45" customHeight="1" thickTop="1">
      <c r="B88" s="33"/>
      <c r="C88" s="66"/>
      <c r="D88" s="75">
        <f>SUM(D87-D36)</f>
        <v>0</v>
      </c>
      <c r="E88" s="75"/>
      <c r="F88" s="87">
        <f>SUM(F87-F36)</f>
        <v>0</v>
      </c>
      <c r="G88" s="75"/>
      <c r="H88" s="75">
        <f>SUM(H87-H36)</f>
        <v>0</v>
      </c>
      <c r="I88" s="75"/>
      <c r="J88" s="75">
        <f>SUM(J87-J36)</f>
        <v>0</v>
      </c>
      <c r="K88" s="75"/>
      <c r="M88" s="13"/>
      <c r="O88" s="13"/>
      <c r="Q88" s="13"/>
      <c r="S88" s="13"/>
      <c r="T88" s="13"/>
      <c r="U88" s="13"/>
      <c r="V88" s="13"/>
      <c r="W88" s="13"/>
    </row>
    <row r="89" spans="1:23" ht="17.45" customHeight="1">
      <c r="A89" s="55" t="s">
        <v>251</v>
      </c>
      <c r="H89" s="4"/>
    </row>
    <row r="90" spans="1:23" ht="17.45" customHeight="1">
      <c r="A90" s="76"/>
      <c r="D90" s="77"/>
      <c r="F90" s="77"/>
      <c r="H90" s="77"/>
      <c r="J90" s="77"/>
      <c r="K90" s="77"/>
    </row>
    <row r="91" spans="1:23" ht="17.45" customHeight="1">
      <c r="A91" s="134"/>
      <c r="F91" s="3"/>
      <c r="J91" s="3"/>
      <c r="K91" s="3"/>
    </row>
    <row r="92" spans="1:23" ht="17.45" customHeight="1">
      <c r="A92" s="20"/>
      <c r="F92" s="3"/>
      <c r="J92" s="3"/>
      <c r="K92" s="3"/>
    </row>
    <row r="93" spans="1:23" ht="17.45" customHeight="1">
      <c r="B93" s="3" t="s">
        <v>130</v>
      </c>
      <c r="F93" s="3"/>
      <c r="J93" s="3"/>
      <c r="K93" s="3"/>
    </row>
    <row r="94" spans="1:23" ht="17.45" customHeight="1">
      <c r="A94" s="134"/>
      <c r="F94" s="3"/>
      <c r="J94" s="3"/>
      <c r="K94" s="3"/>
    </row>
  </sheetData>
  <mergeCells count="4">
    <mergeCell ref="H5:J5"/>
    <mergeCell ref="H44:J44"/>
    <mergeCell ref="D5:F5"/>
    <mergeCell ref="D44:F44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39" max="1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76"/>
  <sheetViews>
    <sheetView showGridLines="0" topLeftCell="A52" zoomScale="89" zoomScaleNormal="89" zoomScaleSheetLayoutView="80" workbookViewId="0">
      <selection activeCell="F60" sqref="F60"/>
    </sheetView>
  </sheetViews>
  <sheetFormatPr defaultColWidth="9.28515625" defaultRowHeight="21" customHeight="1"/>
  <cols>
    <col min="1" max="1" width="48.5703125" style="3" customWidth="1"/>
    <col min="2" max="2" width="3.2851562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28515625" style="3"/>
  </cols>
  <sheetData>
    <row r="1" spans="1:21" s="1" customFormat="1" ht="19.5" customHeight="1">
      <c r="D1" s="2"/>
      <c r="F1" s="2"/>
      <c r="H1" s="2"/>
      <c r="J1" s="19" t="s">
        <v>118</v>
      </c>
    </row>
    <row r="2" spans="1:21" s="1" customFormat="1" ht="19.5" customHeight="1">
      <c r="A2" s="1" t="s">
        <v>0</v>
      </c>
      <c r="D2" s="2"/>
      <c r="F2" s="2"/>
      <c r="H2" s="2"/>
      <c r="J2" s="2"/>
    </row>
    <row r="3" spans="1:21" s="1" customFormat="1" ht="19.5" customHeight="1">
      <c r="A3" s="1" t="s">
        <v>133</v>
      </c>
      <c r="D3" s="2"/>
      <c r="F3" s="2"/>
      <c r="H3" s="2"/>
      <c r="J3" s="2"/>
    </row>
    <row r="4" spans="1:21" s="1" customFormat="1" ht="19.5" customHeight="1">
      <c r="A4" s="1" t="s">
        <v>227</v>
      </c>
      <c r="D4" s="2"/>
      <c r="F4" s="2"/>
      <c r="H4" s="2"/>
      <c r="J4" s="2"/>
    </row>
    <row r="5" spans="1:21" s="8" customFormat="1" ht="19.5" customHeight="1">
      <c r="D5" s="4"/>
      <c r="E5" s="3"/>
      <c r="F5" s="4"/>
      <c r="G5" s="3"/>
      <c r="H5" s="5"/>
      <c r="I5" s="3"/>
      <c r="J5" s="5" t="s">
        <v>157</v>
      </c>
    </row>
    <row r="6" spans="1:21" s="6" customFormat="1" ht="19.5" customHeight="1">
      <c r="D6" s="7"/>
      <c r="E6" s="129" t="s">
        <v>1</v>
      </c>
      <c r="F6" s="7"/>
      <c r="H6" s="7"/>
      <c r="I6" s="129" t="s">
        <v>2</v>
      </c>
      <c r="J6" s="7"/>
    </row>
    <row r="7" spans="1:21" s="8" customFormat="1" ht="19.5" customHeight="1">
      <c r="B7" s="9" t="s">
        <v>3</v>
      </c>
      <c r="D7" s="48" t="s">
        <v>228</v>
      </c>
      <c r="E7" s="10"/>
      <c r="F7" s="48" t="s">
        <v>183</v>
      </c>
      <c r="G7" s="47"/>
      <c r="H7" s="48" t="s">
        <v>228</v>
      </c>
      <c r="I7" s="10"/>
      <c r="J7" s="48" t="s">
        <v>183</v>
      </c>
    </row>
    <row r="8" spans="1:21" s="8" customFormat="1" ht="19.5" customHeight="1">
      <c r="B8" s="9"/>
      <c r="D8" s="10"/>
      <c r="E8" s="10"/>
      <c r="F8" s="10"/>
      <c r="G8" s="47"/>
      <c r="H8" s="10"/>
      <c r="I8" s="10"/>
      <c r="J8" s="10"/>
    </row>
    <row r="9" spans="1:21" ht="19.5" customHeight="1">
      <c r="A9" s="1" t="s">
        <v>215</v>
      </c>
      <c r="B9" s="12">
        <v>19</v>
      </c>
    </row>
    <row r="10" spans="1:21" ht="19.5" customHeight="1">
      <c r="A10" s="3" t="s">
        <v>114</v>
      </c>
      <c r="B10" s="8"/>
      <c r="D10" s="13">
        <v>109408</v>
      </c>
      <c r="E10" s="13"/>
      <c r="F10" s="13">
        <v>623940</v>
      </c>
      <c r="G10" s="13"/>
      <c r="H10" s="13">
        <v>0</v>
      </c>
      <c r="I10" s="13"/>
      <c r="J10" s="13">
        <v>3586</v>
      </c>
      <c r="K10" s="13"/>
      <c r="M10" s="13"/>
      <c r="O10" s="13"/>
      <c r="Q10" s="13"/>
      <c r="R10" s="13"/>
      <c r="S10" s="13"/>
      <c r="T10" s="13"/>
      <c r="U10" s="13"/>
    </row>
    <row r="11" spans="1:21" ht="19.5" customHeight="1">
      <c r="A11" s="3" t="s">
        <v>115</v>
      </c>
      <c r="B11" s="12"/>
      <c r="D11" s="13">
        <v>68434</v>
      </c>
      <c r="E11" s="13"/>
      <c r="F11" s="13">
        <v>231273</v>
      </c>
      <c r="G11" s="13"/>
      <c r="H11" s="13">
        <v>0</v>
      </c>
      <c r="I11" s="15"/>
      <c r="J11" s="14">
        <v>16</v>
      </c>
      <c r="K11" s="13"/>
      <c r="M11" s="13"/>
      <c r="O11" s="13"/>
      <c r="Q11" s="13"/>
      <c r="R11" s="13"/>
      <c r="S11" s="13"/>
      <c r="T11" s="13"/>
      <c r="U11" s="13"/>
    </row>
    <row r="12" spans="1:21" ht="19.5" customHeight="1">
      <c r="A12" s="3" t="s">
        <v>116</v>
      </c>
      <c r="B12" s="12"/>
      <c r="D12" s="13">
        <v>6856</v>
      </c>
      <c r="E12" s="13"/>
      <c r="F12" s="13">
        <v>20914</v>
      </c>
      <c r="G12" s="13"/>
      <c r="H12" s="13">
        <v>1029</v>
      </c>
      <c r="I12" s="15"/>
      <c r="J12" s="19">
        <v>5283</v>
      </c>
      <c r="K12" s="13"/>
      <c r="M12" s="13"/>
      <c r="O12" s="13"/>
      <c r="Q12" s="13"/>
      <c r="R12" s="13"/>
      <c r="S12" s="13"/>
      <c r="T12" s="13"/>
      <c r="U12" s="13"/>
    </row>
    <row r="13" spans="1:21" ht="19.5" customHeight="1">
      <c r="A13" s="3" t="s">
        <v>177</v>
      </c>
      <c r="B13" s="12"/>
      <c r="D13" s="13">
        <v>13082</v>
      </c>
      <c r="E13" s="13"/>
      <c r="F13" s="13">
        <v>9103</v>
      </c>
      <c r="G13" s="13"/>
      <c r="H13" s="13">
        <v>16916</v>
      </c>
      <c r="I13" s="15"/>
      <c r="J13" s="19">
        <v>21896</v>
      </c>
      <c r="K13" s="13"/>
      <c r="M13" s="13"/>
      <c r="O13" s="13"/>
      <c r="Q13" s="13"/>
      <c r="R13" s="13"/>
      <c r="S13" s="13"/>
      <c r="T13" s="13"/>
      <c r="U13" s="13"/>
    </row>
    <row r="14" spans="1:21" ht="19.5" customHeight="1">
      <c r="A14" s="3" t="s">
        <v>35</v>
      </c>
      <c r="B14" s="12">
        <v>20</v>
      </c>
      <c r="D14" s="16">
        <v>3928</v>
      </c>
      <c r="E14" s="18"/>
      <c r="F14" s="16">
        <v>7333</v>
      </c>
      <c r="G14" s="18"/>
      <c r="H14" s="16">
        <v>23976</v>
      </c>
      <c r="I14" s="18"/>
      <c r="J14" s="24">
        <v>187322</v>
      </c>
      <c r="K14" s="13"/>
      <c r="M14" s="13"/>
      <c r="O14" s="13"/>
      <c r="Q14" s="13"/>
      <c r="R14" s="13"/>
      <c r="S14" s="13"/>
      <c r="T14" s="13"/>
      <c r="U14" s="13"/>
    </row>
    <row r="15" spans="1:21" ht="19.5" customHeight="1">
      <c r="A15" s="1" t="s">
        <v>216</v>
      </c>
      <c r="B15" s="8"/>
      <c r="D15" s="16">
        <f>SUM(D10:D14)</f>
        <v>201708</v>
      </c>
      <c r="E15" s="13"/>
      <c r="F15" s="16">
        <f>SUM(F10:F14)</f>
        <v>892563</v>
      </c>
      <c r="G15" s="13"/>
      <c r="H15" s="16">
        <f>SUM(H10:H14)</f>
        <v>41921</v>
      </c>
      <c r="I15" s="13"/>
      <c r="J15" s="16">
        <f>SUM(J10:J14)</f>
        <v>218103</v>
      </c>
      <c r="K15" s="13"/>
      <c r="M15" s="13"/>
      <c r="O15" s="13"/>
      <c r="Q15" s="13"/>
      <c r="R15" s="13"/>
      <c r="S15" s="13"/>
      <c r="T15" s="13"/>
      <c r="U15" s="13"/>
    </row>
    <row r="16" spans="1:21" ht="19.5" customHeight="1">
      <c r="A16" s="1" t="s">
        <v>36</v>
      </c>
      <c r="B16" s="8"/>
      <c r="D16" s="13"/>
      <c r="E16" s="13"/>
      <c r="F16" s="13"/>
      <c r="G16" s="13"/>
      <c r="H16" s="13"/>
      <c r="I16" s="13"/>
      <c r="J16" s="13"/>
      <c r="K16" s="13"/>
      <c r="M16" s="13"/>
      <c r="O16" s="13"/>
      <c r="Q16" s="13"/>
      <c r="R16" s="13"/>
      <c r="S16" s="13"/>
      <c r="T16" s="13"/>
      <c r="U16" s="13"/>
    </row>
    <row r="17" spans="1:21" ht="19.5" customHeight="1">
      <c r="A17" s="3" t="s">
        <v>37</v>
      </c>
      <c r="B17" s="8"/>
      <c r="D17" s="13">
        <v>159357</v>
      </c>
      <c r="E17" s="13"/>
      <c r="F17" s="13">
        <v>442404</v>
      </c>
      <c r="G17" s="13"/>
      <c r="H17" s="13">
        <v>3838</v>
      </c>
      <c r="I17" s="13"/>
      <c r="J17" s="13">
        <v>5598</v>
      </c>
      <c r="K17" s="13"/>
      <c r="M17" s="13"/>
      <c r="O17" s="13"/>
      <c r="Q17" s="13"/>
      <c r="R17" s="13"/>
      <c r="S17" s="13"/>
      <c r="T17" s="13"/>
      <c r="U17" s="13"/>
    </row>
    <row r="18" spans="1:21" ht="19.5" customHeight="1">
      <c r="A18" s="3" t="s">
        <v>38</v>
      </c>
      <c r="B18" s="12"/>
      <c r="D18" s="13">
        <v>55594</v>
      </c>
      <c r="E18" s="13"/>
      <c r="F18" s="13">
        <v>129476</v>
      </c>
      <c r="G18" s="13"/>
      <c r="H18" s="13">
        <v>0</v>
      </c>
      <c r="I18" s="15"/>
      <c r="J18" s="13">
        <v>0</v>
      </c>
      <c r="K18" s="13"/>
      <c r="M18" s="13"/>
      <c r="O18" s="13"/>
      <c r="Q18" s="13"/>
      <c r="R18" s="13"/>
      <c r="S18" s="13"/>
      <c r="T18" s="13"/>
      <c r="U18" s="13"/>
    </row>
    <row r="19" spans="1:21" ht="19.5" customHeight="1">
      <c r="A19" s="3" t="s">
        <v>39</v>
      </c>
      <c r="B19" s="12"/>
      <c r="D19" s="13">
        <v>2976</v>
      </c>
      <c r="E19" s="13"/>
      <c r="F19" s="13">
        <v>9118</v>
      </c>
      <c r="G19" s="13"/>
      <c r="H19" s="13">
        <v>1003</v>
      </c>
      <c r="I19" s="15"/>
      <c r="J19" s="13">
        <v>1792</v>
      </c>
      <c r="K19" s="13"/>
      <c r="M19" s="13"/>
      <c r="O19" s="13"/>
      <c r="Q19" s="13"/>
      <c r="R19" s="13"/>
      <c r="S19" s="13"/>
      <c r="T19" s="13"/>
      <c r="U19" s="13"/>
    </row>
    <row r="20" spans="1:21" ht="19.5" customHeight="1">
      <c r="A20" s="3" t="s">
        <v>40</v>
      </c>
      <c r="B20" s="12"/>
      <c r="D20" s="13">
        <v>16167</v>
      </c>
      <c r="E20" s="13"/>
      <c r="F20" s="13">
        <v>95159</v>
      </c>
      <c r="G20" s="13"/>
      <c r="H20" s="13">
        <v>25</v>
      </c>
      <c r="I20" s="15"/>
      <c r="J20" s="13">
        <v>736</v>
      </c>
      <c r="K20" s="13"/>
      <c r="M20" s="13"/>
      <c r="O20" s="13"/>
      <c r="Q20" s="13"/>
      <c r="R20" s="13"/>
      <c r="S20" s="13"/>
      <c r="T20" s="13"/>
      <c r="U20" s="13"/>
    </row>
    <row r="21" spans="1:21" ht="19.5" customHeight="1">
      <c r="A21" s="3" t="s">
        <v>41</v>
      </c>
      <c r="B21" s="12"/>
      <c r="D21" s="13">
        <v>184287</v>
      </c>
      <c r="E21" s="13"/>
      <c r="F21" s="13">
        <v>287401</v>
      </c>
      <c r="G21" s="13"/>
      <c r="H21" s="13">
        <v>19804</v>
      </c>
      <c r="I21" s="13"/>
      <c r="J21" s="13">
        <v>28831</v>
      </c>
      <c r="K21" s="13"/>
      <c r="M21" s="13"/>
      <c r="O21" s="13"/>
      <c r="Q21" s="13"/>
      <c r="R21" s="13"/>
      <c r="S21" s="13"/>
      <c r="T21" s="13"/>
      <c r="U21" s="13"/>
    </row>
    <row r="22" spans="1:21" ht="19.5" customHeight="1">
      <c r="A22" s="1" t="s">
        <v>42</v>
      </c>
      <c r="B22" s="12"/>
      <c r="D22" s="17">
        <f>SUM(D17:D21)</f>
        <v>418381</v>
      </c>
      <c r="E22" s="13"/>
      <c r="F22" s="17">
        <f>SUM(F17:F21)</f>
        <v>963558</v>
      </c>
      <c r="G22" s="13"/>
      <c r="H22" s="17">
        <f>SUM(H17:H21)</f>
        <v>24670</v>
      </c>
      <c r="I22" s="13"/>
      <c r="J22" s="17">
        <f>SUM(J17:J21)</f>
        <v>36957</v>
      </c>
      <c r="K22" s="13"/>
      <c r="M22" s="13"/>
      <c r="O22" s="13"/>
      <c r="Q22" s="13"/>
      <c r="R22" s="13"/>
      <c r="S22" s="13"/>
      <c r="T22" s="13"/>
      <c r="U22" s="13"/>
    </row>
    <row r="23" spans="1:21" ht="19.5" customHeight="1">
      <c r="A23" s="1" t="s">
        <v>255</v>
      </c>
      <c r="B23" s="12"/>
      <c r="D23" s="13">
        <f>+D15-D22</f>
        <v>-216673</v>
      </c>
      <c r="E23" s="13"/>
      <c r="F23" s="13">
        <f>+F15-F22</f>
        <v>-70995</v>
      </c>
      <c r="G23" s="13"/>
      <c r="H23" s="13">
        <f>+H15-H22</f>
        <v>17251</v>
      </c>
      <c r="I23" s="13"/>
      <c r="J23" s="13">
        <f>+J15-J22</f>
        <v>181146</v>
      </c>
      <c r="K23" s="13"/>
      <c r="M23" s="13"/>
      <c r="O23" s="13"/>
      <c r="Q23" s="13"/>
      <c r="R23" s="13"/>
      <c r="S23" s="13"/>
      <c r="T23" s="13"/>
      <c r="U23" s="13"/>
    </row>
    <row r="24" spans="1:21" s="20" customFormat="1" ht="19.5" customHeight="1">
      <c r="A24" s="20" t="s">
        <v>198</v>
      </c>
      <c r="B24" s="12">
        <v>9</v>
      </c>
      <c r="D24" s="18">
        <v>-3773</v>
      </c>
      <c r="E24" s="18"/>
      <c r="F24" s="18">
        <v>-3951</v>
      </c>
      <c r="G24" s="18"/>
      <c r="H24" s="25">
        <v>0</v>
      </c>
      <c r="I24" s="18"/>
      <c r="J24" s="25">
        <v>0</v>
      </c>
      <c r="K24" s="13"/>
      <c r="L24" s="3"/>
      <c r="M24" s="13"/>
      <c r="N24" s="3"/>
      <c r="O24" s="13"/>
      <c r="P24" s="3"/>
      <c r="Q24" s="13"/>
      <c r="R24" s="13"/>
      <c r="S24" s="13"/>
      <c r="T24" s="13"/>
      <c r="U24" s="13"/>
    </row>
    <row r="25" spans="1:21" ht="19.5" customHeight="1">
      <c r="A25" s="3" t="s">
        <v>43</v>
      </c>
      <c r="B25" s="12"/>
      <c r="D25" s="16">
        <v>-54337</v>
      </c>
      <c r="E25" s="18"/>
      <c r="F25" s="16">
        <v>-31660</v>
      </c>
      <c r="G25" s="18"/>
      <c r="H25" s="21">
        <v>-18410</v>
      </c>
      <c r="I25" s="18"/>
      <c r="J25" s="21">
        <v>-13452</v>
      </c>
      <c r="K25" s="13"/>
      <c r="M25" s="13"/>
      <c r="O25" s="13"/>
      <c r="Q25" s="13"/>
      <c r="R25" s="13"/>
      <c r="S25" s="13"/>
      <c r="T25" s="13"/>
      <c r="U25" s="13"/>
    </row>
    <row r="26" spans="1:21" s="20" customFormat="1" ht="19.5" customHeight="1">
      <c r="A26" s="26" t="s">
        <v>134</v>
      </c>
      <c r="B26" s="27"/>
      <c r="D26" s="23">
        <f>SUM(D23:D25)</f>
        <v>-274783</v>
      </c>
      <c r="E26" s="18"/>
      <c r="F26" s="23">
        <f>SUM(F23:F25)</f>
        <v>-106606</v>
      </c>
      <c r="G26" s="23">
        <f t="shared" ref="G26:H26" si="0">SUM(G23:G25)</f>
        <v>0</v>
      </c>
      <c r="H26" s="23">
        <f t="shared" si="0"/>
        <v>-1159</v>
      </c>
      <c r="I26" s="18"/>
      <c r="J26" s="23">
        <f>SUM(J23:J25)</f>
        <v>167694</v>
      </c>
      <c r="K26" s="13"/>
      <c r="L26" s="3"/>
      <c r="M26" s="13"/>
      <c r="N26" s="3"/>
      <c r="O26" s="13"/>
      <c r="P26" s="3"/>
      <c r="Q26" s="13"/>
      <c r="R26" s="13"/>
      <c r="S26" s="13"/>
      <c r="T26" s="13"/>
      <c r="U26" s="13"/>
    </row>
    <row r="27" spans="1:21" ht="19.5" customHeight="1">
      <c r="A27" s="3" t="s">
        <v>135</v>
      </c>
      <c r="B27" s="12">
        <v>21</v>
      </c>
      <c r="D27" s="16">
        <v>-3882</v>
      </c>
      <c r="E27" s="13"/>
      <c r="F27" s="16">
        <v>10147</v>
      </c>
      <c r="G27" s="13"/>
      <c r="H27" s="16">
        <v>770</v>
      </c>
      <c r="I27" s="13"/>
      <c r="J27" s="24">
        <v>-2794</v>
      </c>
      <c r="K27" s="13"/>
      <c r="M27" s="13"/>
      <c r="O27" s="13"/>
      <c r="Q27" s="13"/>
      <c r="R27" s="13"/>
      <c r="S27" s="13"/>
      <c r="T27" s="13"/>
      <c r="U27" s="13"/>
    </row>
    <row r="28" spans="1:21" ht="19.5" customHeight="1" thickBot="1">
      <c r="A28" s="1" t="s">
        <v>122</v>
      </c>
      <c r="B28" s="8"/>
      <c r="D28" s="51">
        <f>SUM(D26:D27)</f>
        <v>-278665</v>
      </c>
      <c r="E28" s="13"/>
      <c r="F28" s="51">
        <f>SUM(F26:F27)</f>
        <v>-96459</v>
      </c>
      <c r="G28" s="13"/>
      <c r="H28" s="51">
        <f>SUM(H26:H27)</f>
        <v>-389</v>
      </c>
      <c r="I28" s="13"/>
      <c r="J28" s="51">
        <f>SUM(J26:J27)</f>
        <v>164900</v>
      </c>
      <c r="K28" s="13"/>
      <c r="M28" s="13"/>
      <c r="O28" s="13"/>
      <c r="Q28" s="13"/>
      <c r="R28" s="13"/>
      <c r="S28" s="13"/>
      <c r="T28" s="13"/>
      <c r="U28" s="13"/>
    </row>
    <row r="29" spans="1:21" ht="18.75" customHeight="1" thickTop="1">
      <c r="A29" s="1"/>
      <c r="B29" s="8"/>
      <c r="D29" s="22"/>
      <c r="E29" s="13"/>
      <c r="F29" s="22"/>
      <c r="G29" s="13"/>
      <c r="H29" s="22"/>
      <c r="I29" s="13"/>
      <c r="J29" s="22"/>
      <c r="K29" s="13"/>
      <c r="M29" s="13"/>
      <c r="O29" s="13"/>
      <c r="Q29" s="13"/>
      <c r="R29" s="13"/>
      <c r="S29" s="13"/>
      <c r="T29" s="13"/>
      <c r="U29" s="13"/>
    </row>
    <row r="30" spans="1:21" ht="21" customHeight="1">
      <c r="A30" s="1" t="s">
        <v>113</v>
      </c>
      <c r="B30" s="8"/>
      <c r="D30" s="22"/>
      <c r="E30" s="13"/>
      <c r="F30" s="22"/>
      <c r="G30" s="13"/>
      <c r="H30" s="22"/>
      <c r="I30" s="4"/>
      <c r="J30" s="22"/>
      <c r="K30" s="13"/>
      <c r="M30" s="13"/>
      <c r="O30" s="13"/>
      <c r="Q30" s="13"/>
      <c r="R30" s="13"/>
      <c r="S30" s="13"/>
      <c r="T30" s="13"/>
      <c r="U30" s="13"/>
    </row>
    <row r="31" spans="1:21" ht="21" customHeight="1" thickBot="1">
      <c r="A31" s="3" t="s">
        <v>86</v>
      </c>
      <c r="B31" s="8"/>
      <c r="D31" s="69">
        <v>-275011</v>
      </c>
      <c r="E31" s="22"/>
      <c r="F31" s="69">
        <v>-87282</v>
      </c>
      <c r="G31" s="4"/>
      <c r="H31" s="71">
        <f>SUM(H28)</f>
        <v>-389</v>
      </c>
      <c r="I31" s="4"/>
      <c r="J31" s="71">
        <f>SUM(J28)</f>
        <v>164900</v>
      </c>
      <c r="K31" s="13"/>
      <c r="M31" s="13"/>
      <c r="O31" s="13"/>
      <c r="Q31" s="13"/>
      <c r="R31" s="13"/>
      <c r="S31" s="13"/>
      <c r="T31" s="13"/>
      <c r="U31" s="13"/>
    </row>
    <row r="32" spans="1:21" ht="21" customHeight="1" thickTop="1">
      <c r="A32" s="3" t="s">
        <v>85</v>
      </c>
      <c r="B32" s="8"/>
      <c r="D32" s="72">
        <v>-3654</v>
      </c>
      <c r="E32" s="4"/>
      <c r="F32" s="72">
        <v>-9177</v>
      </c>
      <c r="G32" s="4"/>
      <c r="H32" s="22"/>
      <c r="I32" s="4"/>
      <c r="J32" s="22"/>
      <c r="K32" s="13"/>
      <c r="M32" s="13"/>
      <c r="O32" s="13"/>
      <c r="Q32" s="13"/>
      <c r="R32" s="13"/>
      <c r="S32" s="13"/>
      <c r="T32" s="13"/>
      <c r="U32" s="13"/>
    </row>
    <row r="33" spans="1:21" ht="21" customHeight="1" thickBot="1">
      <c r="B33" s="8"/>
      <c r="D33" s="28">
        <f>SUM(D31:D32)</f>
        <v>-278665</v>
      </c>
      <c r="E33" s="4"/>
      <c r="F33" s="28">
        <f>SUM(F31:F32)</f>
        <v>-96459</v>
      </c>
      <c r="G33" s="4"/>
      <c r="H33" s="22"/>
      <c r="I33" s="4"/>
      <c r="J33" s="22"/>
      <c r="K33" s="13"/>
      <c r="M33" s="13"/>
      <c r="O33" s="13"/>
      <c r="Q33" s="13"/>
      <c r="R33" s="13"/>
      <c r="S33" s="13"/>
      <c r="T33" s="13"/>
      <c r="U33" s="13"/>
    </row>
    <row r="34" spans="1:21" ht="21" customHeight="1" thickTop="1">
      <c r="B34" s="8"/>
      <c r="D34" s="22"/>
      <c r="E34" s="4"/>
      <c r="F34" s="22"/>
      <c r="G34" s="4"/>
      <c r="H34" s="22"/>
      <c r="I34" s="4"/>
      <c r="J34" s="22"/>
      <c r="K34" s="13"/>
      <c r="M34" s="13"/>
      <c r="O34" s="13"/>
      <c r="Q34" s="13"/>
      <c r="R34" s="13"/>
      <c r="S34" s="13"/>
      <c r="T34" s="13"/>
      <c r="U34" s="13"/>
    </row>
    <row r="35" spans="1:21" ht="21" customHeight="1">
      <c r="A35" s="1" t="s">
        <v>44</v>
      </c>
      <c r="B35" s="12">
        <v>22</v>
      </c>
      <c r="K35" s="13"/>
      <c r="M35" s="13"/>
      <c r="O35" s="13"/>
      <c r="Q35" s="13"/>
      <c r="R35" s="13"/>
      <c r="S35" s="13"/>
      <c r="T35" s="13"/>
      <c r="U35" s="13"/>
    </row>
    <row r="36" spans="1:21" ht="21" customHeight="1" thickBot="1">
      <c r="A36" s="3" t="s">
        <v>112</v>
      </c>
      <c r="B36" s="8"/>
      <c r="D36" s="70">
        <f>D31/166682.701</f>
        <v>-1.6499072690212766</v>
      </c>
      <c r="E36" s="29"/>
      <c r="F36" s="88">
        <v>-0.52364762195688197</v>
      </c>
      <c r="G36" s="29"/>
      <c r="H36" s="172">
        <f>H31/166682.701</f>
        <v>-2.3337754767964792E-3</v>
      </c>
      <c r="I36" s="29"/>
      <c r="J36" s="70">
        <f>J31/166682.701</f>
        <v>0.98930482294020416</v>
      </c>
      <c r="K36" s="13"/>
      <c r="M36" s="13"/>
      <c r="O36" s="13"/>
      <c r="Q36" s="13"/>
      <c r="R36" s="13"/>
      <c r="S36" s="13"/>
      <c r="T36" s="13"/>
      <c r="U36" s="13"/>
    </row>
    <row r="37" spans="1:21" ht="20.25" customHeight="1" thickTop="1">
      <c r="K37" s="13"/>
      <c r="M37" s="13"/>
      <c r="O37" s="13"/>
      <c r="Q37" s="13"/>
      <c r="R37" s="13"/>
      <c r="S37" s="13"/>
      <c r="T37" s="13"/>
      <c r="U37" s="13"/>
    </row>
    <row r="38" spans="1:21" ht="13.5" customHeight="1">
      <c r="B38" s="8"/>
      <c r="D38" s="30"/>
      <c r="F38" s="30"/>
      <c r="G38" s="29"/>
      <c r="H38" s="30"/>
      <c r="J38" s="30"/>
      <c r="K38" s="13"/>
      <c r="M38" s="13"/>
      <c r="O38" s="13"/>
      <c r="Q38" s="13"/>
      <c r="R38" s="13"/>
      <c r="S38" s="13"/>
      <c r="T38" s="13"/>
      <c r="U38" s="13"/>
    </row>
    <row r="39" spans="1:21" ht="21" customHeight="1">
      <c r="A39" s="55" t="s">
        <v>251</v>
      </c>
      <c r="K39" s="13"/>
      <c r="M39" s="13"/>
      <c r="O39" s="13"/>
      <c r="Q39" s="13"/>
      <c r="R39" s="13"/>
      <c r="S39" s="13"/>
      <c r="T39" s="13"/>
      <c r="U39" s="13"/>
    </row>
    <row r="40" spans="1:21" s="1" customFormat="1" ht="19.5" customHeight="1">
      <c r="D40" s="2"/>
      <c r="F40" s="2"/>
      <c r="H40" s="2"/>
      <c r="J40" s="19" t="s">
        <v>118</v>
      </c>
      <c r="K40" s="13"/>
      <c r="L40" s="3"/>
      <c r="M40" s="13"/>
      <c r="N40" s="3"/>
      <c r="O40" s="13"/>
      <c r="P40" s="3"/>
      <c r="Q40" s="13"/>
      <c r="R40" s="13"/>
      <c r="S40" s="13"/>
      <c r="T40" s="13"/>
      <c r="U40" s="13"/>
    </row>
    <row r="41" spans="1:21" s="1" customFormat="1" ht="19.5" customHeight="1">
      <c r="A41" s="1" t="s">
        <v>0</v>
      </c>
      <c r="D41" s="2"/>
      <c r="F41" s="2"/>
      <c r="H41" s="2"/>
      <c r="J41" s="2"/>
      <c r="K41" s="13"/>
      <c r="L41" s="3"/>
      <c r="M41" s="13"/>
      <c r="N41" s="3"/>
      <c r="O41" s="13"/>
      <c r="P41" s="3"/>
      <c r="Q41" s="13"/>
      <c r="R41" s="13"/>
      <c r="S41" s="13"/>
      <c r="T41" s="13"/>
      <c r="U41" s="13"/>
    </row>
    <row r="42" spans="1:21" s="1" customFormat="1" ht="21" customHeight="1">
      <c r="A42" s="1" t="s">
        <v>136</v>
      </c>
      <c r="D42" s="2"/>
      <c r="F42" s="2"/>
      <c r="H42" s="2"/>
      <c r="J42" s="2"/>
      <c r="K42" s="13"/>
      <c r="L42" s="3"/>
      <c r="M42" s="13"/>
      <c r="N42" s="3"/>
      <c r="O42" s="13"/>
      <c r="P42" s="3"/>
      <c r="Q42" s="13"/>
      <c r="R42" s="13"/>
      <c r="S42" s="13"/>
      <c r="T42" s="13"/>
      <c r="U42" s="13"/>
    </row>
    <row r="43" spans="1:21" s="1" customFormat="1" ht="21" customHeight="1">
      <c r="A43" s="1" t="s">
        <v>227</v>
      </c>
      <c r="D43" s="2"/>
      <c r="F43" s="2"/>
      <c r="H43" s="2"/>
      <c r="J43" s="2"/>
      <c r="K43" s="13"/>
      <c r="L43" s="3"/>
      <c r="M43" s="13"/>
      <c r="N43" s="3"/>
      <c r="O43" s="13"/>
      <c r="P43" s="3"/>
      <c r="Q43" s="13"/>
      <c r="R43" s="13"/>
      <c r="S43" s="13"/>
      <c r="T43" s="13"/>
      <c r="U43" s="13"/>
    </row>
    <row r="44" spans="1:21" s="8" customFormat="1" ht="21" customHeight="1">
      <c r="D44" s="4"/>
      <c r="E44" s="3"/>
      <c r="F44" s="4"/>
      <c r="G44" s="3"/>
      <c r="H44" s="5"/>
      <c r="I44" s="3"/>
      <c r="J44" s="5" t="s">
        <v>117</v>
      </c>
      <c r="K44" s="13"/>
      <c r="L44" s="3"/>
      <c r="M44" s="13"/>
      <c r="N44" s="3"/>
      <c r="O44" s="13"/>
      <c r="P44" s="3"/>
      <c r="Q44" s="13"/>
      <c r="R44" s="13"/>
      <c r="S44" s="13"/>
      <c r="T44" s="13"/>
      <c r="U44" s="13"/>
    </row>
    <row r="45" spans="1:21" s="6" customFormat="1" ht="21" customHeight="1">
      <c r="D45" s="7"/>
      <c r="E45" s="129" t="s">
        <v>1</v>
      </c>
      <c r="F45" s="7"/>
      <c r="H45" s="7"/>
      <c r="I45" s="129" t="s">
        <v>2</v>
      </c>
      <c r="J45" s="7"/>
      <c r="K45" s="13"/>
      <c r="L45" s="3"/>
      <c r="M45" s="13"/>
      <c r="N45" s="3"/>
      <c r="O45" s="13"/>
      <c r="P45" s="3"/>
      <c r="Q45" s="13"/>
      <c r="R45" s="13"/>
      <c r="S45" s="13"/>
      <c r="T45" s="13"/>
      <c r="U45" s="13"/>
    </row>
    <row r="46" spans="1:21" s="8" customFormat="1" ht="21" customHeight="1">
      <c r="B46" s="9" t="s">
        <v>3</v>
      </c>
      <c r="D46" s="48" t="s">
        <v>228</v>
      </c>
      <c r="E46" s="10"/>
      <c r="F46" s="48" t="s">
        <v>183</v>
      </c>
      <c r="G46" s="47"/>
      <c r="H46" s="48" t="s">
        <v>228</v>
      </c>
      <c r="I46" s="10"/>
      <c r="J46" s="48" t="s">
        <v>183</v>
      </c>
      <c r="K46" s="13"/>
      <c r="L46" s="3"/>
      <c r="M46" s="13"/>
      <c r="N46" s="3"/>
      <c r="O46" s="13"/>
      <c r="P46" s="3"/>
      <c r="Q46" s="13"/>
      <c r="R46" s="13"/>
      <c r="S46" s="13"/>
      <c r="T46" s="13"/>
      <c r="U46" s="13"/>
    </row>
    <row r="47" spans="1:21" s="8" customFormat="1" ht="21" customHeight="1">
      <c r="B47" s="9"/>
      <c r="D47" s="48"/>
      <c r="E47" s="10"/>
      <c r="F47" s="48"/>
      <c r="G47" s="47"/>
      <c r="H47" s="48"/>
      <c r="I47" s="10"/>
      <c r="J47" s="48"/>
      <c r="K47" s="13"/>
      <c r="L47" s="3"/>
      <c r="M47" s="13"/>
      <c r="N47" s="3"/>
      <c r="O47" s="13"/>
      <c r="P47" s="3"/>
      <c r="Q47" s="13"/>
      <c r="R47" s="13"/>
      <c r="S47" s="13"/>
      <c r="T47" s="13"/>
      <c r="U47" s="13"/>
    </row>
    <row r="48" spans="1:21" ht="21" customHeight="1" thickBot="1">
      <c r="A48" s="1" t="s">
        <v>122</v>
      </c>
      <c r="B48" s="8"/>
      <c r="D48" s="28">
        <f>SUM(D33)</f>
        <v>-278665</v>
      </c>
      <c r="E48" s="22"/>
      <c r="F48" s="28">
        <f>SUM(F33)</f>
        <v>-96459</v>
      </c>
      <c r="G48" s="22"/>
      <c r="H48" s="28">
        <f>H31</f>
        <v>-389</v>
      </c>
      <c r="I48" s="22"/>
      <c r="J48" s="28">
        <f>SUM(J31)</f>
        <v>164900</v>
      </c>
      <c r="K48" s="13"/>
      <c r="M48" s="13"/>
      <c r="O48" s="13"/>
      <c r="Q48" s="13"/>
      <c r="R48" s="13"/>
      <c r="S48" s="13"/>
      <c r="T48" s="13"/>
      <c r="U48" s="13"/>
    </row>
    <row r="49" spans="1:21" ht="21" customHeight="1" thickTop="1">
      <c r="B49" s="8"/>
      <c r="D49" s="22"/>
      <c r="E49" s="22"/>
      <c r="F49" s="22"/>
      <c r="G49" s="22"/>
      <c r="H49" s="22"/>
      <c r="I49" s="22"/>
      <c r="J49" s="22"/>
      <c r="K49" s="13"/>
      <c r="M49" s="13"/>
      <c r="O49" s="13"/>
      <c r="Q49" s="13"/>
      <c r="R49" s="13"/>
      <c r="S49" s="13"/>
      <c r="T49" s="13"/>
      <c r="U49" s="13"/>
    </row>
    <row r="50" spans="1:21" ht="21" customHeight="1">
      <c r="A50" s="1" t="s">
        <v>269</v>
      </c>
      <c r="B50" s="8"/>
      <c r="D50" s="22"/>
      <c r="E50" s="22"/>
      <c r="F50" s="22"/>
      <c r="G50" s="22"/>
      <c r="H50" s="22"/>
      <c r="I50" s="22"/>
      <c r="J50" s="22"/>
      <c r="K50" s="13"/>
      <c r="M50" s="13"/>
      <c r="O50" s="13"/>
      <c r="Q50" s="13"/>
      <c r="R50" s="13"/>
      <c r="S50" s="13"/>
      <c r="T50" s="13"/>
      <c r="U50" s="13"/>
    </row>
    <row r="51" spans="1:21" ht="21" customHeight="1">
      <c r="A51" s="33" t="s">
        <v>270</v>
      </c>
      <c r="B51" s="8"/>
      <c r="D51" s="22"/>
      <c r="E51" s="22"/>
      <c r="F51" s="22"/>
      <c r="G51" s="22"/>
      <c r="H51" s="22"/>
      <c r="I51" s="22"/>
      <c r="J51" s="22"/>
      <c r="K51" s="13"/>
      <c r="M51" s="13"/>
      <c r="O51" s="13"/>
      <c r="Q51" s="13"/>
      <c r="R51" s="13"/>
      <c r="S51" s="13"/>
      <c r="T51" s="13"/>
      <c r="U51" s="13"/>
    </row>
    <row r="52" spans="1:21" ht="21" customHeight="1">
      <c r="A52" s="33" t="s">
        <v>156</v>
      </c>
      <c r="B52" s="8"/>
      <c r="D52" s="22"/>
      <c r="E52" s="22"/>
      <c r="F52" s="22"/>
      <c r="G52" s="22"/>
      <c r="H52" s="22"/>
      <c r="I52" s="22"/>
      <c r="J52" s="22"/>
      <c r="K52" s="13"/>
      <c r="M52" s="13"/>
      <c r="O52" s="13"/>
      <c r="Q52" s="13"/>
      <c r="R52" s="13"/>
      <c r="S52" s="13"/>
      <c r="T52" s="13"/>
      <c r="U52" s="13"/>
    </row>
    <row r="53" spans="1:21" ht="21" customHeight="1">
      <c r="A53" s="3" t="s">
        <v>111</v>
      </c>
      <c r="B53" s="12"/>
      <c r="D53" s="22"/>
      <c r="E53" s="20"/>
      <c r="F53" s="22"/>
      <c r="G53" s="20"/>
      <c r="H53" s="22"/>
      <c r="I53" s="20"/>
      <c r="J53" s="22"/>
      <c r="K53" s="13"/>
      <c r="M53" s="13"/>
      <c r="O53" s="13"/>
      <c r="Q53" s="13"/>
      <c r="R53" s="13"/>
      <c r="S53" s="13"/>
      <c r="T53" s="13"/>
      <c r="U53" s="13"/>
    </row>
    <row r="54" spans="1:21" ht="21" customHeight="1">
      <c r="A54" s="3" t="s">
        <v>145</v>
      </c>
      <c r="B54" s="8"/>
      <c r="D54" s="40">
        <v>-48</v>
      </c>
      <c r="E54" s="41"/>
      <c r="F54" s="40">
        <v>-1127</v>
      </c>
      <c r="G54" s="41"/>
      <c r="H54" s="19">
        <v>0</v>
      </c>
      <c r="I54" s="41"/>
      <c r="J54" s="19">
        <v>0</v>
      </c>
      <c r="K54" s="13"/>
      <c r="M54" s="13"/>
      <c r="O54" s="13"/>
      <c r="Q54" s="13"/>
      <c r="R54" s="13"/>
      <c r="S54" s="13"/>
      <c r="T54" s="13"/>
      <c r="U54" s="13"/>
    </row>
    <row r="55" spans="1:21" ht="21" customHeight="1">
      <c r="A55" s="3" t="s">
        <v>274</v>
      </c>
      <c r="B55" s="12">
        <v>9</v>
      </c>
      <c r="D55" s="24">
        <v>1627</v>
      </c>
      <c r="E55" s="41"/>
      <c r="F55" s="24">
        <v>-3381</v>
      </c>
      <c r="G55" s="41"/>
      <c r="H55" s="24">
        <v>0</v>
      </c>
      <c r="I55" s="41"/>
      <c r="J55" s="24">
        <v>0</v>
      </c>
      <c r="K55" s="13"/>
      <c r="M55" s="13"/>
      <c r="O55" s="13"/>
      <c r="Q55" s="13"/>
      <c r="R55" s="13"/>
      <c r="S55" s="13"/>
      <c r="T55" s="13"/>
      <c r="U55" s="13"/>
    </row>
    <row r="56" spans="1:21" ht="21" customHeight="1">
      <c r="A56" s="3" t="s">
        <v>270</v>
      </c>
      <c r="B56" s="12"/>
      <c r="D56" s="19"/>
      <c r="E56" s="41"/>
      <c r="F56" s="19"/>
      <c r="G56" s="41"/>
      <c r="H56" s="19"/>
      <c r="I56" s="41"/>
      <c r="J56" s="19"/>
      <c r="K56" s="13"/>
      <c r="M56" s="13"/>
      <c r="O56" s="13"/>
      <c r="Q56" s="13"/>
      <c r="R56" s="13"/>
      <c r="S56" s="13"/>
      <c r="T56" s="13"/>
      <c r="U56" s="13"/>
    </row>
    <row r="57" spans="1:21" ht="21" customHeight="1">
      <c r="A57" s="3" t="s">
        <v>238</v>
      </c>
      <c r="B57" s="12"/>
      <c r="D57" s="16">
        <f>SUM(D54:D55)</f>
        <v>1579</v>
      </c>
      <c r="E57" s="18"/>
      <c r="F57" s="16">
        <f>SUM(F54:F55)</f>
        <v>-4508</v>
      </c>
      <c r="G57" s="18"/>
      <c r="H57" s="16">
        <f>SUM(H54:H55)</f>
        <v>0</v>
      </c>
      <c r="I57" s="18"/>
      <c r="J57" s="16">
        <f>SUM(J54:J55)</f>
        <v>0</v>
      </c>
      <c r="K57" s="13"/>
      <c r="M57" s="13"/>
      <c r="O57" s="13"/>
      <c r="Q57" s="13"/>
      <c r="R57" s="13"/>
      <c r="S57" s="13"/>
      <c r="T57" s="13"/>
      <c r="U57" s="13"/>
    </row>
    <row r="58" spans="1:21" ht="21" customHeight="1">
      <c r="A58" s="33" t="s">
        <v>271</v>
      </c>
      <c r="B58" s="12"/>
      <c r="D58" s="19"/>
      <c r="E58" s="41"/>
      <c r="F58" s="19"/>
      <c r="G58" s="41"/>
      <c r="H58" s="19"/>
      <c r="I58" s="41"/>
      <c r="J58" s="19"/>
      <c r="K58" s="13"/>
      <c r="M58" s="13"/>
      <c r="O58" s="13"/>
      <c r="Q58" s="13"/>
      <c r="R58" s="13"/>
      <c r="S58" s="13"/>
      <c r="T58" s="13"/>
      <c r="U58" s="13"/>
    </row>
    <row r="59" spans="1:21" ht="21" customHeight="1">
      <c r="A59" s="33" t="s">
        <v>237</v>
      </c>
      <c r="B59" s="12"/>
      <c r="D59" s="19"/>
      <c r="E59" s="41"/>
      <c r="F59" s="19"/>
      <c r="G59" s="41"/>
      <c r="H59" s="19"/>
      <c r="I59" s="41"/>
      <c r="J59" s="19"/>
      <c r="K59" s="13"/>
      <c r="M59" s="13"/>
      <c r="O59" s="13"/>
      <c r="Q59" s="13"/>
      <c r="R59" s="13"/>
      <c r="S59" s="13"/>
      <c r="T59" s="13"/>
      <c r="U59" s="13"/>
    </row>
    <row r="60" spans="1:21" ht="21" customHeight="1">
      <c r="A60" s="3" t="s">
        <v>274</v>
      </c>
      <c r="B60" s="12">
        <v>9</v>
      </c>
      <c r="D60" s="24">
        <v>-1187</v>
      </c>
      <c r="E60" s="41"/>
      <c r="F60" s="24">
        <v>0</v>
      </c>
      <c r="G60" s="41"/>
      <c r="H60" s="24">
        <v>0</v>
      </c>
      <c r="I60" s="41"/>
      <c r="J60" s="24">
        <v>0</v>
      </c>
      <c r="K60" s="13"/>
      <c r="M60" s="13"/>
      <c r="O60" s="13"/>
      <c r="Q60" s="13"/>
      <c r="R60" s="13"/>
      <c r="S60" s="13"/>
      <c r="T60" s="13"/>
      <c r="U60" s="13"/>
    </row>
    <row r="61" spans="1:21" ht="21" customHeight="1">
      <c r="A61" s="3" t="s">
        <v>271</v>
      </c>
      <c r="B61" s="12"/>
      <c r="D61" s="23"/>
      <c r="E61" s="41"/>
      <c r="F61" s="23"/>
      <c r="G61" s="41"/>
      <c r="H61" s="23"/>
      <c r="I61" s="41"/>
      <c r="J61" s="23"/>
      <c r="K61" s="13"/>
      <c r="M61" s="13"/>
      <c r="O61" s="13"/>
      <c r="Q61" s="13"/>
      <c r="R61" s="13"/>
      <c r="S61" s="13"/>
      <c r="T61" s="13"/>
      <c r="U61" s="13"/>
    </row>
    <row r="62" spans="1:21" ht="21" customHeight="1">
      <c r="A62" s="3" t="s">
        <v>238</v>
      </c>
      <c r="B62" s="12"/>
      <c r="D62" s="19">
        <f>SUM(D60)</f>
        <v>-1187</v>
      </c>
      <c r="E62" s="41"/>
      <c r="F62" s="19">
        <f>SUM(F60)</f>
        <v>0</v>
      </c>
      <c r="G62" s="41"/>
      <c r="H62" s="19">
        <f>SUM(H60)</f>
        <v>0</v>
      </c>
      <c r="I62" s="41"/>
      <c r="J62" s="19">
        <f>SUM(J60)</f>
        <v>0</v>
      </c>
      <c r="K62" s="13"/>
      <c r="M62" s="13"/>
      <c r="O62" s="13"/>
      <c r="Q62" s="13"/>
      <c r="R62" s="13"/>
      <c r="S62" s="13"/>
      <c r="T62" s="13"/>
      <c r="U62" s="13"/>
    </row>
    <row r="63" spans="1:21" ht="21" customHeight="1">
      <c r="A63" s="1" t="s">
        <v>250</v>
      </c>
      <c r="B63" s="12"/>
      <c r="D63" s="17">
        <f>SUM(D57+D62)</f>
        <v>392</v>
      </c>
      <c r="E63" s="18"/>
      <c r="F63" s="17">
        <f>SUM(F57+F62)</f>
        <v>-4508</v>
      </c>
      <c r="G63" s="18"/>
      <c r="H63" s="17">
        <f>SUM(H57+H62)</f>
        <v>0</v>
      </c>
      <c r="I63" s="18"/>
      <c r="J63" s="17">
        <f>SUM(J57+J62)</f>
        <v>0</v>
      </c>
      <c r="K63" s="13"/>
      <c r="M63" s="13"/>
      <c r="O63" s="13"/>
      <c r="Q63" s="13"/>
      <c r="R63" s="13"/>
      <c r="S63" s="13"/>
      <c r="T63" s="13"/>
      <c r="U63" s="13"/>
    </row>
    <row r="64" spans="1:21" ht="21" customHeight="1">
      <c r="A64" s="1"/>
      <c r="B64" s="8"/>
      <c r="D64" s="30"/>
      <c r="E64" s="20"/>
      <c r="F64" s="30"/>
      <c r="G64" s="30"/>
      <c r="H64" s="30"/>
      <c r="I64" s="20"/>
      <c r="J64" s="30"/>
      <c r="K64" s="13"/>
      <c r="M64" s="13"/>
      <c r="O64" s="13"/>
      <c r="Q64" s="13"/>
      <c r="R64" s="13"/>
      <c r="S64" s="13"/>
      <c r="T64" s="13"/>
      <c r="U64" s="13"/>
    </row>
    <row r="65" spans="1:21" ht="21" customHeight="1" thickBot="1">
      <c r="A65" s="1" t="s">
        <v>272</v>
      </c>
      <c r="B65" s="8"/>
      <c r="D65" s="28">
        <f>SUM(D48,D63)</f>
        <v>-278273</v>
      </c>
      <c r="E65" s="22"/>
      <c r="F65" s="28">
        <f>SUM(F48,F57)</f>
        <v>-100967</v>
      </c>
      <c r="G65" s="4"/>
      <c r="H65" s="28">
        <f>SUM(H48,H57)</f>
        <v>-389</v>
      </c>
      <c r="I65" s="4"/>
      <c r="J65" s="28">
        <f>SUM(J48,J57)</f>
        <v>164900</v>
      </c>
      <c r="K65" s="13"/>
      <c r="M65" s="13"/>
      <c r="O65" s="13"/>
      <c r="Q65" s="13"/>
      <c r="R65" s="13"/>
      <c r="S65" s="13"/>
      <c r="T65" s="13"/>
      <c r="U65" s="13"/>
    </row>
    <row r="66" spans="1:21" ht="21" customHeight="1" thickTop="1">
      <c r="B66" s="8"/>
      <c r="D66" s="30"/>
      <c r="E66" s="20"/>
      <c r="F66" s="30"/>
      <c r="G66" s="29"/>
      <c r="H66" s="30"/>
      <c r="J66" s="30"/>
      <c r="K66" s="13"/>
      <c r="M66" s="13"/>
      <c r="O66" s="13"/>
      <c r="Q66" s="13"/>
      <c r="R66" s="13"/>
      <c r="S66" s="13"/>
      <c r="T66" s="13"/>
      <c r="U66" s="13"/>
    </row>
    <row r="67" spans="1:21" ht="21" customHeight="1">
      <c r="A67" s="1" t="s">
        <v>273</v>
      </c>
      <c r="B67" s="8"/>
      <c r="D67" s="30"/>
      <c r="E67" s="20"/>
      <c r="F67" s="30"/>
      <c r="G67" s="29"/>
      <c r="H67" s="30"/>
      <c r="J67" s="30"/>
      <c r="K67" s="13"/>
      <c r="M67" s="13"/>
      <c r="O67" s="13"/>
      <c r="Q67" s="13"/>
      <c r="R67" s="13"/>
      <c r="S67" s="13"/>
      <c r="T67" s="13"/>
      <c r="U67" s="13"/>
    </row>
    <row r="68" spans="1:21" ht="21" customHeight="1" thickBot="1">
      <c r="A68" s="3" t="s">
        <v>86</v>
      </c>
      <c r="B68" s="8"/>
      <c r="D68" s="40">
        <f>SUM(D65-D69)</f>
        <v>-274530</v>
      </c>
      <c r="E68" s="20"/>
      <c r="F68" s="40">
        <v>-91677</v>
      </c>
      <c r="G68" s="29"/>
      <c r="H68" s="28">
        <f>H65-H69</f>
        <v>-389</v>
      </c>
      <c r="I68" s="13"/>
      <c r="J68" s="28">
        <f>J65-J69</f>
        <v>164900</v>
      </c>
      <c r="K68" s="13"/>
      <c r="M68" s="13"/>
      <c r="O68" s="13"/>
      <c r="Q68" s="13"/>
      <c r="R68" s="13"/>
      <c r="S68" s="13"/>
      <c r="T68" s="13"/>
      <c r="U68" s="13"/>
    </row>
    <row r="69" spans="1:21" ht="21" customHeight="1" thickTop="1">
      <c r="A69" s="3" t="s">
        <v>85</v>
      </c>
      <c r="B69" s="8"/>
      <c r="D69" s="72">
        <v>-3743</v>
      </c>
      <c r="E69" s="69"/>
      <c r="F69" s="72">
        <v>-9290</v>
      </c>
      <c r="G69" s="29"/>
      <c r="H69" s="30"/>
      <c r="J69" s="30"/>
      <c r="K69" s="13"/>
      <c r="M69" s="13"/>
      <c r="O69" s="13"/>
      <c r="Q69" s="13"/>
      <c r="R69" s="13"/>
      <c r="S69" s="13"/>
      <c r="T69" s="13"/>
      <c r="U69" s="13"/>
    </row>
    <row r="70" spans="1:21" ht="21" customHeight="1" thickBot="1">
      <c r="B70" s="8"/>
      <c r="D70" s="28">
        <f>SUM(D68:D69)</f>
        <v>-278273</v>
      </c>
      <c r="E70" s="22"/>
      <c r="F70" s="28">
        <f>SUM(F68:F69)</f>
        <v>-100967</v>
      </c>
      <c r="G70" s="29"/>
      <c r="H70" s="30"/>
      <c r="J70" s="30"/>
      <c r="K70" s="13"/>
      <c r="M70" s="13"/>
      <c r="O70" s="13"/>
      <c r="Q70" s="13"/>
      <c r="R70" s="13"/>
      <c r="S70" s="13"/>
      <c r="T70" s="13"/>
      <c r="U70" s="13"/>
    </row>
    <row r="71" spans="1:21" ht="21" customHeight="1" thickTop="1">
      <c r="B71" s="8"/>
      <c r="D71" s="18">
        <f>SUM(D65-D70)</f>
        <v>0</v>
      </c>
      <c r="E71" s="18"/>
      <c r="F71" s="18">
        <f>SUM(F65-F70)</f>
        <v>0</v>
      </c>
      <c r="G71" s="29"/>
      <c r="H71" s="30"/>
      <c r="J71" s="30"/>
      <c r="K71" s="13"/>
      <c r="M71" s="13"/>
      <c r="O71" s="13"/>
      <c r="Q71" s="13"/>
      <c r="R71" s="13"/>
      <c r="S71" s="13"/>
      <c r="T71" s="13"/>
      <c r="U71" s="13"/>
    </row>
    <row r="72" spans="1:21" ht="21" customHeight="1">
      <c r="A72" s="55" t="s">
        <v>251</v>
      </c>
      <c r="K72" s="13"/>
      <c r="M72" s="13"/>
      <c r="O72" s="13"/>
      <c r="Q72" s="13"/>
      <c r="R72" s="13"/>
      <c r="S72" s="13"/>
      <c r="T72" s="13"/>
      <c r="U72" s="13"/>
    </row>
    <row r="73" spans="1:21" s="1" customFormat="1" ht="19.5" customHeight="1">
      <c r="D73" s="2"/>
      <c r="F73" s="2"/>
      <c r="H73" s="2"/>
      <c r="J73" s="19" t="s">
        <v>118</v>
      </c>
      <c r="K73" s="13"/>
      <c r="L73" s="3"/>
      <c r="M73" s="13"/>
      <c r="N73" s="3"/>
      <c r="O73" s="13"/>
      <c r="P73" s="3"/>
      <c r="Q73" s="13"/>
      <c r="R73" s="13"/>
      <c r="S73" s="13"/>
      <c r="T73" s="13"/>
      <c r="U73" s="13"/>
    </row>
    <row r="74" spans="1:21" s="1" customFormat="1" ht="19.5" customHeight="1">
      <c r="A74" s="1" t="s">
        <v>0</v>
      </c>
      <c r="D74" s="2"/>
      <c r="F74" s="2"/>
      <c r="H74" s="2"/>
      <c r="J74" s="2"/>
      <c r="K74" s="13"/>
      <c r="L74" s="3"/>
      <c r="M74" s="13"/>
      <c r="N74" s="3"/>
      <c r="O74" s="13"/>
      <c r="P74" s="3"/>
      <c r="Q74" s="13"/>
      <c r="R74" s="13"/>
      <c r="S74" s="13"/>
      <c r="T74" s="13"/>
      <c r="U74" s="13"/>
    </row>
    <row r="75" spans="1:21" s="1" customFormat="1" ht="19.5" customHeight="1">
      <c r="A75" s="1" t="s">
        <v>133</v>
      </c>
      <c r="D75" s="2"/>
      <c r="F75" s="2"/>
      <c r="H75" s="2"/>
      <c r="J75" s="2"/>
      <c r="K75" s="13"/>
      <c r="L75" s="3"/>
      <c r="M75" s="13"/>
      <c r="N75" s="3"/>
      <c r="O75" s="13"/>
      <c r="P75" s="3"/>
      <c r="Q75" s="13"/>
      <c r="R75" s="13"/>
      <c r="S75" s="13"/>
      <c r="T75" s="13"/>
      <c r="U75" s="13"/>
    </row>
    <row r="76" spans="1:21" s="1" customFormat="1" ht="19.5" customHeight="1">
      <c r="A76" s="1" t="s">
        <v>224</v>
      </c>
      <c r="D76" s="2"/>
      <c r="F76" s="2"/>
      <c r="H76" s="2"/>
      <c r="J76" s="2"/>
      <c r="K76" s="13"/>
      <c r="L76" s="3"/>
      <c r="M76" s="13"/>
      <c r="N76" s="3"/>
      <c r="O76" s="13"/>
      <c r="P76" s="3"/>
      <c r="Q76" s="13"/>
      <c r="R76" s="13"/>
      <c r="S76" s="13"/>
      <c r="T76" s="13"/>
      <c r="U76" s="13"/>
    </row>
    <row r="77" spans="1:21" s="8" customFormat="1" ht="19.5" customHeight="1">
      <c r="D77" s="4"/>
      <c r="E77" s="3"/>
      <c r="F77" s="4"/>
      <c r="G77" s="3"/>
      <c r="H77" s="5"/>
      <c r="I77" s="3"/>
      <c r="J77" s="5" t="s">
        <v>157</v>
      </c>
      <c r="K77" s="13"/>
      <c r="L77" s="3"/>
      <c r="M77" s="13"/>
      <c r="N77" s="3"/>
      <c r="O77" s="13"/>
      <c r="P77" s="3"/>
      <c r="Q77" s="13"/>
      <c r="R77" s="13"/>
      <c r="S77" s="13"/>
      <c r="T77" s="13"/>
      <c r="U77" s="13"/>
    </row>
    <row r="78" spans="1:21" s="6" customFormat="1" ht="19.5" customHeight="1">
      <c r="D78" s="7"/>
      <c r="E78" s="129" t="s">
        <v>1</v>
      </c>
      <c r="F78" s="7"/>
      <c r="H78" s="7"/>
      <c r="I78" s="129" t="s">
        <v>2</v>
      </c>
      <c r="J78" s="7"/>
      <c r="K78" s="13"/>
      <c r="L78" s="3"/>
      <c r="M78" s="13"/>
      <c r="N78" s="3"/>
      <c r="O78" s="13"/>
      <c r="P78" s="3"/>
      <c r="Q78" s="13"/>
      <c r="R78" s="13"/>
      <c r="S78" s="13"/>
      <c r="T78" s="13"/>
      <c r="U78" s="13"/>
    </row>
    <row r="79" spans="1:21" s="8" customFormat="1" ht="19.5" customHeight="1">
      <c r="B79" s="9" t="s">
        <v>3</v>
      </c>
      <c r="D79" s="48" t="s">
        <v>228</v>
      </c>
      <c r="E79" s="10"/>
      <c r="F79" s="48" t="s">
        <v>183</v>
      </c>
      <c r="G79" s="47"/>
      <c r="H79" s="48" t="s">
        <v>228</v>
      </c>
      <c r="I79" s="10"/>
      <c r="J79" s="48" t="s">
        <v>183</v>
      </c>
      <c r="K79" s="13"/>
      <c r="L79" s="3"/>
      <c r="M79" s="13"/>
      <c r="N79" s="3"/>
      <c r="O79" s="13"/>
      <c r="P79" s="3"/>
      <c r="Q79" s="13"/>
      <c r="R79" s="13"/>
      <c r="S79" s="13"/>
      <c r="T79" s="13"/>
      <c r="U79" s="13"/>
    </row>
    <row r="80" spans="1:21" s="8" customFormat="1" ht="19.5" customHeight="1">
      <c r="B80" s="9"/>
      <c r="D80" s="10"/>
      <c r="E80" s="10"/>
      <c r="F80" s="10"/>
      <c r="G80" s="47"/>
      <c r="H80" s="10"/>
      <c r="I80" s="10"/>
      <c r="J80" s="10"/>
      <c r="K80" s="13"/>
      <c r="L80" s="3"/>
      <c r="M80" s="13"/>
      <c r="N80" s="3"/>
      <c r="O80" s="13"/>
      <c r="P80" s="3"/>
      <c r="Q80" s="13"/>
      <c r="R80" s="13"/>
      <c r="S80" s="13"/>
      <c r="T80" s="13"/>
      <c r="U80" s="13"/>
    </row>
    <row r="81" spans="1:21" ht="19.5" customHeight="1">
      <c r="A81" s="1" t="s">
        <v>215</v>
      </c>
      <c r="B81" s="33">
        <v>19</v>
      </c>
      <c r="K81" s="13"/>
      <c r="M81" s="13"/>
      <c r="O81" s="13"/>
      <c r="Q81" s="13"/>
      <c r="R81" s="13"/>
      <c r="S81" s="13"/>
      <c r="T81" s="13"/>
      <c r="U81" s="13"/>
    </row>
    <row r="82" spans="1:21" ht="19.5" customHeight="1">
      <c r="A82" s="3" t="s">
        <v>114</v>
      </c>
      <c r="B82" s="8"/>
      <c r="D82" s="13">
        <f>1048560</f>
        <v>1048560</v>
      </c>
      <c r="E82" s="13"/>
      <c r="F82" s="13">
        <v>2423193</v>
      </c>
      <c r="G82" s="13"/>
      <c r="H82" s="13">
        <v>14011</v>
      </c>
      <c r="I82" s="13"/>
      <c r="J82" s="13">
        <v>27243</v>
      </c>
      <c r="K82" s="13"/>
      <c r="M82" s="13"/>
      <c r="O82" s="13"/>
      <c r="Q82" s="13"/>
      <c r="R82" s="13"/>
      <c r="S82" s="13"/>
      <c r="T82" s="13"/>
      <c r="U82" s="13"/>
    </row>
    <row r="83" spans="1:21" ht="19.5" customHeight="1">
      <c r="A83" s="3" t="s">
        <v>115</v>
      </c>
      <c r="B83" s="12"/>
      <c r="D83" s="13">
        <v>349110</v>
      </c>
      <c r="E83" s="13"/>
      <c r="F83" s="13">
        <v>472717</v>
      </c>
      <c r="G83" s="13"/>
      <c r="H83" s="13">
        <v>0</v>
      </c>
      <c r="I83" s="15"/>
      <c r="J83" s="14">
        <v>265</v>
      </c>
      <c r="K83" s="13"/>
      <c r="M83" s="13"/>
      <c r="O83" s="13"/>
      <c r="Q83" s="13"/>
      <c r="R83" s="13"/>
      <c r="S83" s="13"/>
      <c r="T83" s="13"/>
      <c r="U83" s="13"/>
    </row>
    <row r="84" spans="1:21" ht="19.5" customHeight="1">
      <c r="A84" s="3" t="s">
        <v>116</v>
      </c>
      <c r="B84" s="12"/>
      <c r="D84" s="13">
        <v>29171</v>
      </c>
      <c r="E84" s="13"/>
      <c r="F84" s="13">
        <v>69483</v>
      </c>
      <c r="G84" s="13"/>
      <c r="H84" s="13">
        <v>8197</v>
      </c>
      <c r="I84" s="15"/>
      <c r="J84" s="19">
        <v>16299</v>
      </c>
      <c r="K84" s="13"/>
      <c r="M84" s="13"/>
      <c r="O84" s="13"/>
      <c r="Q84" s="13"/>
      <c r="R84" s="13"/>
      <c r="S84" s="13"/>
      <c r="T84" s="13"/>
      <c r="U84" s="13"/>
    </row>
    <row r="85" spans="1:21" ht="19.5" customHeight="1">
      <c r="A85" s="3" t="s">
        <v>177</v>
      </c>
      <c r="B85" s="12"/>
      <c r="D85" s="13">
        <v>39845</v>
      </c>
      <c r="E85" s="13"/>
      <c r="F85" s="13">
        <v>28312</v>
      </c>
      <c r="G85" s="13"/>
      <c r="H85" s="13">
        <v>65942</v>
      </c>
      <c r="I85" s="15"/>
      <c r="J85" s="19">
        <v>48149</v>
      </c>
      <c r="K85" s="13"/>
      <c r="M85" s="13"/>
      <c r="O85" s="13"/>
      <c r="Q85" s="13"/>
      <c r="R85" s="13"/>
      <c r="S85" s="13"/>
      <c r="T85" s="13"/>
      <c r="U85" s="13"/>
    </row>
    <row r="86" spans="1:21" ht="19.5" customHeight="1">
      <c r="A86" s="3" t="s">
        <v>35</v>
      </c>
      <c r="B86" s="12">
        <v>20</v>
      </c>
      <c r="D86" s="16">
        <v>12589</v>
      </c>
      <c r="E86" s="18"/>
      <c r="F86" s="16">
        <v>100450</v>
      </c>
      <c r="G86" s="18"/>
      <c r="H86" s="16">
        <v>85036</v>
      </c>
      <c r="I86" s="18"/>
      <c r="J86" s="24">
        <v>595313</v>
      </c>
      <c r="K86" s="13"/>
      <c r="M86" s="13"/>
      <c r="O86" s="13"/>
      <c r="Q86" s="13"/>
      <c r="R86" s="13"/>
      <c r="S86" s="13"/>
      <c r="T86" s="13"/>
      <c r="U86" s="13"/>
    </row>
    <row r="87" spans="1:21" ht="19.5" customHeight="1">
      <c r="A87" s="1" t="s">
        <v>216</v>
      </c>
      <c r="B87" s="8"/>
      <c r="D87" s="16">
        <f>SUM(D82:D86)</f>
        <v>1479275</v>
      </c>
      <c r="E87" s="13"/>
      <c r="F87" s="16">
        <f>SUM(F82:F86)</f>
        <v>3094155</v>
      </c>
      <c r="G87" s="13"/>
      <c r="H87" s="16">
        <f>SUM(H82:H86)</f>
        <v>173186</v>
      </c>
      <c r="I87" s="13"/>
      <c r="J87" s="16">
        <f>SUM(J82:J86)</f>
        <v>687269</v>
      </c>
      <c r="K87" s="13"/>
      <c r="M87" s="13"/>
      <c r="O87" s="13"/>
      <c r="Q87" s="13"/>
      <c r="R87" s="13"/>
      <c r="S87" s="13"/>
      <c r="T87" s="13"/>
      <c r="U87" s="13"/>
    </row>
    <row r="88" spans="1:21" ht="19.5" customHeight="1">
      <c r="A88" s="1" t="s">
        <v>36</v>
      </c>
      <c r="B88" s="8"/>
      <c r="D88" s="13"/>
      <c r="E88" s="13"/>
      <c r="F88" s="13"/>
      <c r="G88" s="13"/>
      <c r="H88" s="13"/>
      <c r="I88" s="13"/>
      <c r="J88" s="13"/>
      <c r="K88" s="13"/>
      <c r="M88" s="13"/>
      <c r="O88" s="13"/>
      <c r="Q88" s="13"/>
      <c r="R88" s="13"/>
      <c r="S88" s="13"/>
      <c r="T88" s="13"/>
      <c r="U88" s="13"/>
    </row>
    <row r="89" spans="1:21" ht="19.5" customHeight="1">
      <c r="A89" s="3" t="s">
        <v>37</v>
      </c>
      <c r="B89" s="8"/>
      <c r="D89" s="13">
        <v>889414</v>
      </c>
      <c r="E89" s="13"/>
      <c r="F89" s="13">
        <v>1489831</v>
      </c>
      <c r="G89" s="13"/>
      <c r="H89" s="13">
        <v>16942</v>
      </c>
      <c r="I89" s="13"/>
      <c r="J89" s="13">
        <v>22538</v>
      </c>
      <c r="K89" s="13"/>
      <c r="M89" s="13"/>
      <c r="O89" s="13"/>
      <c r="Q89" s="13"/>
      <c r="R89" s="13"/>
      <c r="S89" s="13"/>
      <c r="T89" s="13"/>
      <c r="U89" s="13"/>
    </row>
    <row r="90" spans="1:21" ht="19.5" customHeight="1">
      <c r="A90" s="3" t="s">
        <v>38</v>
      </c>
      <c r="B90" s="12"/>
      <c r="D90" s="13">
        <v>197997</v>
      </c>
      <c r="E90" s="13"/>
      <c r="F90" s="13">
        <v>285249</v>
      </c>
      <c r="G90" s="13"/>
      <c r="H90" s="13">
        <v>0</v>
      </c>
      <c r="I90" s="15"/>
      <c r="J90" s="13">
        <v>0</v>
      </c>
      <c r="K90" s="13"/>
      <c r="M90" s="13"/>
      <c r="O90" s="13"/>
      <c r="Q90" s="13"/>
      <c r="R90" s="13"/>
      <c r="S90" s="13"/>
      <c r="T90" s="13"/>
      <c r="U90" s="13"/>
    </row>
    <row r="91" spans="1:21" ht="19.5" customHeight="1">
      <c r="A91" s="3" t="s">
        <v>39</v>
      </c>
      <c r="B91" s="12"/>
      <c r="D91" s="13">
        <v>18683</v>
      </c>
      <c r="E91" s="13"/>
      <c r="F91" s="13">
        <v>33549</v>
      </c>
      <c r="G91" s="13"/>
      <c r="H91" s="13">
        <v>3818</v>
      </c>
      <c r="I91" s="15"/>
      <c r="J91" s="13">
        <v>5358</v>
      </c>
      <c r="K91" s="13"/>
      <c r="M91" s="13"/>
      <c r="O91" s="13"/>
      <c r="Q91" s="13"/>
      <c r="R91" s="13"/>
      <c r="S91" s="13"/>
      <c r="T91" s="13"/>
      <c r="U91" s="13"/>
    </row>
    <row r="92" spans="1:21" ht="19.5" customHeight="1">
      <c r="A92" s="3" t="s">
        <v>40</v>
      </c>
      <c r="B92" s="12"/>
      <c r="D92" s="13">
        <v>125887</v>
      </c>
      <c r="E92" s="13"/>
      <c r="F92" s="13">
        <v>262444</v>
      </c>
      <c r="G92" s="13"/>
      <c r="H92" s="13">
        <v>1148</v>
      </c>
      <c r="I92" s="15"/>
      <c r="J92" s="13">
        <v>1697</v>
      </c>
      <c r="K92" s="13"/>
      <c r="M92" s="13"/>
      <c r="O92" s="13"/>
      <c r="Q92" s="13"/>
      <c r="R92" s="13"/>
      <c r="S92" s="13"/>
      <c r="T92" s="13"/>
      <c r="U92" s="13"/>
    </row>
    <row r="93" spans="1:21" ht="19.5" customHeight="1">
      <c r="A93" s="3" t="s">
        <v>41</v>
      </c>
      <c r="B93" s="12"/>
      <c r="D93" s="13">
        <v>790623</v>
      </c>
      <c r="E93" s="13"/>
      <c r="F93" s="13">
        <v>966326</v>
      </c>
      <c r="G93" s="13"/>
      <c r="H93" s="13">
        <v>77629</v>
      </c>
      <c r="I93" s="13"/>
      <c r="J93" s="13">
        <v>121542</v>
      </c>
      <c r="K93" s="13"/>
      <c r="M93" s="13"/>
      <c r="O93" s="13"/>
      <c r="Q93" s="13"/>
      <c r="R93" s="13"/>
      <c r="S93" s="13"/>
      <c r="T93" s="13"/>
      <c r="U93" s="13"/>
    </row>
    <row r="94" spans="1:21" ht="19.5" customHeight="1">
      <c r="A94" s="1" t="s">
        <v>42</v>
      </c>
      <c r="B94" s="12"/>
      <c r="D94" s="17">
        <f>SUM(D89:D93)</f>
        <v>2022604</v>
      </c>
      <c r="E94" s="13"/>
      <c r="F94" s="17">
        <f>SUM(F89:F93)</f>
        <v>3037399</v>
      </c>
      <c r="G94" s="13"/>
      <c r="H94" s="17">
        <f>SUM(H89:H93)</f>
        <v>99537</v>
      </c>
      <c r="I94" s="13"/>
      <c r="J94" s="17">
        <f>SUM(J89:J93)</f>
        <v>151135</v>
      </c>
      <c r="K94" s="13"/>
      <c r="M94" s="13"/>
      <c r="O94" s="13"/>
      <c r="Q94" s="13"/>
      <c r="R94" s="13"/>
      <c r="S94" s="13"/>
      <c r="T94" s="13"/>
      <c r="U94" s="13"/>
    </row>
    <row r="95" spans="1:21" ht="19.5" customHeight="1">
      <c r="A95" s="1" t="s">
        <v>255</v>
      </c>
      <c r="B95" s="12"/>
      <c r="D95" s="13">
        <f>+D87-D94</f>
        <v>-543329</v>
      </c>
      <c r="E95" s="13"/>
      <c r="F95" s="13">
        <f>+F87-F94</f>
        <v>56756</v>
      </c>
      <c r="G95" s="13"/>
      <c r="H95" s="13">
        <f>SUM(H87-H94)</f>
        <v>73649</v>
      </c>
      <c r="I95" s="13"/>
      <c r="J95" s="13">
        <f>SUM(J87-J94)</f>
        <v>536134</v>
      </c>
      <c r="K95" s="13"/>
      <c r="M95" s="13"/>
      <c r="O95" s="13"/>
      <c r="Q95" s="13"/>
      <c r="R95" s="13"/>
      <c r="S95" s="13"/>
      <c r="T95" s="13"/>
      <c r="U95" s="13"/>
    </row>
    <row r="96" spans="1:21" s="20" customFormat="1" ht="19.5" customHeight="1">
      <c r="A96" s="20" t="s">
        <v>186</v>
      </c>
      <c r="B96" s="12">
        <v>9</v>
      </c>
      <c r="D96" s="18">
        <v>2171</v>
      </c>
      <c r="E96" s="18"/>
      <c r="F96" s="18">
        <v>1540</v>
      </c>
      <c r="G96" s="18"/>
      <c r="H96" s="18">
        <v>0</v>
      </c>
      <c r="I96" s="18"/>
      <c r="J96" s="25">
        <v>0</v>
      </c>
      <c r="K96" s="13"/>
      <c r="L96" s="3"/>
      <c r="M96" s="13"/>
      <c r="N96" s="3"/>
      <c r="O96" s="13"/>
      <c r="P96" s="3"/>
      <c r="Q96" s="13"/>
      <c r="R96" s="13"/>
      <c r="S96" s="13"/>
      <c r="T96" s="13"/>
      <c r="U96" s="13"/>
    </row>
    <row r="97" spans="1:21" ht="19.5" customHeight="1">
      <c r="A97" s="3" t="s">
        <v>43</v>
      </c>
      <c r="B97" s="12"/>
      <c r="D97" s="16">
        <v>-179946</v>
      </c>
      <c r="E97" s="18"/>
      <c r="F97" s="16">
        <v>-96846</v>
      </c>
      <c r="G97" s="18"/>
      <c r="H97" s="16">
        <v>-65014</v>
      </c>
      <c r="I97" s="18"/>
      <c r="J97" s="16">
        <v>-37244</v>
      </c>
      <c r="K97" s="13"/>
      <c r="M97" s="13"/>
      <c r="O97" s="13"/>
      <c r="Q97" s="13"/>
      <c r="R97" s="13"/>
      <c r="S97" s="13"/>
      <c r="T97" s="13"/>
      <c r="U97" s="13"/>
    </row>
    <row r="98" spans="1:21" s="20" customFormat="1" ht="19.5" customHeight="1">
      <c r="A98" s="26" t="s">
        <v>134</v>
      </c>
      <c r="B98" s="27"/>
      <c r="D98" s="25">
        <f>SUM(D95:D97)</f>
        <v>-721104</v>
      </c>
      <c r="E98" s="18"/>
      <c r="F98" s="25">
        <f>SUM(F95:F97)</f>
        <v>-38550</v>
      </c>
      <c r="G98" s="18"/>
      <c r="H98" s="25">
        <f>SUM(H95:H97)</f>
        <v>8635</v>
      </c>
      <c r="I98" s="18"/>
      <c r="J98" s="25">
        <f>SUM(J95:J97)</f>
        <v>498890</v>
      </c>
      <c r="K98" s="13"/>
      <c r="L98" s="3"/>
      <c r="M98" s="13"/>
      <c r="N98" s="3"/>
      <c r="O98" s="13"/>
      <c r="P98" s="3"/>
      <c r="Q98" s="13"/>
      <c r="R98" s="13"/>
      <c r="S98" s="13"/>
      <c r="T98" s="13"/>
      <c r="U98" s="13"/>
    </row>
    <row r="99" spans="1:21" ht="19.5" customHeight="1">
      <c r="A99" s="3" t="s">
        <v>135</v>
      </c>
      <c r="B99" s="12">
        <v>21</v>
      </c>
      <c r="D99" s="16">
        <v>-111728</v>
      </c>
      <c r="E99" s="13"/>
      <c r="F99" s="16">
        <v>-55144</v>
      </c>
      <c r="G99" s="13"/>
      <c r="H99" s="16">
        <v>-13620</v>
      </c>
      <c r="I99" s="13"/>
      <c r="J99" s="24">
        <v>444</v>
      </c>
      <c r="K99" s="13"/>
      <c r="M99" s="13"/>
      <c r="O99" s="13"/>
      <c r="Q99" s="13"/>
      <c r="R99" s="13"/>
      <c r="S99" s="13"/>
      <c r="T99" s="13"/>
      <c r="U99" s="13"/>
    </row>
    <row r="100" spans="1:21" ht="19.5" customHeight="1" thickBot="1">
      <c r="A100" s="1" t="s">
        <v>122</v>
      </c>
      <c r="B100" s="8"/>
      <c r="D100" s="51">
        <f>SUM(D98:D99)</f>
        <v>-832832</v>
      </c>
      <c r="E100" s="13"/>
      <c r="F100" s="51">
        <f>SUM(F98:F99)</f>
        <v>-93694</v>
      </c>
      <c r="G100" s="13"/>
      <c r="H100" s="51">
        <f>SUM(H98:H99)</f>
        <v>-4985</v>
      </c>
      <c r="I100" s="13"/>
      <c r="J100" s="51">
        <f>SUM(J98:J99)</f>
        <v>499334</v>
      </c>
      <c r="K100" s="13"/>
      <c r="M100" s="13"/>
      <c r="O100" s="13"/>
      <c r="Q100" s="13"/>
      <c r="R100" s="13"/>
      <c r="S100" s="13"/>
      <c r="T100" s="13"/>
      <c r="U100" s="13"/>
    </row>
    <row r="101" spans="1:21" ht="18.75" customHeight="1" thickTop="1">
      <c r="A101" s="1"/>
      <c r="B101" s="8"/>
      <c r="D101" s="22"/>
      <c r="E101" s="13"/>
      <c r="F101" s="22"/>
      <c r="G101" s="13"/>
      <c r="H101" s="22"/>
      <c r="I101" s="13"/>
      <c r="J101" s="22"/>
      <c r="K101" s="13"/>
      <c r="M101" s="13"/>
      <c r="O101" s="13"/>
      <c r="Q101" s="13"/>
      <c r="R101" s="13"/>
      <c r="S101" s="13"/>
      <c r="T101" s="13"/>
      <c r="U101" s="13"/>
    </row>
    <row r="102" spans="1:21" ht="21" customHeight="1">
      <c r="A102" s="1" t="s">
        <v>113</v>
      </c>
      <c r="B102" s="8"/>
      <c r="D102" s="22"/>
      <c r="E102" s="13"/>
      <c r="F102" s="22"/>
      <c r="G102" s="13"/>
      <c r="H102" s="22"/>
      <c r="I102" s="4"/>
      <c r="J102" s="22"/>
      <c r="K102" s="13"/>
      <c r="M102" s="13"/>
      <c r="O102" s="13"/>
      <c r="Q102" s="13"/>
      <c r="R102" s="13"/>
      <c r="S102" s="13"/>
      <c r="T102" s="13"/>
      <c r="U102" s="13"/>
    </row>
    <row r="103" spans="1:21" ht="21" customHeight="1" thickBot="1">
      <c r="A103" s="3" t="s">
        <v>86</v>
      </c>
      <c r="B103" s="8"/>
      <c r="D103" s="69">
        <f>-824680-2</f>
        <v>-824682</v>
      </c>
      <c r="E103" s="4"/>
      <c r="F103" s="69">
        <v>-88522</v>
      </c>
      <c r="G103" s="4"/>
      <c r="H103" s="71">
        <f>H100</f>
        <v>-4985</v>
      </c>
      <c r="I103" s="4"/>
      <c r="J103" s="71">
        <f>J100</f>
        <v>499334</v>
      </c>
      <c r="K103" s="13"/>
      <c r="M103" s="13"/>
      <c r="O103" s="13"/>
      <c r="Q103" s="13"/>
      <c r="R103" s="13"/>
      <c r="S103" s="13"/>
      <c r="T103" s="13"/>
      <c r="U103" s="13"/>
    </row>
    <row r="104" spans="1:21" ht="21" customHeight="1" thickTop="1">
      <c r="A104" s="3" t="s">
        <v>85</v>
      </c>
      <c r="B104" s="8"/>
      <c r="D104" s="72">
        <v>-8150</v>
      </c>
      <c r="E104" s="4"/>
      <c r="F104" s="72">
        <v>-5172</v>
      </c>
      <c r="G104" s="4"/>
      <c r="H104" s="22"/>
      <c r="I104" s="4"/>
      <c r="J104" s="22"/>
      <c r="K104" s="13"/>
      <c r="M104" s="13"/>
      <c r="O104" s="13"/>
      <c r="Q104" s="13"/>
      <c r="R104" s="13"/>
      <c r="S104" s="13"/>
      <c r="T104" s="13"/>
      <c r="U104" s="13"/>
    </row>
    <row r="105" spans="1:21" ht="21" customHeight="1" thickBot="1">
      <c r="B105" s="8"/>
      <c r="D105" s="71">
        <f>D100</f>
        <v>-832832</v>
      </c>
      <c r="E105" s="4"/>
      <c r="F105" s="71">
        <f>F100</f>
        <v>-93694</v>
      </c>
      <c r="G105" s="4"/>
      <c r="H105" s="22"/>
      <c r="I105" s="4"/>
      <c r="J105" s="22"/>
      <c r="K105" s="13"/>
      <c r="M105" s="13"/>
      <c r="O105" s="13"/>
      <c r="Q105" s="13"/>
      <c r="R105" s="13"/>
      <c r="S105" s="13"/>
      <c r="T105" s="13"/>
      <c r="U105" s="13"/>
    </row>
    <row r="106" spans="1:21" ht="21" customHeight="1" thickTop="1">
      <c r="B106" s="8"/>
      <c r="D106" s="22"/>
      <c r="E106" s="4"/>
      <c r="F106" s="22"/>
      <c r="G106" s="4"/>
      <c r="H106" s="22"/>
      <c r="I106" s="4"/>
      <c r="J106" s="22"/>
      <c r="K106" s="13"/>
      <c r="M106" s="13"/>
      <c r="O106" s="13"/>
      <c r="Q106" s="13"/>
      <c r="R106" s="13"/>
      <c r="S106" s="13"/>
      <c r="T106" s="13"/>
      <c r="U106" s="13"/>
    </row>
    <row r="107" spans="1:21" ht="21" customHeight="1">
      <c r="A107" s="1" t="s">
        <v>44</v>
      </c>
      <c r="B107" s="12">
        <v>22</v>
      </c>
      <c r="K107" s="13"/>
      <c r="M107" s="13"/>
      <c r="O107" s="13"/>
      <c r="Q107" s="13"/>
      <c r="R107" s="13"/>
      <c r="S107" s="13"/>
      <c r="T107" s="13"/>
      <c r="U107" s="13"/>
    </row>
    <row r="108" spans="1:21" ht="21" customHeight="1" thickBot="1">
      <c r="A108" s="3" t="s">
        <v>112</v>
      </c>
      <c r="B108" s="8"/>
      <c r="D108" s="70">
        <f>D103/166682.701</f>
        <v>-4.9476160096541753</v>
      </c>
      <c r="E108" s="29"/>
      <c r="F108" s="70">
        <f>F103/166682.701</f>
        <v>-0.53108090683027753</v>
      </c>
      <c r="G108" s="29"/>
      <c r="H108" s="70">
        <f>H103/166682.701</f>
        <v>-2.9907122755348198E-2</v>
      </c>
      <c r="I108" s="29"/>
      <c r="J108" s="70">
        <f>J103/166682.701</f>
        <v>2.9957157941663066</v>
      </c>
      <c r="K108" s="13"/>
      <c r="M108" s="13"/>
      <c r="O108" s="13"/>
      <c r="Q108" s="13"/>
      <c r="R108" s="13"/>
      <c r="S108" s="13"/>
      <c r="T108" s="13"/>
      <c r="U108" s="13"/>
    </row>
    <row r="109" spans="1:21" ht="20.25" customHeight="1" thickTop="1">
      <c r="K109" s="13"/>
      <c r="M109" s="13"/>
      <c r="O109" s="13"/>
      <c r="Q109" s="13"/>
      <c r="R109" s="13"/>
      <c r="S109" s="13"/>
      <c r="T109" s="13"/>
      <c r="U109" s="13"/>
    </row>
    <row r="110" spans="1:21" ht="13.5" customHeight="1">
      <c r="B110" s="8"/>
      <c r="D110" s="30"/>
      <c r="F110" s="30"/>
      <c r="G110" s="29"/>
      <c r="H110" s="30"/>
      <c r="J110" s="30"/>
      <c r="K110" s="13"/>
      <c r="M110" s="13"/>
      <c r="O110" s="13"/>
      <c r="Q110" s="13"/>
      <c r="R110" s="13"/>
      <c r="S110" s="13"/>
      <c r="T110" s="13"/>
      <c r="U110" s="13"/>
    </row>
    <row r="111" spans="1:21" ht="21" customHeight="1">
      <c r="A111" s="55" t="s">
        <v>251</v>
      </c>
      <c r="K111" s="13"/>
      <c r="M111" s="13"/>
      <c r="O111" s="13"/>
      <c r="Q111" s="13"/>
      <c r="R111" s="13"/>
      <c r="S111" s="13"/>
      <c r="T111" s="13"/>
      <c r="U111" s="13"/>
    </row>
    <row r="112" spans="1:21" s="1" customFormat="1" ht="19.5" customHeight="1">
      <c r="D112" s="2"/>
      <c r="F112" s="2"/>
      <c r="H112" s="2"/>
      <c r="J112" s="19" t="s">
        <v>118</v>
      </c>
      <c r="K112" s="13"/>
      <c r="L112" s="3"/>
      <c r="M112" s="13"/>
      <c r="N112" s="3"/>
      <c r="O112" s="13"/>
      <c r="P112" s="3"/>
      <c r="Q112" s="13"/>
      <c r="R112" s="13"/>
      <c r="S112" s="13"/>
      <c r="T112" s="13"/>
      <c r="U112" s="13"/>
    </row>
    <row r="113" spans="1:21" s="1" customFormat="1" ht="19.5" customHeight="1">
      <c r="A113" s="1" t="s">
        <v>0</v>
      </c>
      <c r="D113" s="2"/>
      <c r="F113" s="2"/>
      <c r="H113" s="2"/>
      <c r="J113" s="2"/>
      <c r="K113" s="13"/>
      <c r="L113" s="3"/>
      <c r="M113" s="13"/>
      <c r="N113" s="3"/>
      <c r="O113" s="13"/>
      <c r="P113" s="3"/>
      <c r="Q113" s="13"/>
      <c r="R113" s="13"/>
      <c r="S113" s="13"/>
      <c r="T113" s="13"/>
      <c r="U113" s="13"/>
    </row>
    <row r="114" spans="1:21" s="1" customFormat="1" ht="21" customHeight="1">
      <c r="A114" s="1" t="s">
        <v>136</v>
      </c>
      <c r="D114" s="2"/>
      <c r="F114" s="2"/>
      <c r="H114" s="2"/>
      <c r="J114" s="2"/>
      <c r="K114" s="13"/>
      <c r="L114" s="3"/>
      <c r="M114" s="13"/>
      <c r="N114" s="3"/>
      <c r="O114" s="13"/>
      <c r="P114" s="3"/>
      <c r="Q114" s="13"/>
      <c r="R114" s="13"/>
      <c r="S114" s="13"/>
      <c r="T114" s="13"/>
      <c r="U114" s="13"/>
    </row>
    <row r="115" spans="1:21" s="1" customFormat="1" ht="21" customHeight="1">
      <c r="A115" s="1" t="s">
        <v>224</v>
      </c>
      <c r="D115" s="2"/>
      <c r="F115" s="2"/>
      <c r="H115" s="2"/>
      <c r="J115" s="2"/>
      <c r="K115" s="13"/>
      <c r="L115" s="3"/>
      <c r="M115" s="13"/>
      <c r="N115" s="3"/>
      <c r="O115" s="13"/>
      <c r="P115" s="3"/>
      <c r="Q115" s="13"/>
      <c r="R115" s="13"/>
      <c r="S115" s="13"/>
      <c r="T115" s="13"/>
      <c r="U115" s="13"/>
    </row>
    <row r="116" spans="1:21" s="8" customFormat="1" ht="21" customHeight="1">
      <c r="D116" s="4"/>
      <c r="E116" s="3"/>
      <c r="F116" s="4"/>
      <c r="G116" s="3"/>
      <c r="H116" s="5"/>
      <c r="I116" s="3"/>
      <c r="J116" s="5" t="s">
        <v>117</v>
      </c>
      <c r="K116" s="13"/>
      <c r="L116" s="3"/>
      <c r="M116" s="13"/>
      <c r="N116" s="3"/>
      <c r="O116" s="13"/>
      <c r="P116" s="3"/>
      <c r="Q116" s="13"/>
      <c r="R116" s="13"/>
      <c r="S116" s="13"/>
      <c r="T116" s="13"/>
      <c r="U116" s="13"/>
    </row>
    <row r="117" spans="1:21" s="6" customFormat="1" ht="21" customHeight="1">
      <c r="D117" s="7"/>
      <c r="E117" s="129" t="s">
        <v>1</v>
      </c>
      <c r="F117" s="7"/>
      <c r="H117" s="7"/>
      <c r="I117" s="129" t="s">
        <v>2</v>
      </c>
      <c r="J117" s="7"/>
      <c r="K117" s="13"/>
      <c r="L117" s="3"/>
      <c r="M117" s="13"/>
      <c r="N117" s="3"/>
      <c r="O117" s="13"/>
      <c r="P117" s="3"/>
      <c r="Q117" s="13"/>
      <c r="R117" s="13"/>
      <c r="S117" s="13"/>
      <c r="T117" s="13"/>
      <c r="U117" s="13"/>
    </row>
    <row r="118" spans="1:21" s="8" customFormat="1" ht="21" customHeight="1">
      <c r="B118" s="9" t="s">
        <v>3</v>
      </c>
      <c r="D118" s="48" t="s">
        <v>228</v>
      </c>
      <c r="E118" s="10"/>
      <c r="F118" s="48" t="s">
        <v>183</v>
      </c>
      <c r="G118" s="47"/>
      <c r="H118" s="48" t="s">
        <v>228</v>
      </c>
      <c r="I118" s="10"/>
      <c r="J118" s="48" t="s">
        <v>183</v>
      </c>
      <c r="K118" s="13"/>
      <c r="L118" s="3"/>
      <c r="M118" s="13"/>
      <c r="N118" s="3"/>
      <c r="O118" s="13"/>
      <c r="P118" s="3"/>
      <c r="Q118" s="13"/>
      <c r="R118" s="13"/>
      <c r="S118" s="13"/>
      <c r="T118" s="13"/>
      <c r="U118" s="13"/>
    </row>
    <row r="119" spans="1:21" s="8" customFormat="1" ht="21" customHeight="1">
      <c r="B119" s="9"/>
      <c r="D119" s="48"/>
      <c r="E119" s="10"/>
      <c r="F119" s="48"/>
      <c r="G119" s="47"/>
      <c r="H119" s="48"/>
      <c r="I119" s="10"/>
      <c r="J119" s="48"/>
      <c r="K119" s="13"/>
      <c r="L119" s="3"/>
      <c r="M119" s="13"/>
      <c r="N119" s="3"/>
      <c r="O119" s="13"/>
      <c r="P119" s="3"/>
      <c r="Q119" s="13"/>
      <c r="R119" s="13"/>
      <c r="S119" s="13"/>
      <c r="T119" s="13"/>
      <c r="U119" s="13"/>
    </row>
    <row r="120" spans="1:21" ht="21" customHeight="1" thickBot="1">
      <c r="A120" s="1" t="s">
        <v>122</v>
      </c>
      <c r="B120" s="8"/>
      <c r="D120" s="28">
        <f>SUM(D105)</f>
        <v>-832832</v>
      </c>
      <c r="E120" s="22"/>
      <c r="F120" s="28">
        <f>SUM(F105)</f>
        <v>-93694</v>
      </c>
      <c r="G120" s="22"/>
      <c r="H120" s="28">
        <f>H103</f>
        <v>-4985</v>
      </c>
      <c r="I120" s="22"/>
      <c r="J120" s="28">
        <f>SUM(J103)</f>
        <v>499334</v>
      </c>
      <c r="K120" s="13"/>
      <c r="M120" s="13"/>
      <c r="O120" s="13"/>
      <c r="Q120" s="13"/>
      <c r="R120" s="13"/>
      <c r="S120" s="13"/>
      <c r="T120" s="13"/>
      <c r="U120" s="13"/>
    </row>
    <row r="121" spans="1:21" ht="21" customHeight="1" thickTop="1">
      <c r="B121" s="8"/>
      <c r="D121" s="22"/>
      <c r="E121" s="22"/>
      <c r="F121" s="22"/>
      <c r="G121" s="22"/>
      <c r="H121" s="22"/>
      <c r="I121" s="22"/>
      <c r="J121" s="22"/>
      <c r="K121" s="13"/>
      <c r="M121" s="13"/>
      <c r="O121" s="13"/>
      <c r="Q121" s="13"/>
      <c r="R121" s="13"/>
      <c r="S121" s="13"/>
      <c r="T121" s="13"/>
      <c r="U121" s="13"/>
    </row>
    <row r="122" spans="1:21" ht="21" customHeight="1">
      <c r="A122" s="1" t="s">
        <v>269</v>
      </c>
      <c r="B122" s="8"/>
      <c r="D122" s="22"/>
      <c r="E122" s="22"/>
      <c r="F122" s="22"/>
      <c r="G122" s="22"/>
      <c r="H122" s="22"/>
      <c r="I122" s="22"/>
      <c r="J122" s="22"/>
      <c r="K122" s="13"/>
      <c r="M122" s="13"/>
      <c r="O122" s="13"/>
      <c r="Q122" s="13"/>
      <c r="R122" s="13"/>
      <c r="S122" s="13"/>
      <c r="T122" s="13"/>
      <c r="U122" s="13"/>
    </row>
    <row r="123" spans="1:21" ht="21" customHeight="1">
      <c r="A123" s="33" t="s">
        <v>270</v>
      </c>
      <c r="B123" s="8"/>
      <c r="D123" s="22"/>
      <c r="E123" s="22"/>
      <c r="F123" s="22"/>
      <c r="G123" s="22"/>
      <c r="H123" s="22"/>
      <c r="I123" s="22"/>
      <c r="J123" s="22"/>
      <c r="K123" s="13"/>
      <c r="M123" s="13"/>
      <c r="O123" s="13"/>
      <c r="Q123" s="13"/>
      <c r="R123" s="13"/>
      <c r="S123" s="13"/>
      <c r="T123" s="13"/>
      <c r="U123" s="13"/>
    </row>
    <row r="124" spans="1:21" ht="21" customHeight="1">
      <c r="A124" s="33" t="s">
        <v>156</v>
      </c>
      <c r="B124" s="8"/>
      <c r="D124" s="22"/>
      <c r="E124" s="22"/>
      <c r="F124" s="22"/>
      <c r="G124" s="22"/>
      <c r="H124" s="22"/>
      <c r="I124" s="22"/>
      <c r="J124" s="22"/>
      <c r="K124" s="13"/>
      <c r="M124" s="13"/>
      <c r="O124" s="13"/>
      <c r="Q124" s="13"/>
      <c r="R124" s="13"/>
      <c r="S124" s="13"/>
      <c r="T124" s="13"/>
      <c r="U124" s="13"/>
    </row>
    <row r="125" spans="1:21" ht="21" customHeight="1">
      <c r="A125" s="3" t="s">
        <v>111</v>
      </c>
      <c r="B125" s="12"/>
      <c r="D125" s="22"/>
      <c r="E125" s="20"/>
      <c r="F125" s="22"/>
      <c r="G125" s="20"/>
      <c r="H125" s="22"/>
      <c r="I125" s="20"/>
      <c r="J125" s="22"/>
      <c r="K125" s="13"/>
      <c r="M125" s="13"/>
      <c r="O125" s="13"/>
      <c r="Q125" s="13"/>
      <c r="R125" s="13"/>
      <c r="S125" s="13"/>
      <c r="T125" s="13"/>
      <c r="U125" s="13"/>
    </row>
    <row r="126" spans="1:21" ht="21" customHeight="1">
      <c r="A126" s="3" t="s">
        <v>145</v>
      </c>
      <c r="B126" s="8"/>
      <c r="D126" s="40">
        <v>92</v>
      </c>
      <c r="E126" s="41"/>
      <c r="F126" s="40">
        <v>1456</v>
      </c>
      <c r="G126" s="41"/>
      <c r="H126" s="19">
        <v>0</v>
      </c>
      <c r="I126" s="41"/>
      <c r="J126" s="19">
        <v>0</v>
      </c>
      <c r="K126" s="13"/>
      <c r="M126" s="13"/>
      <c r="O126" s="13"/>
      <c r="Q126" s="13"/>
      <c r="R126" s="13"/>
      <c r="S126" s="13"/>
      <c r="T126" s="13"/>
      <c r="U126" s="13"/>
    </row>
    <row r="127" spans="1:21" ht="21" customHeight="1">
      <c r="A127" s="3" t="s">
        <v>274</v>
      </c>
      <c r="B127" s="12">
        <v>9</v>
      </c>
      <c r="D127" s="24">
        <v>2655</v>
      </c>
      <c r="E127" s="41"/>
      <c r="F127" s="24">
        <v>-7758</v>
      </c>
      <c r="G127" s="41"/>
      <c r="H127" s="24">
        <v>0</v>
      </c>
      <c r="I127" s="41"/>
      <c r="J127" s="24">
        <v>0</v>
      </c>
      <c r="K127" s="13"/>
      <c r="M127" s="13"/>
      <c r="O127" s="13"/>
      <c r="Q127" s="13"/>
      <c r="R127" s="13"/>
      <c r="S127" s="13"/>
      <c r="T127" s="13"/>
      <c r="U127" s="13"/>
    </row>
    <row r="128" spans="1:21" ht="21" customHeight="1">
      <c r="A128" s="3" t="s">
        <v>270</v>
      </c>
      <c r="B128" s="12"/>
      <c r="D128" s="23"/>
      <c r="E128" s="41"/>
      <c r="F128" s="19"/>
      <c r="G128" s="41"/>
      <c r="H128" s="19"/>
      <c r="I128" s="41"/>
      <c r="J128" s="19"/>
      <c r="K128" s="13"/>
      <c r="M128" s="13"/>
      <c r="O128" s="13"/>
      <c r="Q128" s="13"/>
      <c r="R128" s="13"/>
      <c r="S128" s="13"/>
      <c r="T128" s="13"/>
      <c r="U128" s="13"/>
    </row>
    <row r="129" spans="1:21" ht="21" customHeight="1">
      <c r="A129" s="3" t="s">
        <v>238</v>
      </c>
      <c r="B129" s="12"/>
      <c r="D129" s="16">
        <f>SUM(D126:D127)</f>
        <v>2747</v>
      </c>
      <c r="E129" s="18"/>
      <c r="F129" s="16">
        <f>SUM(F126:F127)</f>
        <v>-6302</v>
      </c>
      <c r="G129" s="18"/>
      <c r="H129" s="16">
        <f>SUM(H126:H127)</f>
        <v>0</v>
      </c>
      <c r="I129" s="18"/>
      <c r="J129" s="16">
        <f>SUM(J126:J127)</f>
        <v>0</v>
      </c>
      <c r="K129" s="13"/>
      <c r="M129" s="13"/>
      <c r="O129" s="13"/>
      <c r="Q129" s="13"/>
      <c r="R129" s="13"/>
      <c r="S129" s="13"/>
      <c r="T129" s="13"/>
      <c r="U129" s="13"/>
    </row>
    <row r="130" spans="1:21" ht="21" customHeight="1">
      <c r="A130" s="33" t="s">
        <v>271</v>
      </c>
      <c r="B130" s="12"/>
      <c r="D130" s="19"/>
      <c r="E130" s="41"/>
      <c r="F130" s="19"/>
      <c r="G130" s="41"/>
      <c r="H130" s="19"/>
      <c r="I130" s="41"/>
      <c r="J130" s="19"/>
      <c r="K130" s="13"/>
      <c r="M130" s="13"/>
      <c r="O130" s="13"/>
      <c r="Q130" s="13"/>
      <c r="R130" s="13"/>
      <c r="S130" s="13"/>
      <c r="T130" s="13"/>
      <c r="U130" s="13"/>
    </row>
    <row r="131" spans="1:21" ht="21" customHeight="1">
      <c r="A131" s="33" t="s">
        <v>237</v>
      </c>
      <c r="B131" s="12"/>
      <c r="D131" s="19"/>
      <c r="E131" s="41"/>
      <c r="F131" s="19"/>
      <c r="G131" s="41"/>
      <c r="H131" s="19"/>
      <c r="I131" s="41"/>
      <c r="J131" s="19"/>
      <c r="K131" s="13"/>
      <c r="M131" s="13"/>
      <c r="O131" s="13"/>
      <c r="Q131" s="13"/>
      <c r="R131" s="13"/>
      <c r="S131" s="13"/>
      <c r="T131" s="13"/>
      <c r="U131" s="13"/>
    </row>
    <row r="132" spans="1:21" ht="21" customHeight="1">
      <c r="A132" s="3" t="s">
        <v>274</v>
      </c>
      <c r="B132" s="12">
        <v>9</v>
      </c>
      <c r="D132" s="24">
        <v>-3281</v>
      </c>
      <c r="E132" s="41"/>
      <c r="F132" s="24">
        <v>0</v>
      </c>
      <c r="G132" s="41"/>
      <c r="H132" s="24">
        <v>0</v>
      </c>
      <c r="I132" s="41"/>
      <c r="J132" s="24">
        <v>0</v>
      </c>
      <c r="K132" s="13"/>
      <c r="M132" s="13"/>
      <c r="O132" s="13"/>
      <c r="Q132" s="13"/>
      <c r="R132" s="13"/>
      <c r="S132" s="13"/>
      <c r="T132" s="13"/>
      <c r="U132" s="13"/>
    </row>
    <row r="133" spans="1:21" ht="21" customHeight="1">
      <c r="A133" s="3" t="s">
        <v>271</v>
      </c>
      <c r="B133" s="12"/>
      <c r="D133" s="23"/>
      <c r="E133" s="41"/>
      <c r="F133" s="23"/>
      <c r="G133" s="41"/>
      <c r="H133" s="23"/>
      <c r="I133" s="41"/>
      <c r="J133" s="23"/>
      <c r="K133" s="13"/>
      <c r="M133" s="13"/>
      <c r="O133" s="13"/>
      <c r="Q133" s="13"/>
      <c r="R133" s="13"/>
      <c r="S133" s="13"/>
      <c r="T133" s="13"/>
      <c r="U133" s="13"/>
    </row>
    <row r="134" spans="1:21" ht="21" customHeight="1">
      <c r="A134" s="3" t="s">
        <v>238</v>
      </c>
      <c r="B134" s="12"/>
      <c r="D134" s="24">
        <f>SUM(D132)</f>
        <v>-3281</v>
      </c>
      <c r="E134" s="41"/>
      <c r="F134" s="24">
        <f>SUM(F132)</f>
        <v>0</v>
      </c>
      <c r="G134" s="41"/>
      <c r="H134" s="24">
        <f>SUM(H132)</f>
        <v>0</v>
      </c>
      <c r="I134" s="41"/>
      <c r="J134" s="24">
        <f>SUM(J132)</f>
        <v>0</v>
      </c>
      <c r="K134" s="13"/>
      <c r="M134" s="13"/>
      <c r="O134" s="13"/>
      <c r="Q134" s="13"/>
      <c r="R134" s="13"/>
      <c r="S134" s="13"/>
      <c r="T134" s="13"/>
      <c r="U134" s="13"/>
    </row>
    <row r="135" spans="1:21" ht="21" customHeight="1">
      <c r="A135" s="1" t="s">
        <v>250</v>
      </c>
      <c r="B135" s="12"/>
      <c r="D135" s="135">
        <f>SUM(D129+D134)</f>
        <v>-534</v>
      </c>
      <c r="E135" s="41"/>
      <c r="F135" s="135">
        <f>SUM(F129+F134)</f>
        <v>-6302</v>
      </c>
      <c r="G135" s="41"/>
      <c r="H135" s="135">
        <f>SUM(H129+H134)</f>
        <v>0</v>
      </c>
      <c r="I135" s="41"/>
      <c r="J135" s="135">
        <f>SUM(J129+J134)</f>
        <v>0</v>
      </c>
      <c r="K135" s="13"/>
      <c r="M135" s="13"/>
      <c r="O135" s="13"/>
      <c r="Q135" s="13"/>
      <c r="R135" s="13"/>
      <c r="S135" s="13"/>
      <c r="T135" s="13"/>
      <c r="U135" s="13"/>
    </row>
    <row r="136" spans="1:21" ht="21" customHeight="1">
      <c r="A136" s="1"/>
      <c r="B136" s="8"/>
      <c r="D136" s="30"/>
      <c r="E136" s="20"/>
      <c r="F136" s="30"/>
      <c r="G136" s="30"/>
      <c r="H136" s="30"/>
      <c r="I136" s="20"/>
      <c r="J136" s="30"/>
      <c r="K136" s="13"/>
      <c r="M136" s="13"/>
      <c r="O136" s="13"/>
      <c r="Q136" s="13"/>
      <c r="R136" s="13"/>
      <c r="S136" s="13"/>
      <c r="T136" s="13"/>
      <c r="U136" s="13"/>
    </row>
    <row r="137" spans="1:21" ht="21" customHeight="1" thickBot="1">
      <c r="A137" s="1" t="s">
        <v>272</v>
      </c>
      <c r="B137" s="8"/>
      <c r="D137" s="28">
        <f>SUM(D120,D135)</f>
        <v>-833366</v>
      </c>
      <c r="E137" s="22"/>
      <c r="F137" s="28">
        <f>SUM(F120,F129)</f>
        <v>-99996</v>
      </c>
      <c r="G137" s="4"/>
      <c r="H137" s="28">
        <f>SUM(H120,H129)</f>
        <v>-4985</v>
      </c>
      <c r="I137" s="4"/>
      <c r="J137" s="28">
        <f>SUM(J120,J129)</f>
        <v>499334</v>
      </c>
      <c r="K137" s="13"/>
      <c r="M137" s="13"/>
      <c r="O137" s="13"/>
      <c r="Q137" s="13"/>
      <c r="R137" s="13"/>
      <c r="S137" s="13"/>
      <c r="T137" s="13"/>
      <c r="U137" s="13"/>
    </row>
    <row r="138" spans="1:21" ht="21" customHeight="1" thickTop="1">
      <c r="B138" s="8"/>
      <c r="D138" s="30"/>
      <c r="E138" s="20"/>
      <c r="F138" s="30"/>
      <c r="G138" s="29"/>
      <c r="H138" s="30"/>
      <c r="J138" s="30"/>
      <c r="K138" s="13"/>
      <c r="M138" s="13"/>
      <c r="O138" s="13"/>
      <c r="Q138" s="13"/>
      <c r="R138" s="13"/>
      <c r="S138" s="13"/>
      <c r="T138" s="13"/>
      <c r="U138" s="13"/>
    </row>
    <row r="139" spans="1:21" ht="21" customHeight="1">
      <c r="A139" s="1" t="s">
        <v>273</v>
      </c>
      <c r="B139" s="8"/>
      <c r="D139" s="30"/>
      <c r="E139" s="20"/>
      <c r="F139" s="30"/>
      <c r="G139" s="29"/>
      <c r="H139" s="30"/>
      <c r="J139" s="30"/>
      <c r="K139" s="13"/>
      <c r="M139" s="13"/>
      <c r="O139" s="13"/>
      <c r="Q139" s="13"/>
      <c r="R139" s="13"/>
      <c r="S139" s="13"/>
      <c r="T139" s="13"/>
      <c r="U139" s="13"/>
    </row>
    <row r="140" spans="1:21" ht="21" customHeight="1" thickBot="1">
      <c r="A140" s="3" t="s">
        <v>86</v>
      </c>
      <c r="B140" s="8"/>
      <c r="D140" s="69">
        <f>-825104-2</f>
        <v>-825106</v>
      </c>
      <c r="E140" s="20"/>
      <c r="F140" s="69">
        <v>-94533</v>
      </c>
      <c r="G140" s="29"/>
      <c r="H140" s="28">
        <f>H137-H141</f>
        <v>-4985</v>
      </c>
      <c r="I140" s="13"/>
      <c r="J140" s="28">
        <f>J137-J141</f>
        <v>499334</v>
      </c>
      <c r="K140" s="13"/>
      <c r="M140" s="13"/>
      <c r="O140" s="13"/>
      <c r="Q140" s="13"/>
      <c r="R140" s="13"/>
      <c r="S140" s="13"/>
      <c r="T140" s="13"/>
      <c r="U140" s="13"/>
    </row>
    <row r="141" spans="1:21" ht="21" customHeight="1" thickTop="1">
      <c r="A141" s="3" t="s">
        <v>85</v>
      </c>
      <c r="B141" s="8"/>
      <c r="D141" s="72">
        <v>-8260</v>
      </c>
      <c r="E141" s="69"/>
      <c r="F141" s="72">
        <v>-5463</v>
      </c>
      <c r="G141" s="29"/>
      <c r="H141" s="30"/>
      <c r="J141" s="30"/>
      <c r="K141" s="13"/>
      <c r="M141" s="13"/>
      <c r="O141" s="13"/>
      <c r="Q141" s="13"/>
      <c r="R141" s="13"/>
      <c r="S141" s="13"/>
      <c r="T141" s="13"/>
      <c r="U141" s="13"/>
    </row>
    <row r="142" spans="1:21" ht="21" customHeight="1" thickBot="1">
      <c r="B142" s="8"/>
      <c r="D142" s="28">
        <f>SUM(D140:D141)</f>
        <v>-833366</v>
      </c>
      <c r="E142" s="22"/>
      <c r="F142" s="28">
        <f>SUM(F140:F141)</f>
        <v>-99996</v>
      </c>
      <c r="G142" s="29"/>
      <c r="H142" s="30"/>
      <c r="J142" s="30"/>
      <c r="K142" s="13"/>
      <c r="M142" s="13"/>
      <c r="O142" s="13"/>
      <c r="Q142" s="13"/>
      <c r="R142" s="13"/>
      <c r="S142" s="13"/>
      <c r="T142" s="13"/>
      <c r="U142" s="13"/>
    </row>
    <row r="143" spans="1:21" ht="21" customHeight="1" thickTop="1">
      <c r="B143" s="8"/>
      <c r="D143" s="19">
        <f>SUM(D137-D142)</f>
        <v>0</v>
      </c>
      <c r="E143" s="19"/>
      <c r="F143" s="19">
        <f>SUM(F137-F142)</f>
        <v>0</v>
      </c>
      <c r="G143" s="29"/>
      <c r="H143" s="30"/>
      <c r="J143" s="30"/>
      <c r="K143" s="13"/>
      <c r="M143" s="13"/>
      <c r="O143" s="13"/>
      <c r="Q143" s="13"/>
      <c r="R143" s="13"/>
      <c r="S143" s="13"/>
      <c r="T143" s="13"/>
      <c r="U143" s="13"/>
    </row>
    <row r="144" spans="1:21" ht="21" customHeight="1">
      <c r="A144" s="55" t="s">
        <v>251</v>
      </c>
      <c r="K144" s="13"/>
      <c r="M144" s="13"/>
      <c r="O144" s="13"/>
      <c r="Q144" s="13"/>
      <c r="R144" s="13"/>
      <c r="S144" s="13"/>
      <c r="T144" s="13"/>
      <c r="U144" s="13"/>
    </row>
    <row r="145" spans="1:21" s="1" customFormat="1" ht="21" customHeight="1">
      <c r="A145" s="3"/>
      <c r="B145" s="3"/>
      <c r="C145" s="3"/>
      <c r="D145" s="4"/>
      <c r="E145" s="4"/>
      <c r="F145" s="4"/>
      <c r="G145" s="4"/>
      <c r="H145" s="4"/>
      <c r="I145" s="4"/>
      <c r="J145" s="4"/>
      <c r="K145" s="13"/>
      <c r="L145" s="3"/>
      <c r="M145" s="13"/>
      <c r="N145" s="3"/>
      <c r="O145" s="13"/>
      <c r="P145" s="3"/>
      <c r="Q145" s="13"/>
      <c r="R145" s="13"/>
      <c r="S145" s="13"/>
      <c r="T145" s="13"/>
      <c r="U145" s="13"/>
    </row>
    <row r="146" spans="1:21" ht="21" customHeight="1">
      <c r="E146" s="4"/>
      <c r="G146" s="4"/>
      <c r="I146" s="4"/>
      <c r="K146" s="13"/>
      <c r="M146" s="13"/>
      <c r="O146" s="13"/>
      <c r="Q146" s="13"/>
      <c r="R146" s="13"/>
      <c r="S146" s="13"/>
      <c r="T146" s="13"/>
      <c r="U146" s="13"/>
    </row>
    <row r="147" spans="1:21" ht="21" customHeight="1">
      <c r="B147" s="31"/>
      <c r="D147" s="32"/>
      <c r="F147" s="32"/>
      <c r="H147" s="32"/>
      <c r="J147" s="32"/>
      <c r="K147" s="13"/>
      <c r="M147" s="13"/>
      <c r="O147" s="13"/>
      <c r="Q147" s="13"/>
      <c r="R147" s="13"/>
      <c r="S147" s="13"/>
      <c r="T147" s="13"/>
      <c r="U147" s="13"/>
    </row>
    <row r="148" spans="1:21" ht="21" customHeight="1">
      <c r="A148" s="1"/>
      <c r="K148" s="13"/>
      <c r="M148" s="13"/>
      <c r="O148" s="13"/>
      <c r="Q148" s="13"/>
      <c r="R148" s="13"/>
      <c r="S148" s="13"/>
      <c r="T148" s="13"/>
      <c r="U148" s="13"/>
    </row>
    <row r="149" spans="1:21" ht="21" customHeight="1">
      <c r="K149" s="13"/>
      <c r="M149" s="13"/>
      <c r="O149" s="13"/>
      <c r="Q149" s="13"/>
      <c r="R149" s="13"/>
      <c r="S149" s="13"/>
      <c r="T149" s="13"/>
      <c r="U149" s="13"/>
    </row>
    <row r="150" spans="1:21" ht="21" customHeight="1">
      <c r="E150" s="4"/>
      <c r="G150" s="4"/>
      <c r="I150" s="4"/>
      <c r="K150" s="13"/>
      <c r="M150" s="13"/>
      <c r="O150" s="13"/>
      <c r="Q150" s="13"/>
      <c r="R150" s="13"/>
      <c r="S150" s="13"/>
      <c r="T150" s="13"/>
      <c r="U150" s="13"/>
    </row>
    <row r="151" spans="1:21" ht="21" customHeight="1">
      <c r="E151" s="4"/>
      <c r="G151" s="4"/>
      <c r="I151" s="4"/>
      <c r="K151" s="13"/>
      <c r="M151" s="13"/>
      <c r="O151" s="13"/>
      <c r="Q151" s="13"/>
      <c r="R151" s="13"/>
      <c r="S151" s="13"/>
      <c r="T151" s="13"/>
      <c r="U151" s="13"/>
    </row>
    <row r="152" spans="1:21" ht="21" customHeight="1">
      <c r="E152" s="4"/>
      <c r="G152" s="4"/>
      <c r="I152" s="4"/>
      <c r="K152" s="13"/>
      <c r="M152" s="13"/>
      <c r="O152" s="13"/>
      <c r="Q152" s="13"/>
      <c r="R152" s="13"/>
      <c r="S152" s="13"/>
      <c r="T152" s="13"/>
      <c r="U152" s="13"/>
    </row>
    <row r="153" spans="1:21" ht="21" customHeight="1">
      <c r="E153" s="4"/>
      <c r="G153" s="4"/>
      <c r="I153" s="4"/>
      <c r="K153" s="13"/>
      <c r="M153" s="13"/>
      <c r="O153" s="13"/>
      <c r="Q153" s="13"/>
      <c r="R153" s="13"/>
      <c r="S153" s="13"/>
      <c r="T153" s="13"/>
      <c r="U153" s="13"/>
    </row>
    <row r="154" spans="1:21" ht="21" customHeight="1">
      <c r="A154" s="1"/>
      <c r="E154" s="4"/>
      <c r="G154" s="4"/>
      <c r="I154" s="4"/>
      <c r="K154" s="13"/>
      <c r="M154" s="13"/>
      <c r="O154" s="13"/>
      <c r="Q154" s="13"/>
      <c r="R154" s="13"/>
      <c r="S154" s="13"/>
      <c r="T154" s="13"/>
      <c r="U154" s="13"/>
    </row>
    <row r="155" spans="1:21" ht="21" customHeight="1">
      <c r="E155" s="4"/>
      <c r="G155" s="4"/>
      <c r="I155" s="4"/>
      <c r="K155" s="13"/>
      <c r="M155" s="13"/>
      <c r="O155" s="13"/>
      <c r="Q155" s="13"/>
      <c r="R155" s="13"/>
      <c r="S155" s="13"/>
      <c r="T155" s="13"/>
      <c r="U155" s="13"/>
    </row>
    <row r="156" spans="1:21" ht="21" customHeight="1">
      <c r="E156" s="4"/>
      <c r="G156" s="4"/>
      <c r="I156" s="4"/>
    </row>
    <row r="157" spans="1:21" ht="21" customHeight="1">
      <c r="E157" s="4"/>
      <c r="G157" s="4"/>
      <c r="I157" s="4"/>
    </row>
    <row r="158" spans="1:21" ht="21" customHeight="1">
      <c r="E158" s="4"/>
      <c r="G158" s="4"/>
      <c r="I158" s="4"/>
    </row>
    <row r="159" spans="1:21" ht="21" customHeight="1">
      <c r="E159" s="4"/>
      <c r="G159" s="4"/>
      <c r="I159" s="4"/>
    </row>
    <row r="160" spans="1:21" ht="21" customHeight="1">
      <c r="E160" s="4"/>
      <c r="G160" s="4"/>
      <c r="I160" s="4"/>
    </row>
    <row r="161" spans="2:9" ht="21" customHeight="1">
      <c r="E161" s="4"/>
      <c r="G161" s="4"/>
      <c r="I161" s="4"/>
    </row>
    <row r="162" spans="2:9" ht="21" customHeight="1">
      <c r="B162" s="33"/>
      <c r="E162" s="4"/>
      <c r="G162" s="4"/>
      <c r="I162" s="4"/>
    </row>
    <row r="163" spans="2:9" ht="21" customHeight="1">
      <c r="E163" s="4"/>
      <c r="G163" s="4"/>
      <c r="I163" s="4"/>
    </row>
    <row r="164" spans="2:9" ht="21" customHeight="1">
      <c r="E164" s="4"/>
      <c r="G164" s="4"/>
      <c r="I164" s="4"/>
    </row>
    <row r="165" spans="2:9" ht="21" customHeight="1">
      <c r="E165" s="4"/>
      <c r="G165" s="4"/>
      <c r="I165" s="4"/>
    </row>
    <row r="166" spans="2:9" ht="21" customHeight="1">
      <c r="E166" s="4"/>
      <c r="G166" s="4"/>
      <c r="I166" s="4"/>
    </row>
    <row r="167" spans="2:9" ht="21" customHeight="1">
      <c r="E167" s="4"/>
      <c r="G167" s="4"/>
      <c r="I167" s="4"/>
    </row>
    <row r="168" spans="2:9" ht="21" customHeight="1">
      <c r="E168" s="4"/>
      <c r="G168" s="4"/>
      <c r="I168" s="4"/>
    </row>
    <row r="169" spans="2:9" ht="21" customHeight="1">
      <c r="E169" s="4"/>
      <c r="G169" s="4"/>
      <c r="I169" s="4"/>
    </row>
    <row r="170" spans="2:9" ht="21" customHeight="1">
      <c r="E170" s="4"/>
      <c r="G170" s="4"/>
      <c r="I170" s="4"/>
    </row>
    <row r="171" spans="2:9" ht="21" customHeight="1">
      <c r="E171" s="4"/>
      <c r="G171" s="4"/>
      <c r="I171" s="4"/>
    </row>
    <row r="172" spans="2:9" ht="21" customHeight="1">
      <c r="E172" s="4"/>
      <c r="G172" s="4"/>
      <c r="I172" s="4"/>
    </row>
    <row r="173" spans="2:9" ht="21" customHeight="1">
      <c r="E173" s="4"/>
      <c r="G173" s="4"/>
      <c r="I173" s="4"/>
    </row>
    <row r="174" spans="2:9" ht="21" customHeight="1">
      <c r="E174" s="4"/>
      <c r="G174" s="4"/>
      <c r="I174" s="4"/>
    </row>
    <row r="175" spans="2:9" ht="21" customHeight="1">
      <c r="E175" s="4"/>
      <c r="G175" s="4"/>
      <c r="I175" s="4"/>
    </row>
    <row r="176" spans="2:9" ht="21" customHeight="1">
      <c r="E176" s="4"/>
      <c r="G176" s="4"/>
      <c r="I176" s="4"/>
    </row>
  </sheetData>
  <phoneticPr fontId="6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9" max="16383" man="1"/>
    <brk id="72" max="16383" man="1"/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38"/>
  <sheetViews>
    <sheetView showGridLines="0" view="pageBreakPreview" topLeftCell="A13" zoomScale="85" zoomScaleNormal="106" zoomScaleSheetLayoutView="85" workbookViewId="0">
      <selection activeCell="AB36" sqref="AB36"/>
    </sheetView>
  </sheetViews>
  <sheetFormatPr defaultColWidth="9.28515625" defaultRowHeight="15" customHeight="1"/>
  <cols>
    <col min="1" max="1" width="34.28515625" style="37" customWidth="1"/>
    <col min="2" max="2" width="4.7109375" style="37" customWidth="1"/>
    <col min="3" max="3" width="1.28515625" style="36" customWidth="1"/>
    <col min="4" max="4" width="11" style="37" customWidth="1"/>
    <col min="5" max="5" width="1.28515625" style="36" customWidth="1"/>
    <col min="6" max="6" width="11" style="37" customWidth="1"/>
    <col min="7" max="7" width="1.28515625" style="36" customWidth="1"/>
    <col min="8" max="8" width="11" style="37" customWidth="1"/>
    <col min="9" max="9" width="1.28515625" style="36" customWidth="1"/>
    <col min="10" max="10" width="11" style="37" customWidth="1"/>
    <col min="11" max="11" width="1.28515625" style="37" customWidth="1"/>
    <col min="12" max="12" width="11" style="37" customWidth="1"/>
    <col min="13" max="13" width="1.28515625" style="36" customWidth="1"/>
    <col min="14" max="14" width="11" style="37" customWidth="1"/>
    <col min="15" max="15" width="1.28515625" style="37" customWidth="1"/>
    <col min="16" max="16" width="11" style="36" customWidth="1"/>
    <col min="17" max="17" width="1.28515625" style="36" customWidth="1"/>
    <col min="18" max="18" width="11.85546875" style="36" customWidth="1"/>
    <col min="19" max="19" width="2.42578125" style="36" customWidth="1"/>
    <col min="20" max="20" width="10.140625" style="36" bestFit="1" customWidth="1"/>
    <col min="21" max="21" width="1.85546875" style="37" customWidth="1"/>
    <col min="22" max="22" width="13" style="36" customWidth="1"/>
    <col min="23" max="23" width="2.28515625" style="36" customWidth="1"/>
    <col min="24" max="24" width="11.5703125" style="36" customWidth="1"/>
    <col min="25" max="25" width="2.42578125" style="37" customWidth="1"/>
    <col min="26" max="26" width="10" style="37" customWidth="1"/>
    <col min="27" max="27" width="2.7109375" style="37" customWidth="1"/>
    <col min="28" max="16384" width="9.28515625" style="37"/>
  </cols>
  <sheetData>
    <row r="1" spans="1:28" ht="15" customHeight="1">
      <c r="AB1" s="50" t="s">
        <v>118</v>
      </c>
    </row>
    <row r="2" spans="1:28" s="34" customFormat="1" ht="15" customHeight="1">
      <c r="A2" s="34" t="s">
        <v>0</v>
      </c>
      <c r="W2" s="96"/>
      <c r="AA2" s="35"/>
    </row>
    <row r="3" spans="1:28" s="34" customFormat="1" ht="15" customHeight="1">
      <c r="A3" s="34" t="s">
        <v>137</v>
      </c>
      <c r="W3" s="96"/>
    </row>
    <row r="4" spans="1:28" s="34" customFormat="1" ht="15" customHeight="1">
      <c r="A4" s="34" t="s">
        <v>224</v>
      </c>
      <c r="W4" s="96"/>
    </row>
    <row r="5" spans="1:28" s="36" customFormat="1" ht="15" customHeight="1">
      <c r="AB5" s="49" t="s">
        <v>117</v>
      </c>
    </row>
    <row r="6" spans="1:28" ht="15" customHeight="1">
      <c r="C6" s="38"/>
      <c r="D6" s="176" t="s">
        <v>1</v>
      </c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</row>
    <row r="7" spans="1:28" s="39" customFormat="1" ht="15" customHeight="1">
      <c r="D7" s="174" t="s">
        <v>87</v>
      </c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30"/>
      <c r="X7" s="68"/>
      <c r="Y7" s="36"/>
    </row>
    <row r="8" spans="1:28" s="39" customFormat="1" ht="15" customHeight="1">
      <c r="D8" s="38"/>
      <c r="E8" s="38"/>
      <c r="F8" s="38"/>
      <c r="G8" s="38"/>
      <c r="H8" s="38"/>
      <c r="I8" s="38"/>
      <c r="J8" s="38"/>
      <c r="K8" s="38"/>
      <c r="L8" s="38"/>
      <c r="M8" s="38"/>
      <c r="N8" s="174" t="s">
        <v>88</v>
      </c>
      <c r="O8" s="174"/>
      <c r="P8" s="174"/>
      <c r="Q8" s="174"/>
      <c r="R8" s="174"/>
      <c r="S8" s="174"/>
      <c r="T8" s="174"/>
      <c r="U8" s="174"/>
      <c r="V8" s="68"/>
      <c r="W8" s="36"/>
      <c r="X8" s="38"/>
    </row>
    <row r="9" spans="1:28" s="39" customFormat="1" ht="15" customHeight="1">
      <c r="D9" s="38"/>
      <c r="E9" s="38"/>
      <c r="F9" s="38"/>
      <c r="G9" s="38"/>
      <c r="H9" s="38"/>
      <c r="I9" s="38"/>
      <c r="J9" s="38"/>
      <c r="K9" s="38"/>
      <c r="L9" s="38"/>
      <c r="M9" s="38"/>
      <c r="N9" s="175" t="s">
        <v>89</v>
      </c>
      <c r="O9" s="175"/>
      <c r="P9" s="175"/>
      <c r="Q9" s="175"/>
      <c r="R9" s="175"/>
      <c r="S9" s="131"/>
      <c r="T9" s="128"/>
      <c r="U9" s="38"/>
      <c r="V9" s="38"/>
      <c r="W9" s="38"/>
      <c r="X9" s="38"/>
    </row>
    <row r="10" spans="1:28" s="39" customFormat="1" ht="15" customHeight="1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 t="s">
        <v>90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8" s="39" customFormat="1" ht="15" customHeight="1"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 t="s">
        <v>91</v>
      </c>
      <c r="O11" s="38"/>
      <c r="P11" s="38"/>
      <c r="Q11" s="38"/>
      <c r="R11" s="38" t="s">
        <v>233</v>
      </c>
      <c r="S11" s="38"/>
      <c r="T11" s="38"/>
      <c r="U11" s="38"/>
      <c r="V11" s="38"/>
      <c r="W11" s="38"/>
      <c r="X11" s="38"/>
      <c r="Y11" s="38"/>
      <c r="Z11" s="39" t="s">
        <v>146</v>
      </c>
    </row>
    <row r="12" spans="1:28" s="39" customFormat="1" ht="15" customHeight="1"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 t="s">
        <v>92</v>
      </c>
      <c r="O12" s="38"/>
      <c r="P12" s="38"/>
      <c r="Q12" s="38"/>
      <c r="R12" s="38" t="s">
        <v>234</v>
      </c>
      <c r="S12" s="38"/>
      <c r="T12" s="38" t="s">
        <v>174</v>
      </c>
      <c r="U12" s="38"/>
      <c r="V12" s="38" t="s">
        <v>93</v>
      </c>
      <c r="W12" s="38"/>
      <c r="X12" s="38" t="s">
        <v>74</v>
      </c>
      <c r="Y12" s="38"/>
      <c r="Z12" s="39" t="s">
        <v>147</v>
      </c>
    </row>
    <row r="13" spans="1:28" s="39" customFormat="1" ht="15" customHeight="1">
      <c r="D13" s="38" t="s">
        <v>67</v>
      </c>
      <c r="E13" s="38"/>
      <c r="G13" s="38"/>
      <c r="I13" s="38"/>
      <c r="J13" s="174" t="s">
        <v>30</v>
      </c>
      <c r="K13" s="174"/>
      <c r="L13" s="174"/>
      <c r="M13" s="38"/>
      <c r="N13" s="39" t="s">
        <v>94</v>
      </c>
      <c r="P13" s="39" t="s">
        <v>69</v>
      </c>
      <c r="Q13" s="38"/>
      <c r="R13" s="38" t="s">
        <v>235</v>
      </c>
      <c r="S13" s="38"/>
      <c r="T13" s="38" t="s">
        <v>175</v>
      </c>
      <c r="U13" s="38"/>
      <c r="V13" s="39" t="s">
        <v>95</v>
      </c>
      <c r="W13" s="38"/>
      <c r="X13" s="38" t="s">
        <v>96</v>
      </c>
      <c r="Y13" s="38"/>
      <c r="Z13" s="39" t="s">
        <v>97</v>
      </c>
      <c r="AB13" s="39" t="s">
        <v>73</v>
      </c>
    </row>
    <row r="14" spans="1:28" s="39" customFormat="1" ht="15" customHeight="1">
      <c r="D14" s="38" t="s">
        <v>68</v>
      </c>
      <c r="E14" s="38"/>
      <c r="G14" s="38"/>
      <c r="I14" s="38"/>
      <c r="J14" s="39" t="s">
        <v>70</v>
      </c>
      <c r="K14" s="38"/>
      <c r="M14" s="38"/>
      <c r="N14" s="39" t="s">
        <v>98</v>
      </c>
      <c r="P14" s="39" t="s">
        <v>75</v>
      </c>
      <c r="Q14" s="38"/>
      <c r="R14" s="38" t="s">
        <v>256</v>
      </c>
      <c r="S14" s="38"/>
      <c r="T14" s="38" t="s">
        <v>275</v>
      </c>
      <c r="U14" s="38"/>
      <c r="V14" s="39" t="s">
        <v>99</v>
      </c>
      <c r="W14" s="38"/>
      <c r="X14" s="38" t="s">
        <v>100</v>
      </c>
      <c r="Y14" s="38"/>
      <c r="Z14" s="38" t="s">
        <v>101</v>
      </c>
      <c r="AB14" s="39" t="s">
        <v>99</v>
      </c>
    </row>
    <row r="15" spans="1:28" s="39" customFormat="1" ht="15" customHeight="1">
      <c r="C15" s="38"/>
      <c r="D15" s="130" t="s">
        <v>71</v>
      </c>
      <c r="E15" s="38"/>
      <c r="F15" s="130" t="s">
        <v>28</v>
      </c>
      <c r="G15" s="38"/>
      <c r="H15" s="130" t="s">
        <v>29</v>
      </c>
      <c r="I15" s="38"/>
      <c r="J15" s="130" t="s">
        <v>77</v>
      </c>
      <c r="K15" s="38"/>
      <c r="L15" s="130" t="s">
        <v>72</v>
      </c>
      <c r="M15" s="38"/>
      <c r="N15" s="130" t="s">
        <v>102</v>
      </c>
      <c r="O15" s="38"/>
      <c r="P15" s="130" t="s">
        <v>76</v>
      </c>
      <c r="Q15" s="38"/>
      <c r="R15" s="130" t="s">
        <v>236</v>
      </c>
      <c r="S15" s="38"/>
      <c r="T15" s="130" t="s">
        <v>176</v>
      </c>
      <c r="U15" s="38"/>
      <c r="V15" s="130" t="s">
        <v>103</v>
      </c>
      <c r="W15" s="38"/>
      <c r="X15" s="130" t="s">
        <v>104</v>
      </c>
      <c r="Y15" s="38"/>
      <c r="Z15" s="130" t="s">
        <v>105</v>
      </c>
      <c r="AB15" s="130" t="s">
        <v>103</v>
      </c>
    </row>
    <row r="16" spans="1:28" ht="15" customHeight="1">
      <c r="A16" s="34" t="s">
        <v>184</v>
      </c>
      <c r="C16" s="63"/>
      <c r="D16" s="43">
        <v>1666827</v>
      </c>
      <c r="E16" s="43">
        <v>0</v>
      </c>
      <c r="F16" s="43">
        <v>2062461</v>
      </c>
      <c r="G16" s="43">
        <v>0</v>
      </c>
      <c r="H16" s="43">
        <v>568131</v>
      </c>
      <c r="I16" s="43">
        <v>0</v>
      </c>
      <c r="J16" s="43">
        <v>211675</v>
      </c>
      <c r="K16" s="43">
        <v>0</v>
      </c>
      <c r="L16" s="43">
        <v>3043537</v>
      </c>
      <c r="M16" s="43">
        <v>0</v>
      </c>
      <c r="N16" s="43">
        <v>122018</v>
      </c>
      <c r="O16" s="43">
        <v>0</v>
      </c>
      <c r="P16" s="43">
        <v>4790813</v>
      </c>
      <c r="Q16" s="43">
        <v>0</v>
      </c>
      <c r="R16" s="43">
        <v>0</v>
      </c>
      <c r="S16" s="43"/>
      <c r="T16" s="43">
        <v>9933</v>
      </c>
      <c r="U16" s="43"/>
      <c r="V16" s="43">
        <v>4922764</v>
      </c>
      <c r="W16" s="43"/>
      <c r="X16" s="43">
        <f>SUM(D16:L16,V16)</f>
        <v>12475395</v>
      </c>
      <c r="Y16" s="43"/>
      <c r="Z16" s="43">
        <v>254020</v>
      </c>
      <c r="AA16" s="43"/>
      <c r="AB16" s="42">
        <f>SUM(X16:Z16)</f>
        <v>12729415</v>
      </c>
    </row>
    <row r="17" spans="1:29" ht="15" customHeight="1">
      <c r="A17" s="52" t="s">
        <v>248</v>
      </c>
      <c r="C17" s="63"/>
      <c r="D17" s="43">
        <v>0</v>
      </c>
      <c r="E17" s="42"/>
      <c r="F17" s="43">
        <v>0</v>
      </c>
      <c r="G17" s="42"/>
      <c r="H17" s="43">
        <v>0</v>
      </c>
      <c r="I17" s="42"/>
      <c r="J17" s="43">
        <v>0</v>
      </c>
      <c r="K17" s="42"/>
      <c r="L17" s="43">
        <v>-88522</v>
      </c>
      <c r="M17" s="42"/>
      <c r="N17" s="43">
        <v>0</v>
      </c>
      <c r="O17" s="43"/>
      <c r="P17" s="43">
        <v>0</v>
      </c>
      <c r="Q17" s="42"/>
      <c r="R17" s="43">
        <v>0</v>
      </c>
      <c r="S17" s="42"/>
      <c r="T17" s="42">
        <v>0</v>
      </c>
      <c r="U17" s="42"/>
      <c r="V17" s="43">
        <f>SUM(N17:T17)</f>
        <v>0</v>
      </c>
      <c r="W17" s="43"/>
      <c r="X17" s="43">
        <f>SUM(D17:L17,V17)</f>
        <v>-88522</v>
      </c>
      <c r="Y17" s="42"/>
      <c r="Z17" s="43">
        <v>-5172</v>
      </c>
      <c r="AA17" s="42"/>
      <c r="AB17" s="42">
        <f>SUM(X17:Z17)</f>
        <v>-93694</v>
      </c>
    </row>
    <row r="18" spans="1:29" ht="15" customHeight="1">
      <c r="A18" s="52" t="s">
        <v>250</v>
      </c>
      <c r="C18" s="63"/>
      <c r="D18" s="73">
        <v>0</v>
      </c>
      <c r="E18" s="42"/>
      <c r="F18" s="73">
        <v>0</v>
      </c>
      <c r="G18" s="42"/>
      <c r="H18" s="73">
        <v>0</v>
      </c>
      <c r="I18" s="42"/>
      <c r="J18" s="73">
        <v>0</v>
      </c>
      <c r="K18" s="42"/>
      <c r="L18" s="73">
        <v>0</v>
      </c>
      <c r="M18" s="42"/>
      <c r="N18" s="73">
        <v>1747</v>
      </c>
      <c r="O18" s="43"/>
      <c r="P18" s="73">
        <v>0</v>
      </c>
      <c r="Q18" s="42"/>
      <c r="R18" s="73">
        <v>0</v>
      </c>
      <c r="S18" s="42"/>
      <c r="T18" s="74">
        <v>-7758</v>
      </c>
      <c r="U18" s="42"/>
      <c r="V18" s="73">
        <f>SUM(N18:T18)</f>
        <v>-6011</v>
      </c>
      <c r="W18" s="43"/>
      <c r="X18" s="73">
        <f>SUM(D18:L18,V18)</f>
        <v>-6011</v>
      </c>
      <c r="Y18" s="42"/>
      <c r="Z18" s="73">
        <v>-291</v>
      </c>
      <c r="AA18" s="42"/>
      <c r="AB18" s="74">
        <f>SUM(X18:Z18)</f>
        <v>-6302</v>
      </c>
    </row>
    <row r="19" spans="1:29" ht="15" customHeight="1">
      <c r="A19" s="52" t="s">
        <v>272</v>
      </c>
      <c r="C19" s="63"/>
      <c r="D19" s="45">
        <f>SUM(D17:D18)</f>
        <v>0</v>
      </c>
      <c r="E19" s="43"/>
      <c r="F19" s="45">
        <f>SUM(F17:F18)</f>
        <v>0</v>
      </c>
      <c r="G19" s="43"/>
      <c r="H19" s="45">
        <f>SUM(H17:H18)</f>
        <v>0</v>
      </c>
      <c r="I19" s="43"/>
      <c r="J19" s="45">
        <f>SUM(J17:J18)</f>
        <v>0</v>
      </c>
      <c r="K19" s="43"/>
      <c r="L19" s="45">
        <f>SUM(L17:L18)</f>
        <v>-88522</v>
      </c>
      <c r="M19" s="42"/>
      <c r="N19" s="45">
        <f>SUM(N17:N18)</f>
        <v>1747</v>
      </c>
      <c r="O19" s="45"/>
      <c r="P19" s="45">
        <f>SUM(P17:P18)</f>
        <v>0</v>
      </c>
      <c r="Q19" s="43"/>
      <c r="R19" s="45">
        <f>SUM(R17:R18)</f>
        <v>0</v>
      </c>
      <c r="S19" s="43"/>
      <c r="T19" s="45">
        <f>SUM(T17:T18)</f>
        <v>-7758</v>
      </c>
      <c r="U19" s="45"/>
      <c r="V19" s="45">
        <f>SUM(V17:V18)</f>
        <v>-6011</v>
      </c>
      <c r="W19" s="45"/>
      <c r="X19" s="45">
        <f>SUM(X17:X18)</f>
        <v>-94533</v>
      </c>
      <c r="Y19" s="42"/>
      <c r="Z19" s="45">
        <f>SUM(Z17:Z18)</f>
        <v>-5463</v>
      </c>
      <c r="AA19" s="42"/>
      <c r="AB19" s="45">
        <f>SUM(AB17:AB18)</f>
        <v>-99996</v>
      </c>
    </row>
    <row r="20" spans="1:29" ht="15" customHeight="1">
      <c r="A20" s="52" t="s">
        <v>229</v>
      </c>
      <c r="C20" s="63"/>
      <c r="D20" s="45">
        <v>0</v>
      </c>
      <c r="E20" s="43"/>
      <c r="F20" s="45">
        <v>0</v>
      </c>
      <c r="G20" s="43"/>
      <c r="H20" s="45">
        <v>0</v>
      </c>
      <c r="I20" s="43"/>
      <c r="J20" s="45">
        <v>0</v>
      </c>
      <c r="K20" s="43"/>
      <c r="L20" s="45">
        <v>-68339</v>
      </c>
      <c r="M20" s="42"/>
      <c r="N20" s="45">
        <v>0</v>
      </c>
      <c r="O20" s="45"/>
      <c r="P20" s="45">
        <v>0</v>
      </c>
      <c r="Q20" s="43"/>
      <c r="R20" s="43">
        <v>0</v>
      </c>
      <c r="S20" s="43"/>
      <c r="T20" s="45">
        <v>0</v>
      </c>
      <c r="U20" s="45"/>
      <c r="V20" s="43">
        <f>SUM(N20:T20)</f>
        <v>0</v>
      </c>
      <c r="W20" s="43"/>
      <c r="X20" s="43">
        <f>SUM(D20:L20,V20)</f>
        <v>-68339</v>
      </c>
      <c r="Y20" s="42"/>
      <c r="Z20" s="45">
        <v>-37022</v>
      </c>
      <c r="AA20" s="42"/>
      <c r="AB20" s="42">
        <f>SUM(X20:Z20)</f>
        <v>-105361</v>
      </c>
      <c r="AC20" s="36"/>
    </row>
    <row r="21" spans="1:29" ht="15" customHeight="1">
      <c r="A21" s="52" t="s">
        <v>187</v>
      </c>
      <c r="C21" s="63"/>
      <c r="D21" s="45">
        <v>0</v>
      </c>
      <c r="E21" s="43"/>
      <c r="F21" s="45">
        <v>0</v>
      </c>
      <c r="G21" s="43"/>
      <c r="H21" s="45">
        <v>0</v>
      </c>
      <c r="I21" s="43"/>
      <c r="J21" s="45">
        <v>0</v>
      </c>
      <c r="K21" s="43"/>
      <c r="L21" s="45">
        <v>4783</v>
      </c>
      <c r="M21" s="42"/>
      <c r="N21" s="45">
        <v>0</v>
      </c>
      <c r="O21" s="45"/>
      <c r="P21" s="45">
        <v>-4783</v>
      </c>
      <c r="Q21" s="43"/>
      <c r="R21" s="73">
        <v>0</v>
      </c>
      <c r="S21" s="43"/>
      <c r="T21" s="45">
        <v>0</v>
      </c>
      <c r="U21" s="45"/>
      <c r="V21" s="73">
        <f>SUM(N21:T21)</f>
        <v>-4783</v>
      </c>
      <c r="W21" s="43"/>
      <c r="X21" s="43">
        <f>SUM(D21:L21,V21)</f>
        <v>0</v>
      </c>
      <c r="Y21" s="42"/>
      <c r="Z21" s="45">
        <v>0</v>
      </c>
      <c r="AA21" s="42"/>
      <c r="AB21" s="42">
        <f>SUM(X21:Z21)</f>
        <v>0</v>
      </c>
    </row>
    <row r="22" spans="1:29" ht="15" customHeight="1" thickBot="1">
      <c r="A22" s="34" t="s">
        <v>230</v>
      </c>
      <c r="C22" s="37"/>
      <c r="D22" s="46">
        <f>SUM(D16,D19:D21)</f>
        <v>1666827</v>
      </c>
      <c r="E22" s="42"/>
      <c r="F22" s="46">
        <f>SUM(F16,F19:F21)</f>
        <v>2062461</v>
      </c>
      <c r="G22" s="42"/>
      <c r="H22" s="46">
        <f>SUM(H16,H19:H21)</f>
        <v>568131</v>
      </c>
      <c r="I22" s="42"/>
      <c r="J22" s="46">
        <f>SUM(J16,J19:J21)</f>
        <v>211675</v>
      </c>
      <c r="K22" s="42"/>
      <c r="L22" s="46">
        <f>SUM(L16,L19:L21)</f>
        <v>2891459</v>
      </c>
      <c r="M22" s="42"/>
      <c r="N22" s="46">
        <f>SUM(N16,N19:N21)</f>
        <v>123765</v>
      </c>
      <c r="O22" s="43"/>
      <c r="P22" s="46">
        <f>SUM(P16,P19:P21)</f>
        <v>4786030</v>
      </c>
      <c r="Q22" s="42"/>
      <c r="R22" s="46">
        <f>SUM(R16,R19:R21)</f>
        <v>0</v>
      </c>
      <c r="S22" s="42"/>
      <c r="T22" s="46">
        <f>SUM(T16,T19:T21)</f>
        <v>2175</v>
      </c>
      <c r="U22" s="43"/>
      <c r="V22" s="46">
        <f>SUM(V16,V19:V21)</f>
        <v>4911970</v>
      </c>
      <c r="W22" s="43"/>
      <c r="X22" s="46">
        <f>SUM(X16,X19:X21)</f>
        <v>12312523</v>
      </c>
      <c r="Y22" s="42"/>
      <c r="Z22" s="46">
        <f>SUM(Z16,Z19:Z21)</f>
        <v>211535</v>
      </c>
      <c r="AA22" s="42"/>
      <c r="AB22" s="46">
        <f>SUM(AB16,AB19:AB21)</f>
        <v>12524058</v>
      </c>
    </row>
    <row r="23" spans="1:29" ht="15" customHeight="1" thickTop="1">
      <c r="A23" s="34"/>
      <c r="C23" s="37"/>
      <c r="D23" s="44"/>
      <c r="E23" s="42"/>
      <c r="F23" s="44"/>
      <c r="G23" s="42"/>
      <c r="H23" s="44"/>
      <c r="I23" s="42"/>
      <c r="J23" s="44"/>
      <c r="K23" s="42"/>
      <c r="L23" s="44"/>
      <c r="M23" s="42"/>
      <c r="N23" s="44"/>
      <c r="O23" s="43"/>
      <c r="P23" s="44"/>
      <c r="Q23" s="42"/>
      <c r="R23" s="42"/>
      <c r="S23" s="42"/>
      <c r="T23" s="42"/>
      <c r="U23" s="42"/>
      <c r="V23" s="44"/>
      <c r="W23" s="43"/>
      <c r="X23" s="44"/>
      <c r="Y23" s="42"/>
      <c r="Z23" s="44"/>
      <c r="AA23" s="42"/>
      <c r="AB23" s="43"/>
    </row>
    <row r="24" spans="1:29" ht="15" customHeight="1">
      <c r="A24" s="34" t="s">
        <v>226</v>
      </c>
      <c r="C24" s="63"/>
      <c r="D24" s="43">
        <v>1666827</v>
      </c>
      <c r="E24" s="42"/>
      <c r="F24" s="43">
        <v>2062461</v>
      </c>
      <c r="G24" s="42"/>
      <c r="H24" s="43">
        <v>568131</v>
      </c>
      <c r="I24" s="42"/>
      <c r="J24" s="43">
        <v>211675</v>
      </c>
      <c r="K24" s="42"/>
      <c r="L24" s="43">
        <v>1858942</v>
      </c>
      <c r="M24" s="42"/>
      <c r="N24" s="43">
        <v>124328</v>
      </c>
      <c r="O24" s="43"/>
      <c r="P24" s="43">
        <v>5580940</v>
      </c>
      <c r="Q24" s="42"/>
      <c r="R24" s="43">
        <v>0</v>
      </c>
      <c r="S24" s="42"/>
      <c r="T24" s="42">
        <v>-611</v>
      </c>
      <c r="U24" s="42"/>
      <c r="V24" s="43">
        <f>SUM(N24:T24)</f>
        <v>5704657</v>
      </c>
      <c r="W24" s="43"/>
      <c r="X24" s="43">
        <f>SUM(D24:L24,V24)</f>
        <v>12072693</v>
      </c>
      <c r="Y24" s="42"/>
      <c r="Z24" s="43">
        <v>139879</v>
      </c>
      <c r="AA24" s="42"/>
      <c r="AB24" s="42">
        <f>SUM(X24:Z24)</f>
        <v>12212572</v>
      </c>
      <c r="AC24" s="36"/>
    </row>
    <row r="25" spans="1:29" ht="15" customHeight="1">
      <c r="A25" s="37" t="s">
        <v>200</v>
      </c>
      <c r="C25" s="63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3"/>
      <c r="P25" s="43"/>
      <c r="Q25" s="42"/>
      <c r="R25" s="42"/>
      <c r="S25" s="42"/>
      <c r="T25" s="42"/>
      <c r="U25" s="42"/>
      <c r="V25" s="43"/>
      <c r="W25" s="43"/>
      <c r="X25" s="43"/>
      <c r="Y25" s="42"/>
      <c r="Z25" s="43"/>
      <c r="AA25" s="42"/>
      <c r="AB25" s="42"/>
      <c r="AC25" s="36"/>
    </row>
    <row r="26" spans="1:29" ht="15" customHeight="1">
      <c r="A26" s="37" t="s">
        <v>188</v>
      </c>
      <c r="C26" s="63"/>
      <c r="D26" s="73">
        <v>0</v>
      </c>
      <c r="E26" s="42"/>
      <c r="F26" s="73">
        <v>0</v>
      </c>
      <c r="G26" s="42"/>
      <c r="H26" s="73">
        <v>0</v>
      </c>
      <c r="I26" s="42"/>
      <c r="J26" s="73">
        <v>0</v>
      </c>
      <c r="K26" s="42"/>
      <c r="L26" s="73">
        <v>-1081</v>
      </c>
      <c r="M26" s="42"/>
      <c r="N26" s="73">
        <v>0</v>
      </c>
      <c r="O26" s="43"/>
      <c r="P26" s="73">
        <v>0</v>
      </c>
      <c r="Q26" s="42"/>
      <c r="R26" s="73">
        <v>274156</v>
      </c>
      <c r="S26" s="42"/>
      <c r="T26" s="73">
        <v>0</v>
      </c>
      <c r="U26" s="43"/>
      <c r="V26" s="73">
        <f>SUM(N26:T26)</f>
        <v>274156</v>
      </c>
      <c r="W26" s="43"/>
      <c r="X26" s="73">
        <f>SUM(D26:L26,V26)</f>
        <v>273075</v>
      </c>
      <c r="Y26" s="42"/>
      <c r="Z26" s="73">
        <v>0</v>
      </c>
      <c r="AA26" s="42"/>
      <c r="AB26" s="74">
        <f>SUM(X26:Z26)</f>
        <v>273075</v>
      </c>
      <c r="AC26" s="36"/>
    </row>
    <row r="27" spans="1:29" ht="15" customHeight="1">
      <c r="A27" s="34" t="s">
        <v>231</v>
      </c>
      <c r="C27" s="63"/>
      <c r="D27" s="43">
        <f>SUM(D24:D26)</f>
        <v>1666827</v>
      </c>
      <c r="E27" s="43">
        <f t="shared" ref="E27" si="0">SUM(E24:E26)</f>
        <v>0</v>
      </c>
      <c r="F27" s="43">
        <f t="shared" ref="F27" si="1">SUM(F24:F26)</f>
        <v>2062461</v>
      </c>
      <c r="G27" s="43">
        <f t="shared" ref="G27" si="2">SUM(G24:G26)</f>
        <v>0</v>
      </c>
      <c r="H27" s="43">
        <f t="shared" ref="H27" si="3">SUM(H24:H26)</f>
        <v>568131</v>
      </c>
      <c r="I27" s="43">
        <f t="shared" ref="I27" si="4">SUM(I24:I26)</f>
        <v>0</v>
      </c>
      <c r="J27" s="43">
        <f t="shared" ref="J27" si="5">SUM(J24:J26)</f>
        <v>211675</v>
      </c>
      <c r="K27" s="43">
        <f t="shared" ref="K27" si="6">SUM(K24:K26)</f>
        <v>0</v>
      </c>
      <c r="L27" s="43">
        <f t="shared" ref="L27" si="7">SUM(L24:L26)</f>
        <v>1857861</v>
      </c>
      <c r="M27" s="43">
        <f t="shared" ref="M27" si="8">SUM(M24:M26)</f>
        <v>0</v>
      </c>
      <c r="N27" s="43">
        <f t="shared" ref="N27" si="9">SUM(N24:N26)</f>
        <v>124328</v>
      </c>
      <c r="O27" s="43">
        <f t="shared" ref="O27" si="10">SUM(O24:O26)</f>
        <v>0</v>
      </c>
      <c r="P27" s="43">
        <f t="shared" ref="P27" si="11">SUM(P24:P26)</f>
        <v>5580940</v>
      </c>
      <c r="Q27" s="43">
        <f t="shared" ref="Q27" si="12">SUM(Q24:Q26)</f>
        <v>0</v>
      </c>
      <c r="R27" s="43">
        <v>274156</v>
      </c>
      <c r="S27" s="43"/>
      <c r="T27" s="43">
        <f t="shared" ref="T27" si="13">SUM(T24:T26)</f>
        <v>-611</v>
      </c>
      <c r="U27" s="43"/>
      <c r="V27" s="43">
        <f t="shared" ref="V27" si="14">SUM(V24:V26)</f>
        <v>5978813</v>
      </c>
      <c r="W27" s="43"/>
      <c r="X27" s="43">
        <f t="shared" ref="X27" si="15">SUM(X24:X26)</f>
        <v>12345768</v>
      </c>
      <c r="Y27" s="43"/>
      <c r="Z27" s="43">
        <f t="shared" ref="Z27" si="16">SUM(Z24:Z26)</f>
        <v>139879</v>
      </c>
      <c r="AA27" s="43"/>
      <c r="AB27" s="43">
        <f t="shared" ref="AB27" si="17">SUM(AB24:AB26)</f>
        <v>12485647</v>
      </c>
      <c r="AC27" s="36"/>
    </row>
    <row r="28" spans="1:29" ht="15" customHeight="1">
      <c r="A28" s="52" t="s">
        <v>207</v>
      </c>
      <c r="C28" s="63"/>
      <c r="D28" s="45">
        <v>0</v>
      </c>
      <c r="E28" s="43"/>
      <c r="F28" s="45">
        <v>0</v>
      </c>
      <c r="G28" s="43"/>
      <c r="H28" s="45">
        <v>0</v>
      </c>
      <c r="I28" s="43"/>
      <c r="J28" s="45">
        <v>0</v>
      </c>
      <c r="K28" s="42"/>
      <c r="L28" s="43">
        <f>'PL&amp;OCI'!D103</f>
        <v>-824682</v>
      </c>
      <c r="M28" s="42"/>
      <c r="N28" s="45">
        <v>0</v>
      </c>
      <c r="O28" s="45"/>
      <c r="P28" s="45">
        <v>0</v>
      </c>
      <c r="Q28" s="43"/>
      <c r="R28" s="45">
        <v>0</v>
      </c>
      <c r="S28" s="43"/>
      <c r="T28" s="45">
        <v>0</v>
      </c>
      <c r="U28" s="45"/>
      <c r="V28" s="43">
        <f>SUM(N28:T28)</f>
        <v>0</v>
      </c>
      <c r="W28" s="43"/>
      <c r="X28" s="43">
        <f>SUM(D28:L28,V28)</f>
        <v>-824682</v>
      </c>
      <c r="Y28" s="42"/>
      <c r="Z28" s="43">
        <v>-8150</v>
      </c>
      <c r="AA28" s="42"/>
      <c r="AB28" s="42">
        <f>SUM(X28:Z28)</f>
        <v>-832832</v>
      </c>
      <c r="AC28" s="36"/>
    </row>
    <row r="29" spans="1:29" ht="15" customHeight="1">
      <c r="A29" s="52" t="s">
        <v>250</v>
      </c>
      <c r="C29" s="63"/>
      <c r="D29" s="73">
        <v>0</v>
      </c>
      <c r="E29" s="42"/>
      <c r="F29" s="73">
        <v>0</v>
      </c>
      <c r="G29" s="42"/>
      <c r="H29" s="73">
        <v>0</v>
      </c>
      <c r="I29" s="42"/>
      <c r="J29" s="73">
        <v>0</v>
      </c>
      <c r="K29" s="42"/>
      <c r="L29" s="73">
        <v>0</v>
      </c>
      <c r="M29" s="42"/>
      <c r="N29" s="73">
        <v>202</v>
      </c>
      <c r="O29" s="43"/>
      <c r="P29" s="73">
        <v>0</v>
      </c>
      <c r="Q29" s="42"/>
      <c r="R29" s="73">
        <v>0</v>
      </c>
      <c r="S29" s="42"/>
      <c r="T29" s="74">
        <f>-627+1</f>
        <v>-626</v>
      </c>
      <c r="U29" s="42"/>
      <c r="V29" s="73">
        <f>SUM(N29:T29)</f>
        <v>-424</v>
      </c>
      <c r="W29" s="43"/>
      <c r="X29" s="73">
        <f>SUM(D29:L29,V29)</f>
        <v>-424</v>
      </c>
      <c r="Y29" s="42"/>
      <c r="Z29" s="73">
        <f>-109-1</f>
        <v>-110</v>
      </c>
      <c r="AA29" s="42"/>
      <c r="AB29" s="74">
        <f>SUM(X29:Z29)</f>
        <v>-534</v>
      </c>
    </row>
    <row r="30" spans="1:29" ht="15" customHeight="1">
      <c r="A30" s="52" t="s">
        <v>272</v>
      </c>
      <c r="C30" s="63"/>
      <c r="D30" s="45">
        <f>SUM(D28:D29)</f>
        <v>0</v>
      </c>
      <c r="E30" s="43"/>
      <c r="F30" s="45">
        <f>SUM(F28:F29)</f>
        <v>0</v>
      </c>
      <c r="G30" s="43"/>
      <c r="H30" s="45">
        <f>SUM(H28:H29)</f>
        <v>0</v>
      </c>
      <c r="I30" s="43"/>
      <c r="J30" s="45">
        <f>SUM(J28:J29)</f>
        <v>0</v>
      </c>
      <c r="K30" s="43"/>
      <c r="L30" s="45">
        <f>SUM(L28:L29)</f>
        <v>-824682</v>
      </c>
      <c r="M30" s="42"/>
      <c r="N30" s="45">
        <f>SUM(N28:N29)</f>
        <v>202</v>
      </c>
      <c r="O30" s="45"/>
      <c r="P30" s="45">
        <f>SUM(P28:P29)</f>
        <v>0</v>
      </c>
      <c r="Q30" s="43"/>
      <c r="R30" s="45">
        <f>SUM(R28:R29)</f>
        <v>0</v>
      </c>
      <c r="S30" s="43"/>
      <c r="T30" s="45">
        <f>SUM(T28:T29)</f>
        <v>-626</v>
      </c>
      <c r="U30" s="45"/>
      <c r="V30" s="45">
        <f>SUM(V28:V29)</f>
        <v>-424</v>
      </c>
      <c r="W30" s="45"/>
      <c r="X30" s="45">
        <f>SUM(X28:X29)</f>
        <v>-825106</v>
      </c>
      <c r="Y30" s="42"/>
      <c r="Z30" s="45">
        <f>SUM(Z28:Z29)</f>
        <v>-8260</v>
      </c>
      <c r="AA30" s="42"/>
      <c r="AB30" s="45">
        <f>SUM(AB28:AB29)</f>
        <v>-833366</v>
      </c>
      <c r="AC30" s="36"/>
    </row>
    <row r="31" spans="1:29" ht="15" customHeight="1">
      <c r="A31" s="52" t="s">
        <v>229</v>
      </c>
      <c r="C31" s="63"/>
      <c r="D31" s="45">
        <v>0</v>
      </c>
      <c r="E31" s="43"/>
      <c r="F31" s="45">
        <v>0</v>
      </c>
      <c r="G31" s="43"/>
      <c r="H31" s="45">
        <v>0</v>
      </c>
      <c r="I31" s="43"/>
      <c r="J31" s="45">
        <v>0</v>
      </c>
      <c r="K31" s="43"/>
      <c r="L31" s="45">
        <v>-500042</v>
      </c>
      <c r="M31" s="42"/>
      <c r="N31" s="45">
        <v>0</v>
      </c>
      <c r="O31" s="45"/>
      <c r="P31" s="45">
        <v>0</v>
      </c>
      <c r="Q31" s="43"/>
      <c r="R31" s="45">
        <v>0</v>
      </c>
      <c r="S31" s="43"/>
      <c r="T31" s="45">
        <v>0</v>
      </c>
      <c r="U31" s="45"/>
      <c r="V31" s="43">
        <f>SUM(N31:T31)</f>
        <v>0</v>
      </c>
      <c r="W31" s="43"/>
      <c r="X31" s="43">
        <f>SUM(D31:L31,V31)</f>
        <v>-500042</v>
      </c>
      <c r="Y31" s="42"/>
      <c r="Z31" s="43">
        <v>0</v>
      </c>
      <c r="AA31" s="42"/>
      <c r="AB31" s="42">
        <f>SUM(X31:Z31)</f>
        <v>-500042</v>
      </c>
      <c r="AC31" s="36"/>
    </row>
    <row r="32" spans="1:29" ht="15" customHeight="1">
      <c r="A32" s="52" t="s">
        <v>187</v>
      </c>
      <c r="C32" s="63"/>
      <c r="D32" s="45">
        <v>0</v>
      </c>
      <c r="E32" s="43"/>
      <c r="F32" s="45">
        <v>0</v>
      </c>
      <c r="G32" s="43"/>
      <c r="H32" s="45">
        <v>0</v>
      </c>
      <c r="I32" s="43"/>
      <c r="J32" s="45">
        <v>0</v>
      </c>
      <c r="K32" s="43"/>
      <c r="L32" s="45">
        <v>6472</v>
      </c>
      <c r="M32" s="42"/>
      <c r="N32" s="45">
        <v>0</v>
      </c>
      <c r="O32" s="45"/>
      <c r="P32" s="45">
        <f>-L32</f>
        <v>-6472</v>
      </c>
      <c r="Q32" s="43"/>
      <c r="R32" s="45">
        <v>0</v>
      </c>
      <c r="S32" s="43"/>
      <c r="T32" s="45">
        <v>0</v>
      </c>
      <c r="U32" s="45"/>
      <c r="V32" s="43">
        <f>SUM(N32:T32)</f>
        <v>-6472</v>
      </c>
      <c r="W32" s="43"/>
      <c r="X32" s="43">
        <f>SUM(D32:L32,V32)</f>
        <v>0</v>
      </c>
      <c r="Y32" s="42"/>
      <c r="Z32" s="43">
        <v>0</v>
      </c>
      <c r="AA32" s="42"/>
      <c r="AB32" s="42">
        <f>SUM(X32:Z32)</f>
        <v>0</v>
      </c>
      <c r="AC32" s="36"/>
    </row>
    <row r="33" spans="1:29" ht="15" customHeight="1">
      <c r="A33" s="52" t="s">
        <v>232</v>
      </c>
      <c r="C33" s="63"/>
      <c r="D33" s="45">
        <v>0</v>
      </c>
      <c r="E33" s="43"/>
      <c r="F33" s="45">
        <v>0</v>
      </c>
      <c r="G33" s="43"/>
      <c r="H33" s="45">
        <v>0</v>
      </c>
      <c r="I33" s="43"/>
      <c r="J33" s="45">
        <v>0</v>
      </c>
      <c r="K33" s="43"/>
      <c r="L33" s="45">
        <v>0</v>
      </c>
      <c r="M33" s="42"/>
      <c r="N33" s="45">
        <v>0</v>
      </c>
      <c r="O33" s="45"/>
      <c r="P33" s="45">
        <v>0</v>
      </c>
      <c r="Q33" s="43"/>
      <c r="R33" s="45">
        <v>0</v>
      </c>
      <c r="S33" s="43"/>
      <c r="T33" s="45">
        <v>0</v>
      </c>
      <c r="U33" s="45"/>
      <c r="V33" s="73">
        <f>SUM(N33:T33)</f>
        <v>0</v>
      </c>
      <c r="W33" s="43"/>
      <c r="X33" s="73">
        <f>SUM(D33:L33,V33)</f>
        <v>0</v>
      </c>
      <c r="Y33" s="42"/>
      <c r="Z33" s="73">
        <v>800</v>
      </c>
      <c r="AA33" s="42"/>
      <c r="AB33" s="74">
        <f>SUM(X33:Z33)</f>
        <v>800</v>
      </c>
      <c r="AC33" s="36"/>
    </row>
    <row r="34" spans="1:29" ht="15" customHeight="1" thickBot="1">
      <c r="A34" s="34" t="s">
        <v>225</v>
      </c>
      <c r="C34" s="37"/>
      <c r="D34" s="46">
        <f>SUM(D24,D30:D33)</f>
        <v>1666827</v>
      </c>
      <c r="E34" s="42"/>
      <c r="F34" s="46">
        <f>SUM(F24,F30:F33)</f>
        <v>2062461</v>
      </c>
      <c r="G34" s="42"/>
      <c r="H34" s="46">
        <f>SUM(H27,H30:H33)</f>
        <v>568131</v>
      </c>
      <c r="I34" s="42"/>
      <c r="J34" s="46">
        <f>SUM(J27,J30:J33)</f>
        <v>211675</v>
      </c>
      <c r="K34" s="42"/>
      <c r="L34" s="46">
        <f>SUM(L27,L30:L33)</f>
        <v>539609</v>
      </c>
      <c r="M34" s="42"/>
      <c r="N34" s="46">
        <f>SUM(N27,N30:N33)</f>
        <v>124530</v>
      </c>
      <c r="O34" s="43"/>
      <c r="P34" s="46">
        <f>SUM(P27,P30:P33)</f>
        <v>5574468</v>
      </c>
      <c r="Q34" s="42"/>
      <c r="R34" s="46">
        <f>SUM(R27,R30:R33)</f>
        <v>274156</v>
      </c>
      <c r="S34" s="42"/>
      <c r="T34" s="46">
        <f>SUM(T27,T30:T33)</f>
        <v>-1237</v>
      </c>
      <c r="U34" s="43"/>
      <c r="V34" s="46">
        <f>SUM(V27,V30:V33)</f>
        <v>5971917</v>
      </c>
      <c r="W34" s="43"/>
      <c r="X34" s="46">
        <f>SUM(X27,X30:X33)</f>
        <v>11020620</v>
      </c>
      <c r="Y34" s="42"/>
      <c r="Z34" s="46">
        <f>SUM(Z27,Z30:Z33)</f>
        <v>132419</v>
      </c>
      <c r="AA34" s="42"/>
      <c r="AB34" s="46">
        <f>SUM(AB27,AB30:AB33)</f>
        <v>11153039</v>
      </c>
    </row>
    <row r="35" spans="1:29" ht="15" customHeight="1" thickTop="1">
      <c r="C35" s="37"/>
      <c r="D35" s="78">
        <f>SUM(D24-bs!F76)</f>
        <v>0</v>
      </c>
      <c r="F35" s="78">
        <f>SUM(F24-bs!F77)</f>
        <v>0</v>
      </c>
      <c r="H35" s="78">
        <f>SUM(H24-bs!F78)</f>
        <v>0</v>
      </c>
      <c r="J35" s="78">
        <f>SUM(J24-bs!F80)</f>
        <v>0</v>
      </c>
      <c r="L35" s="78">
        <f>SUM(L24-bs!F81)</f>
        <v>0</v>
      </c>
      <c r="M35" s="78">
        <f>SUM(M24-bs!G81)</f>
        <v>0</v>
      </c>
      <c r="N35" s="78"/>
      <c r="O35" s="78"/>
      <c r="P35" s="78"/>
      <c r="Q35" s="78"/>
      <c r="R35" s="78"/>
      <c r="S35" s="78"/>
      <c r="T35" s="78"/>
      <c r="U35" s="78"/>
      <c r="V35" s="78">
        <f>SUM(V24-bs!F82)</f>
        <v>0</v>
      </c>
      <c r="W35" s="64"/>
      <c r="X35" s="64">
        <f>SUM(X24-bs!F83)</f>
        <v>0</v>
      </c>
      <c r="Y35" s="36"/>
      <c r="Z35" s="78">
        <f>SUM(Z24-bs!F85)</f>
        <v>0</v>
      </c>
      <c r="AB35" s="78">
        <f>SUM(AB24-bs!F86)</f>
        <v>0</v>
      </c>
    </row>
    <row r="36" spans="1:29" ht="15" customHeight="1">
      <c r="C36" s="37"/>
      <c r="D36" s="78">
        <f>SUM(D34-bs!D76)</f>
        <v>0</v>
      </c>
      <c r="F36" s="78">
        <f>SUM(F34-bs!D77)</f>
        <v>0</v>
      </c>
      <c r="H36" s="78">
        <f>SUM(H34-bs!D78)</f>
        <v>0</v>
      </c>
      <c r="J36" s="78">
        <f>SUM(J34-bs!D80)</f>
        <v>0</v>
      </c>
      <c r="L36" s="78">
        <f>SUM(bs!D81-L34)</f>
        <v>0</v>
      </c>
      <c r="M36" s="78">
        <f>SUM(bs!E81-M34)</f>
        <v>0</v>
      </c>
      <c r="N36" s="78"/>
      <c r="O36" s="78"/>
      <c r="P36" s="78"/>
      <c r="Q36" s="78"/>
      <c r="R36" s="78"/>
      <c r="S36" s="78"/>
      <c r="T36" s="78"/>
      <c r="U36" s="78">
        <f>SUM(bs!K81-U34)</f>
        <v>0</v>
      </c>
      <c r="V36" s="78">
        <f>SUM(V34-bs!D82)</f>
        <v>0</v>
      </c>
      <c r="W36" s="64"/>
      <c r="X36" s="64">
        <f>SUM(X34-bs!D83)</f>
        <v>0</v>
      </c>
      <c r="Y36" s="36"/>
      <c r="Z36" s="78">
        <f>SUM(Z34-bs!D85)</f>
        <v>0</v>
      </c>
      <c r="AB36" s="78">
        <f>SUM(AB34-bs!D86)</f>
        <v>0</v>
      </c>
    </row>
    <row r="37" spans="1:29" ht="15" customHeight="1">
      <c r="A37" s="37" t="s">
        <v>251</v>
      </c>
      <c r="C37" s="37"/>
      <c r="D37" s="43"/>
      <c r="E37" s="42"/>
      <c r="F37" s="43"/>
      <c r="G37" s="42"/>
      <c r="H37" s="43"/>
      <c r="I37" s="42"/>
      <c r="J37" s="43"/>
      <c r="K37" s="42"/>
      <c r="L37" s="43"/>
      <c r="M37" s="42"/>
      <c r="N37" s="43"/>
      <c r="O37" s="43"/>
      <c r="P37" s="43"/>
      <c r="Q37" s="42"/>
      <c r="R37" s="42"/>
      <c r="S37" s="42"/>
      <c r="T37" s="42"/>
      <c r="U37" s="43"/>
      <c r="V37" s="42"/>
      <c r="W37" s="42"/>
      <c r="X37" s="42"/>
      <c r="Y37" s="43"/>
      <c r="Z37" s="42"/>
      <c r="AA37" s="43"/>
    </row>
    <row r="38" spans="1:29" ht="15" customHeight="1">
      <c r="E38" s="37"/>
      <c r="G38" s="37"/>
      <c r="I38" s="37"/>
      <c r="M38" s="37"/>
      <c r="P38" s="37"/>
      <c r="Q38" s="37"/>
      <c r="R38" s="37"/>
      <c r="S38" s="37"/>
      <c r="T38" s="37"/>
      <c r="V38" s="37"/>
      <c r="X38" s="37"/>
    </row>
  </sheetData>
  <mergeCells count="5">
    <mergeCell ref="J13:L13"/>
    <mergeCell ref="N8:U8"/>
    <mergeCell ref="D7:V7"/>
    <mergeCell ref="N9:R9"/>
    <mergeCell ref="D6:AB6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0"/>
  <sheetViews>
    <sheetView showGridLines="0" topLeftCell="A10" zoomScale="85" zoomScaleNormal="85" zoomScaleSheetLayoutView="94" workbookViewId="0">
      <selection activeCell="F27" sqref="F27"/>
    </sheetView>
  </sheetViews>
  <sheetFormatPr defaultColWidth="9.28515625" defaultRowHeight="18.75" customHeight="1"/>
  <cols>
    <col min="1" max="1" width="29.85546875" style="55" customWidth="1"/>
    <col min="2" max="3" width="5.7109375" style="55" customWidth="1"/>
    <col min="4" max="4" width="9.5703125" style="55" customWidth="1"/>
    <col min="5" max="5" width="1.28515625" style="56" customWidth="1"/>
    <col min="6" max="6" width="13.7109375" style="55" bestFit="1" customWidth="1"/>
    <col min="7" max="7" width="2.7109375" style="56" customWidth="1"/>
    <col min="8" max="8" width="13.7109375" style="55" bestFit="1" customWidth="1"/>
    <col min="9" max="9" width="2.7109375" style="56" customWidth="1"/>
    <col min="10" max="10" width="12.7109375" style="55" customWidth="1"/>
    <col min="11" max="11" width="2.7109375" style="55" customWidth="1"/>
    <col min="12" max="12" width="12.7109375" style="55" customWidth="1"/>
    <col min="13" max="13" width="2.7109375" style="56" customWidth="1"/>
    <col min="14" max="14" width="20" style="55" customWidth="1"/>
    <col min="15" max="15" width="2.7109375" style="55" customWidth="1"/>
    <col min="16" max="16" width="12.7109375" style="55" customWidth="1"/>
    <col min="17" max="17" width="2.7109375" style="55" customWidth="1"/>
    <col min="18" max="18" width="14.7109375" style="55" customWidth="1"/>
    <col min="19" max="19" width="1.7109375" style="55" customWidth="1"/>
    <col min="20" max="20" width="8.7109375" style="55" customWidth="1"/>
    <col min="21" max="16384" width="9.28515625" style="55"/>
  </cols>
  <sheetData>
    <row r="1" spans="1:20" s="53" customFormat="1" ht="18.75" customHeight="1">
      <c r="R1" s="19" t="s">
        <v>118</v>
      </c>
    </row>
    <row r="2" spans="1:20" s="53" customFormat="1" ht="18.75" customHeight="1">
      <c r="A2" s="53" t="s">
        <v>0</v>
      </c>
      <c r="R2" s="54"/>
    </row>
    <row r="3" spans="1:20" s="53" customFormat="1" ht="18.75" customHeight="1">
      <c r="A3" s="53" t="s">
        <v>138</v>
      </c>
    </row>
    <row r="4" spans="1:20" s="53" customFormat="1" ht="18.75" customHeight="1">
      <c r="A4" s="1" t="s">
        <v>224</v>
      </c>
    </row>
    <row r="5" spans="1:20" ht="18.75" customHeight="1">
      <c r="N5" s="54"/>
      <c r="O5" s="54"/>
      <c r="P5" s="54"/>
      <c r="Q5" s="54"/>
      <c r="R5" s="5" t="s">
        <v>117</v>
      </c>
      <c r="T5" s="65"/>
    </row>
    <row r="6" spans="1:20" ht="18.75" customHeight="1">
      <c r="D6" s="57"/>
      <c r="E6" s="57"/>
      <c r="F6" s="177" t="s">
        <v>2</v>
      </c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57"/>
      <c r="T6" s="57"/>
    </row>
    <row r="7" spans="1:20" ht="18.75" customHeight="1">
      <c r="D7" s="57"/>
      <c r="E7" s="57"/>
      <c r="F7" s="56"/>
      <c r="H7" s="56"/>
      <c r="J7" s="56"/>
      <c r="K7" s="56"/>
      <c r="L7" s="56"/>
      <c r="N7" s="86" t="s">
        <v>181</v>
      </c>
      <c r="O7" s="58"/>
      <c r="P7" s="85"/>
      <c r="Q7" s="56"/>
      <c r="R7" s="56"/>
      <c r="S7" s="57"/>
      <c r="T7" s="57"/>
    </row>
    <row r="8" spans="1:20" ht="18.75" customHeight="1">
      <c r="D8" s="57"/>
      <c r="E8" s="57"/>
      <c r="F8" s="56"/>
      <c r="H8" s="56"/>
      <c r="J8" s="56"/>
      <c r="K8" s="56"/>
      <c r="L8" s="56"/>
      <c r="N8" s="132" t="s">
        <v>180</v>
      </c>
      <c r="O8" s="58"/>
      <c r="P8" s="57" t="s">
        <v>93</v>
      </c>
      <c r="Q8" s="57"/>
      <c r="R8" s="56"/>
      <c r="S8" s="57"/>
      <c r="T8" s="57"/>
    </row>
    <row r="9" spans="1:20" s="58" customFormat="1" ht="18.75" customHeight="1">
      <c r="F9" s="58" t="s">
        <v>67</v>
      </c>
      <c r="G9" s="57"/>
      <c r="I9" s="57"/>
      <c r="J9" s="178" t="s">
        <v>30</v>
      </c>
      <c r="K9" s="178"/>
      <c r="L9" s="178"/>
      <c r="M9" s="57"/>
      <c r="N9" s="132" t="s">
        <v>89</v>
      </c>
      <c r="P9" s="57" t="s">
        <v>106</v>
      </c>
      <c r="R9" s="57" t="s">
        <v>73</v>
      </c>
    </row>
    <row r="10" spans="1:20" s="58" customFormat="1" ht="18.75" customHeight="1">
      <c r="F10" s="57" t="s">
        <v>68</v>
      </c>
      <c r="G10" s="57"/>
      <c r="I10" s="57"/>
      <c r="J10" s="58" t="s">
        <v>70</v>
      </c>
      <c r="K10" s="57"/>
      <c r="M10" s="57"/>
      <c r="N10" s="57" t="s">
        <v>152</v>
      </c>
      <c r="P10" s="57" t="s">
        <v>99</v>
      </c>
      <c r="R10" s="57" t="s">
        <v>99</v>
      </c>
    </row>
    <row r="11" spans="1:20" s="58" customFormat="1" ht="18.75" customHeight="1">
      <c r="C11" s="57"/>
      <c r="D11" s="57"/>
      <c r="F11" s="132" t="s">
        <v>71</v>
      </c>
      <c r="G11" s="57"/>
      <c r="H11" s="132" t="s">
        <v>28</v>
      </c>
      <c r="I11" s="57"/>
      <c r="J11" s="132" t="s">
        <v>77</v>
      </c>
      <c r="K11" s="57"/>
      <c r="L11" s="132" t="s">
        <v>72</v>
      </c>
      <c r="M11" s="57"/>
      <c r="N11" s="84" t="s">
        <v>182</v>
      </c>
      <c r="O11" s="57"/>
      <c r="P11" s="132" t="s">
        <v>103</v>
      </c>
      <c r="Q11" s="57"/>
      <c r="R11" s="132" t="s">
        <v>103</v>
      </c>
    </row>
    <row r="12" spans="1:20" s="3" customFormat="1" ht="18.75" customHeight="1">
      <c r="A12" s="53" t="s">
        <v>184</v>
      </c>
      <c r="E12" s="20"/>
      <c r="F12" s="23">
        <v>1666827</v>
      </c>
      <c r="G12" s="18"/>
      <c r="H12" s="23">
        <v>2062461</v>
      </c>
      <c r="I12" s="18"/>
      <c r="J12" s="23">
        <v>211675</v>
      </c>
      <c r="K12" s="18"/>
      <c r="L12" s="23">
        <v>1449857</v>
      </c>
      <c r="M12" s="18"/>
      <c r="N12" s="23">
        <v>139043</v>
      </c>
      <c r="O12" s="23"/>
      <c r="P12" s="23">
        <f>SUM(N12:O12)</f>
        <v>139043</v>
      </c>
      <c r="Q12" s="18"/>
      <c r="R12" s="23">
        <f>SUM(F12:L12,P12)</f>
        <v>5529863</v>
      </c>
    </row>
    <row r="13" spans="1:20" s="3" customFormat="1" ht="18.75" customHeight="1">
      <c r="A13" s="3" t="s">
        <v>155</v>
      </c>
      <c r="E13" s="20"/>
      <c r="F13" s="23">
        <v>0</v>
      </c>
      <c r="G13" s="18"/>
      <c r="H13" s="23">
        <v>0</v>
      </c>
      <c r="I13" s="18"/>
      <c r="J13" s="23">
        <v>0</v>
      </c>
      <c r="K13" s="18"/>
      <c r="L13" s="23">
        <f>'PL&amp;OCI'!J100</f>
        <v>499334</v>
      </c>
      <c r="M13" s="18"/>
      <c r="N13" s="23">
        <v>0</v>
      </c>
      <c r="O13" s="23"/>
      <c r="P13" s="23">
        <f>SUM(N13:O13)</f>
        <v>0</v>
      </c>
      <c r="Q13" s="18"/>
      <c r="R13" s="23">
        <f>SUM(F13:L13,P13)</f>
        <v>499334</v>
      </c>
    </row>
    <row r="14" spans="1:20" s="3" customFormat="1" ht="18.75" customHeight="1">
      <c r="A14" s="3" t="s">
        <v>243</v>
      </c>
      <c r="E14" s="20"/>
      <c r="F14" s="23">
        <v>0</v>
      </c>
      <c r="G14" s="18"/>
      <c r="H14" s="23">
        <v>0</v>
      </c>
      <c r="I14" s="18"/>
      <c r="J14" s="23">
        <v>0</v>
      </c>
      <c r="K14" s="18"/>
      <c r="L14" s="23">
        <v>0</v>
      </c>
      <c r="M14" s="18"/>
      <c r="N14" s="23">
        <v>0</v>
      </c>
      <c r="O14" s="23"/>
      <c r="P14" s="23">
        <f>SUM(N14:O14)</f>
        <v>0</v>
      </c>
      <c r="Q14" s="18"/>
      <c r="R14" s="23">
        <f>SUM(F14:L14,P14)</f>
        <v>0</v>
      </c>
    </row>
    <row r="15" spans="1:20" s="3" customFormat="1" ht="18.75" customHeight="1">
      <c r="A15" s="3" t="s">
        <v>244</v>
      </c>
      <c r="E15" s="20"/>
      <c r="F15" s="82">
        <f>SUM(F13:F14)</f>
        <v>0</v>
      </c>
      <c r="G15" s="18"/>
      <c r="H15" s="82">
        <f>SUM(H13:H14)</f>
        <v>0</v>
      </c>
      <c r="I15" s="18"/>
      <c r="J15" s="82">
        <f>SUM(J13:J14)</f>
        <v>0</v>
      </c>
      <c r="K15" s="18"/>
      <c r="L15" s="82">
        <f>SUM(L13:L14)</f>
        <v>499334</v>
      </c>
      <c r="M15" s="18"/>
      <c r="N15" s="82">
        <f>SUM(N13:N14)</f>
        <v>0</v>
      </c>
      <c r="O15" s="60"/>
      <c r="P15" s="82">
        <f>SUM(P13:P14)</f>
        <v>0</v>
      </c>
      <c r="Q15" s="18"/>
      <c r="R15" s="82">
        <f>SUM(R13:R14)</f>
        <v>499334</v>
      </c>
    </row>
    <row r="16" spans="1:20" s="3" customFormat="1" ht="18.75" customHeight="1">
      <c r="A16" s="3" t="s">
        <v>229</v>
      </c>
      <c r="E16" s="20"/>
      <c r="F16" s="60">
        <v>0</v>
      </c>
      <c r="G16" s="18"/>
      <c r="H16" s="60">
        <v>0</v>
      </c>
      <c r="I16" s="18"/>
      <c r="J16" s="60">
        <v>0</v>
      </c>
      <c r="K16" s="18"/>
      <c r="L16" s="60">
        <v>-68339</v>
      </c>
      <c r="M16" s="18"/>
      <c r="N16" s="60">
        <v>0</v>
      </c>
      <c r="O16" s="60"/>
      <c r="P16" s="60">
        <f>SUM(N16:O16)</f>
        <v>0</v>
      </c>
      <c r="Q16" s="18"/>
      <c r="R16" s="23">
        <f>SUM(F16:L16,P16)</f>
        <v>-68339</v>
      </c>
    </row>
    <row r="17" spans="1:18" ht="18.75" customHeight="1" thickBot="1">
      <c r="A17" s="53" t="s">
        <v>206</v>
      </c>
      <c r="F17" s="59">
        <f>SUM(F12,F15)</f>
        <v>1666827</v>
      </c>
      <c r="G17" s="18"/>
      <c r="H17" s="59">
        <f>SUM(H12,H15)</f>
        <v>2062461</v>
      </c>
      <c r="I17" s="18"/>
      <c r="J17" s="59">
        <f>SUM(J12,J15)</f>
        <v>211675</v>
      </c>
      <c r="K17" s="18"/>
      <c r="L17" s="59">
        <f>SUM(L12,L15,L16:L16)</f>
        <v>1880852</v>
      </c>
      <c r="M17" s="18"/>
      <c r="N17" s="59">
        <f>SUM(N12,N15:N16)</f>
        <v>139043</v>
      </c>
      <c r="O17" s="23"/>
      <c r="P17" s="59">
        <f>SUM(P12,P15:P16)</f>
        <v>139043</v>
      </c>
      <c r="Q17" s="18"/>
      <c r="R17" s="59">
        <f>SUM(R12,R15,R16)</f>
        <v>5960858</v>
      </c>
    </row>
    <row r="18" spans="1:18" ht="18.75" customHeight="1" thickTop="1">
      <c r="R18" s="83"/>
    </row>
    <row r="19" spans="1:18" s="3" customFormat="1" ht="18.75" customHeight="1">
      <c r="A19" s="53" t="s">
        <v>226</v>
      </c>
      <c r="E19" s="20"/>
      <c r="F19" s="23">
        <v>1666827</v>
      </c>
      <c r="G19" s="18"/>
      <c r="H19" s="23">
        <v>2062461</v>
      </c>
      <c r="I19" s="18"/>
      <c r="J19" s="23">
        <v>211675</v>
      </c>
      <c r="K19" s="18"/>
      <c r="L19" s="23">
        <v>901647</v>
      </c>
      <c r="M19" s="18"/>
      <c r="N19" s="23">
        <v>141313</v>
      </c>
      <c r="O19" s="23"/>
      <c r="P19" s="23">
        <f>SUM(N19:O19)</f>
        <v>141313</v>
      </c>
      <c r="Q19" s="18"/>
      <c r="R19" s="23">
        <f>SUM(F19:L19,P19)</f>
        <v>4983923</v>
      </c>
    </row>
    <row r="20" spans="1:18" s="3" customFormat="1" ht="18.75" customHeight="1">
      <c r="A20" s="55" t="s">
        <v>239</v>
      </c>
      <c r="D20" s="55"/>
      <c r="E20" s="20"/>
      <c r="F20" s="23"/>
      <c r="G20" s="18"/>
      <c r="H20" s="23"/>
      <c r="I20" s="18"/>
      <c r="J20" s="23"/>
      <c r="K20" s="18"/>
      <c r="L20" s="23"/>
      <c r="M20" s="18"/>
      <c r="N20" s="23"/>
      <c r="O20" s="23"/>
      <c r="P20" s="23"/>
      <c r="Q20" s="18"/>
      <c r="R20" s="23"/>
    </row>
    <row r="21" spans="1:18" s="3" customFormat="1" ht="18.75" customHeight="1">
      <c r="A21" s="3" t="s">
        <v>257</v>
      </c>
      <c r="E21" s="20"/>
      <c r="F21" s="61">
        <v>0</v>
      </c>
      <c r="G21" s="18"/>
      <c r="H21" s="61">
        <v>0</v>
      </c>
      <c r="I21" s="18"/>
      <c r="J21" s="61">
        <v>0</v>
      </c>
      <c r="K21" s="18"/>
      <c r="L21" s="61">
        <v>-564</v>
      </c>
      <c r="M21" s="18"/>
      <c r="N21" s="61">
        <v>0</v>
      </c>
      <c r="O21" s="60"/>
      <c r="P21" s="61">
        <f>SUM(N21:O21)</f>
        <v>0</v>
      </c>
      <c r="Q21" s="18"/>
      <c r="R21" s="24">
        <f>SUM(F21:L21,P21)</f>
        <v>-564</v>
      </c>
    </row>
    <row r="22" spans="1:18" s="3" customFormat="1" ht="18.75" customHeight="1">
      <c r="A22" s="53" t="s">
        <v>231</v>
      </c>
      <c r="E22" s="20"/>
      <c r="F22" s="60">
        <f>SUM(F19:F21)</f>
        <v>1666827</v>
      </c>
      <c r="G22" s="18"/>
      <c r="H22" s="60">
        <f>SUM(H19:H21)</f>
        <v>2062461</v>
      </c>
      <c r="I22" s="18"/>
      <c r="J22" s="60">
        <f>SUM(J19:J21)</f>
        <v>211675</v>
      </c>
      <c r="K22" s="18"/>
      <c r="L22" s="60">
        <f>SUM(L19:L21)</f>
        <v>901083</v>
      </c>
      <c r="M22" s="18"/>
      <c r="N22" s="60">
        <f>SUM(N19:N21)</f>
        <v>141313</v>
      </c>
      <c r="O22" s="60"/>
      <c r="P22" s="60">
        <f>SUM(P19:P21)</f>
        <v>141313</v>
      </c>
      <c r="Q22" s="18"/>
      <c r="R22" s="60">
        <f>SUM(R19:R21)</f>
        <v>4983359</v>
      </c>
    </row>
    <row r="23" spans="1:18" s="3" customFormat="1" ht="18.75" customHeight="1">
      <c r="A23" s="3" t="s">
        <v>207</v>
      </c>
      <c r="E23" s="20"/>
      <c r="F23" s="23">
        <v>0</v>
      </c>
      <c r="G23" s="18"/>
      <c r="H23" s="23">
        <v>0</v>
      </c>
      <c r="I23" s="18"/>
      <c r="J23" s="23">
        <v>0</v>
      </c>
      <c r="K23" s="18"/>
      <c r="L23" s="23">
        <f>SUM('PL&amp;OCI'!H103)</f>
        <v>-4985</v>
      </c>
      <c r="M23" s="18"/>
      <c r="N23" s="23">
        <v>0</v>
      </c>
      <c r="O23" s="23"/>
      <c r="P23" s="23">
        <f>SUM(N23:O23)</f>
        <v>0</v>
      </c>
      <c r="Q23" s="18"/>
      <c r="R23" s="23">
        <f>SUM(F23:L23,P23)</f>
        <v>-4985</v>
      </c>
    </row>
    <row r="24" spans="1:18" s="3" customFormat="1" ht="18.75" customHeight="1">
      <c r="A24" s="3" t="s">
        <v>250</v>
      </c>
      <c r="E24" s="20"/>
      <c r="F24" s="24">
        <v>0</v>
      </c>
      <c r="G24" s="18"/>
      <c r="H24" s="24">
        <v>0</v>
      </c>
      <c r="I24" s="18"/>
      <c r="J24" s="24">
        <v>0</v>
      </c>
      <c r="K24" s="18"/>
      <c r="L24" s="24">
        <v>0</v>
      </c>
      <c r="M24" s="18"/>
      <c r="N24" s="24">
        <v>0</v>
      </c>
      <c r="O24" s="23"/>
      <c r="P24" s="24">
        <f>SUM(N24:O24)</f>
        <v>0</v>
      </c>
      <c r="Q24" s="18"/>
      <c r="R24" s="24">
        <f>SUM(F24:L24,P24)</f>
        <v>0</v>
      </c>
    </row>
    <row r="25" spans="1:18" s="3" customFormat="1" ht="18.75" customHeight="1">
      <c r="A25" s="3" t="s">
        <v>244</v>
      </c>
      <c r="E25" s="20"/>
      <c r="F25" s="60">
        <f>SUM(F23:F24)</f>
        <v>0</v>
      </c>
      <c r="G25" s="18"/>
      <c r="H25" s="60">
        <f>SUM(H23:H24)</f>
        <v>0</v>
      </c>
      <c r="I25" s="18"/>
      <c r="J25" s="60">
        <f>SUM(J23:J24)</f>
        <v>0</v>
      </c>
      <c r="K25" s="18"/>
      <c r="L25" s="60">
        <f>SUM(L23:L24)</f>
        <v>-4985</v>
      </c>
      <c r="M25" s="18"/>
      <c r="N25" s="60">
        <f>SUM(N23:N24)</f>
        <v>0</v>
      </c>
      <c r="O25" s="60"/>
      <c r="P25" s="60">
        <f>SUM(P23:P24)</f>
        <v>0</v>
      </c>
      <c r="Q25" s="18"/>
      <c r="R25" s="60">
        <f>SUM(R23:R24)</f>
        <v>-4985</v>
      </c>
    </row>
    <row r="26" spans="1:18" s="3" customFormat="1" ht="18.75" customHeight="1">
      <c r="A26" s="3" t="s">
        <v>229</v>
      </c>
      <c r="E26" s="20"/>
      <c r="F26" s="61">
        <v>0</v>
      </c>
      <c r="G26" s="18"/>
      <c r="H26" s="61">
        <v>0</v>
      </c>
      <c r="I26" s="18"/>
      <c r="J26" s="61">
        <v>0</v>
      </c>
      <c r="K26" s="18"/>
      <c r="L26" s="61">
        <v>-500042</v>
      </c>
      <c r="M26" s="18"/>
      <c r="N26" s="61">
        <v>0</v>
      </c>
      <c r="O26" s="60"/>
      <c r="P26" s="23">
        <f>SUM(N26:O26)</f>
        <v>0</v>
      </c>
      <c r="Q26" s="18"/>
      <c r="R26" s="24">
        <f>SUM(F26:L26,P26)</f>
        <v>-500042</v>
      </c>
    </row>
    <row r="27" spans="1:18" ht="18.75" customHeight="1" thickBot="1">
      <c r="A27" s="53" t="s">
        <v>225</v>
      </c>
      <c r="F27" s="59">
        <f>SUM(F22,F25:F26)</f>
        <v>1666827</v>
      </c>
      <c r="G27" s="18"/>
      <c r="H27" s="59">
        <f>SUM(H22,H25:H26)</f>
        <v>2062461</v>
      </c>
      <c r="I27" s="18"/>
      <c r="J27" s="59">
        <f>SUM(J22,J25:J26)</f>
        <v>211675</v>
      </c>
      <c r="K27" s="18"/>
      <c r="L27" s="59">
        <f>SUM(L22,L25:L26)</f>
        <v>396056</v>
      </c>
      <c r="M27" s="18"/>
      <c r="N27" s="59">
        <f>SUM(N22,N25:N26)</f>
        <v>141313</v>
      </c>
      <c r="O27" s="23"/>
      <c r="P27" s="59">
        <f>SUM(P22,P25:P26)</f>
        <v>141313</v>
      </c>
      <c r="Q27" s="18"/>
      <c r="R27" s="59">
        <f>SUM(R22,R25:R26)</f>
        <v>4478332</v>
      </c>
    </row>
    <row r="28" spans="1:18" ht="18.75" customHeight="1" thickTop="1">
      <c r="A28" s="53"/>
      <c r="F28" s="67">
        <f>SUM(F17-bs!J76)</f>
        <v>0</v>
      </c>
      <c r="H28" s="67">
        <f>SUM(H17-bs!J77)</f>
        <v>0</v>
      </c>
      <c r="J28" s="67">
        <f>SUM(J17-bs!J80)</f>
        <v>0</v>
      </c>
      <c r="L28" s="67">
        <f>L19-bs!J81</f>
        <v>0</v>
      </c>
      <c r="P28" s="67">
        <f>P19-bs!J82</f>
        <v>0</v>
      </c>
      <c r="R28" s="67">
        <f>R19-bs!J83</f>
        <v>0</v>
      </c>
    </row>
    <row r="29" spans="1:18" ht="18.75" customHeight="1">
      <c r="F29" s="67">
        <f>SUM(F27-bs!H76)</f>
        <v>0</v>
      </c>
      <c r="H29" s="67">
        <f>SUM(H27-bs!H77)</f>
        <v>0</v>
      </c>
      <c r="J29" s="67">
        <f>SUM(J27-bs!H80)</f>
        <v>0</v>
      </c>
      <c r="L29" s="67">
        <f>SUM(L27-bs!H81)</f>
        <v>0</v>
      </c>
      <c r="P29" s="67">
        <f>SUM(P27-bs!H82)</f>
        <v>0</v>
      </c>
      <c r="R29" s="67">
        <f>SUM(R27-bs!H83)</f>
        <v>0</v>
      </c>
    </row>
    <row r="30" spans="1:18" ht="18.75" customHeight="1">
      <c r="A30" s="55" t="s">
        <v>251</v>
      </c>
    </row>
  </sheetData>
  <mergeCells count="2">
    <mergeCell ref="F6:R6"/>
    <mergeCell ref="J9:L9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80" fitToWidth="0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21"/>
  <sheetViews>
    <sheetView showGridLines="0" tabSelected="1" topLeftCell="A60" zoomScaleNormal="100" zoomScaleSheetLayoutView="80" workbookViewId="0">
      <selection activeCell="A69" sqref="A69"/>
    </sheetView>
  </sheetViews>
  <sheetFormatPr defaultColWidth="9.140625" defaultRowHeight="21" customHeight="1"/>
  <cols>
    <col min="1" max="1" width="46.85546875" style="108" customWidth="1"/>
    <col min="2" max="2" width="10.5703125" style="108" customWidth="1"/>
    <col min="3" max="3" width="1.140625" style="108" customWidth="1"/>
    <col min="4" max="4" width="14.42578125" style="107" customWidth="1"/>
    <col min="5" max="5" width="0.85546875" style="108" customWidth="1"/>
    <col min="6" max="6" width="14.42578125" style="107" customWidth="1"/>
    <col min="7" max="7" width="0.85546875" style="108" customWidth="1"/>
    <col min="8" max="8" width="14.42578125" style="107" customWidth="1"/>
    <col min="9" max="9" width="0.85546875" style="108" customWidth="1"/>
    <col min="10" max="10" width="14.42578125" style="107" customWidth="1"/>
    <col min="11" max="11" width="13.140625" style="108" bestFit="1" customWidth="1"/>
    <col min="12" max="16384" width="9.140625" style="108"/>
  </cols>
  <sheetData>
    <row r="1" spans="1:21" s="103" customFormat="1" ht="18.2" customHeight="1">
      <c r="D1" s="104"/>
      <c r="F1" s="104"/>
      <c r="H1" s="104"/>
      <c r="J1" s="105" t="s">
        <v>118</v>
      </c>
    </row>
    <row r="2" spans="1:21" s="103" customFormat="1" ht="18.2" customHeight="1">
      <c r="A2" s="103" t="s">
        <v>0</v>
      </c>
      <c r="D2" s="104"/>
      <c r="F2" s="104"/>
      <c r="H2" s="104"/>
      <c r="J2" s="104"/>
    </row>
    <row r="3" spans="1:21" s="103" customFormat="1" ht="18.2" customHeight="1">
      <c r="A3" s="103" t="s">
        <v>139</v>
      </c>
      <c r="D3" s="104"/>
      <c r="F3" s="104"/>
      <c r="H3" s="104"/>
      <c r="J3" s="104"/>
    </row>
    <row r="4" spans="1:21" s="103" customFormat="1" ht="18.2" customHeight="1">
      <c r="A4" s="103" t="s">
        <v>224</v>
      </c>
      <c r="D4" s="104"/>
      <c r="F4" s="104"/>
      <c r="H4" s="104"/>
      <c r="J4" s="104"/>
    </row>
    <row r="5" spans="1:21" s="106" customFormat="1" ht="18.2" customHeight="1">
      <c r="D5" s="107"/>
      <c r="E5" s="108"/>
      <c r="F5" s="107"/>
      <c r="G5" s="108"/>
      <c r="H5" s="109"/>
      <c r="I5" s="108"/>
      <c r="J5" s="109" t="s">
        <v>117</v>
      </c>
    </row>
    <row r="6" spans="1:21" s="110" customFormat="1" ht="18.2" customHeight="1">
      <c r="D6" s="111"/>
      <c r="E6" s="112" t="s">
        <v>1</v>
      </c>
      <c r="F6" s="111"/>
      <c r="H6" s="111"/>
      <c r="I6" s="112" t="s">
        <v>2</v>
      </c>
      <c r="J6" s="111"/>
    </row>
    <row r="7" spans="1:21" s="106" customFormat="1" ht="18.2" customHeight="1">
      <c r="B7" s="113"/>
      <c r="D7" s="114" t="s">
        <v>228</v>
      </c>
      <c r="E7" s="115"/>
      <c r="F7" s="114" t="s">
        <v>183</v>
      </c>
      <c r="G7" s="116"/>
      <c r="H7" s="114" t="s">
        <v>228</v>
      </c>
      <c r="I7" s="115"/>
      <c r="J7" s="114" t="s">
        <v>183</v>
      </c>
    </row>
    <row r="8" spans="1:21" ht="18.2" customHeight="1">
      <c r="A8" s="103" t="s">
        <v>209</v>
      </c>
    </row>
    <row r="9" spans="1:21" ht="18.2" customHeight="1">
      <c r="A9" s="108" t="s">
        <v>134</v>
      </c>
      <c r="B9" s="125"/>
      <c r="C9" s="125"/>
      <c r="D9" s="126">
        <f>+'PL&amp;OCI'!D98</f>
        <v>-721104</v>
      </c>
      <c r="E9" s="126"/>
      <c r="F9" s="126">
        <f>+'PL&amp;OCI'!F98</f>
        <v>-38550</v>
      </c>
      <c r="G9" s="126"/>
      <c r="H9" s="126">
        <f>+'PL&amp;OCI'!H98</f>
        <v>8635</v>
      </c>
      <c r="I9" s="126"/>
      <c r="J9" s="126">
        <f>+'PL&amp;OCI'!J98</f>
        <v>498890</v>
      </c>
      <c r="K9" s="126"/>
      <c r="M9" s="126"/>
      <c r="O9" s="126"/>
      <c r="Q9" s="126"/>
      <c r="R9" s="117"/>
      <c r="S9" s="117"/>
      <c r="T9" s="117"/>
      <c r="U9" s="117"/>
    </row>
    <row r="10" spans="1:21" ht="18.2" customHeight="1">
      <c r="A10" s="108" t="s">
        <v>203</v>
      </c>
      <c r="B10" s="125"/>
      <c r="C10" s="125"/>
      <c r="D10" s="127"/>
      <c r="E10" s="126"/>
      <c r="F10" s="127"/>
      <c r="G10" s="126"/>
      <c r="H10" s="127"/>
      <c r="I10" s="126"/>
      <c r="J10" s="127"/>
      <c r="K10" s="126"/>
      <c r="M10" s="126"/>
      <c r="O10" s="126"/>
      <c r="Q10" s="126"/>
      <c r="R10" s="117"/>
      <c r="S10" s="117"/>
      <c r="T10" s="117"/>
      <c r="U10" s="117"/>
    </row>
    <row r="11" spans="1:21" ht="18.2" customHeight="1">
      <c r="A11" s="108" t="s">
        <v>45</v>
      </c>
      <c r="D11" s="117"/>
      <c r="E11" s="117"/>
      <c r="F11" s="117"/>
      <c r="G11" s="117"/>
      <c r="H11" s="117"/>
      <c r="I11" s="117"/>
      <c r="J11" s="117"/>
      <c r="K11" s="126"/>
      <c r="M11" s="126"/>
      <c r="O11" s="126"/>
      <c r="Q11" s="126"/>
      <c r="R11" s="117"/>
      <c r="S11" s="117"/>
      <c r="T11" s="117"/>
      <c r="U11" s="117"/>
    </row>
    <row r="12" spans="1:21" ht="18.2" customHeight="1">
      <c r="A12" s="143" t="s">
        <v>46</v>
      </c>
      <c r="B12" s="137"/>
      <c r="C12" s="137"/>
      <c r="D12" s="152">
        <v>350984</v>
      </c>
      <c r="E12" s="152"/>
      <c r="F12" s="152">
        <v>291512</v>
      </c>
      <c r="G12" s="152"/>
      <c r="H12" s="152">
        <v>8282</v>
      </c>
      <c r="I12" s="152"/>
      <c r="J12" s="152">
        <v>5155</v>
      </c>
      <c r="K12" s="160"/>
      <c r="L12" s="152"/>
      <c r="M12" s="160"/>
      <c r="N12" s="152"/>
      <c r="O12" s="160"/>
      <c r="P12" s="137"/>
      <c r="Q12" s="160"/>
      <c r="R12" s="152"/>
      <c r="S12" s="152"/>
      <c r="T12" s="152"/>
      <c r="U12" s="152"/>
    </row>
    <row r="13" spans="1:21" ht="18.2" customHeight="1">
      <c r="A13" s="143" t="s">
        <v>245</v>
      </c>
      <c r="B13" s="137"/>
      <c r="C13" s="137"/>
      <c r="D13" s="152">
        <v>0</v>
      </c>
      <c r="E13" s="152"/>
      <c r="F13" s="152">
        <v>1793</v>
      </c>
      <c r="G13" s="152"/>
      <c r="H13" s="153">
        <v>0</v>
      </c>
      <c r="I13" s="152"/>
      <c r="J13" s="153">
        <v>0</v>
      </c>
      <c r="K13" s="160"/>
      <c r="L13" s="152"/>
      <c r="M13" s="160"/>
      <c r="N13" s="152"/>
      <c r="O13" s="160"/>
      <c r="P13" s="137"/>
      <c r="Q13" s="160"/>
      <c r="R13" s="152"/>
      <c r="S13" s="152"/>
      <c r="T13" s="152"/>
      <c r="U13" s="152"/>
    </row>
    <row r="14" spans="1:21" ht="18.2" customHeight="1">
      <c r="A14" s="143" t="s">
        <v>268</v>
      </c>
      <c r="B14" s="137"/>
      <c r="C14" s="137"/>
      <c r="D14" s="153">
        <v>-1117</v>
      </c>
      <c r="E14" s="152"/>
      <c r="F14" s="153">
        <v>1230</v>
      </c>
      <c r="G14" s="152"/>
      <c r="H14" s="153">
        <v>-40</v>
      </c>
      <c r="I14" s="152"/>
      <c r="J14" s="153">
        <v>438</v>
      </c>
      <c r="K14" s="160"/>
      <c r="L14" s="152"/>
      <c r="M14" s="160"/>
      <c r="N14" s="152"/>
      <c r="O14" s="160"/>
      <c r="P14" s="137"/>
      <c r="Q14" s="160"/>
      <c r="R14" s="152"/>
      <c r="S14" s="152"/>
      <c r="T14" s="152"/>
      <c r="U14" s="152"/>
    </row>
    <row r="15" spans="1:21" ht="18.2" customHeight="1">
      <c r="A15" s="143" t="s">
        <v>249</v>
      </c>
      <c r="B15" s="137"/>
      <c r="C15" s="137"/>
      <c r="D15" s="153">
        <v>-32</v>
      </c>
      <c r="E15" s="152"/>
      <c r="F15" s="153">
        <v>742</v>
      </c>
      <c r="G15" s="152"/>
      <c r="H15" s="153">
        <v>0</v>
      </c>
      <c r="I15" s="152"/>
      <c r="J15" s="153">
        <v>0</v>
      </c>
      <c r="K15" s="160"/>
      <c r="L15" s="152"/>
      <c r="M15" s="160"/>
      <c r="N15" s="152"/>
      <c r="O15" s="160"/>
      <c r="P15" s="137"/>
      <c r="Q15" s="160"/>
      <c r="R15" s="152"/>
      <c r="S15" s="152"/>
      <c r="T15" s="152"/>
      <c r="U15" s="152"/>
    </row>
    <row r="16" spans="1:21" s="143" customFormat="1" ht="18.2" customHeight="1">
      <c r="A16" s="143" t="s">
        <v>267</v>
      </c>
      <c r="B16" s="137"/>
      <c r="C16" s="137"/>
      <c r="D16" s="153">
        <v>22000</v>
      </c>
      <c r="E16" s="152"/>
      <c r="F16" s="152">
        <v>0</v>
      </c>
      <c r="G16" s="152"/>
      <c r="H16" s="152">
        <v>0</v>
      </c>
      <c r="I16" s="152"/>
      <c r="J16" s="152">
        <v>0</v>
      </c>
      <c r="K16" s="160"/>
      <c r="L16" s="152"/>
      <c r="M16" s="160"/>
      <c r="N16" s="152"/>
      <c r="O16" s="160"/>
      <c r="P16" s="137"/>
      <c r="Q16" s="160"/>
      <c r="R16" s="152"/>
      <c r="S16" s="152"/>
      <c r="T16" s="152"/>
      <c r="U16" s="152"/>
    </row>
    <row r="17" spans="1:21" ht="18.2" customHeight="1">
      <c r="A17" s="143" t="s">
        <v>211</v>
      </c>
      <c r="B17" s="137"/>
      <c r="C17" s="137"/>
      <c r="D17" s="140">
        <v>-2171</v>
      </c>
      <c r="E17" s="152"/>
      <c r="F17" s="153">
        <v>-1540</v>
      </c>
      <c r="G17" s="152"/>
      <c r="H17" s="153">
        <v>0</v>
      </c>
      <c r="I17" s="152"/>
      <c r="J17" s="153">
        <v>0</v>
      </c>
      <c r="K17" s="160"/>
      <c r="L17" s="152"/>
      <c r="M17" s="160"/>
      <c r="N17" s="152"/>
      <c r="O17" s="160"/>
      <c r="P17" s="137"/>
      <c r="Q17" s="160"/>
      <c r="R17" s="152"/>
      <c r="S17" s="152"/>
      <c r="T17" s="152"/>
      <c r="U17" s="152"/>
    </row>
    <row r="18" spans="1:21" ht="18.2" customHeight="1">
      <c r="A18" s="143" t="s">
        <v>212</v>
      </c>
      <c r="B18" s="137"/>
      <c r="C18" s="137"/>
      <c r="D18" s="140">
        <v>0</v>
      </c>
      <c r="E18" s="152"/>
      <c r="F18" s="152">
        <v>-86510</v>
      </c>
      <c r="G18" s="152"/>
      <c r="H18" s="153">
        <v>0</v>
      </c>
      <c r="I18" s="152"/>
      <c r="J18" s="153">
        <v>-7428</v>
      </c>
      <c r="K18" s="160"/>
      <c r="L18" s="152"/>
      <c r="M18" s="160"/>
      <c r="N18" s="152"/>
      <c r="O18" s="160"/>
      <c r="P18" s="137"/>
      <c r="Q18" s="160"/>
      <c r="R18" s="152"/>
      <c r="S18" s="152"/>
      <c r="T18" s="152"/>
      <c r="U18" s="152"/>
    </row>
    <row r="19" spans="1:21" ht="18.2" customHeight="1">
      <c r="A19" s="143" t="s">
        <v>247</v>
      </c>
      <c r="B19" s="137"/>
      <c r="C19" s="137"/>
      <c r="D19" s="153">
        <v>-2862</v>
      </c>
      <c r="E19" s="152"/>
      <c r="F19" s="140">
        <v>-106</v>
      </c>
      <c r="G19" s="152"/>
      <c r="H19" s="153">
        <v>0</v>
      </c>
      <c r="I19" s="152"/>
      <c r="J19" s="153">
        <v>-6</v>
      </c>
      <c r="K19" s="160"/>
      <c r="L19" s="152"/>
      <c r="M19" s="160"/>
      <c r="N19" s="152"/>
      <c r="O19" s="160"/>
      <c r="P19" s="137"/>
      <c r="Q19" s="160"/>
      <c r="R19" s="152"/>
      <c r="S19" s="152"/>
      <c r="T19" s="152"/>
      <c r="U19" s="152"/>
    </row>
    <row r="20" spans="1:21" ht="18.2" customHeight="1">
      <c r="A20" s="143" t="s">
        <v>240</v>
      </c>
      <c r="B20" s="137"/>
      <c r="C20" s="137"/>
      <c r="D20" s="153">
        <v>137800</v>
      </c>
      <c r="E20" s="152"/>
      <c r="F20" s="140">
        <v>0</v>
      </c>
      <c r="G20" s="152"/>
      <c r="H20" s="153">
        <v>0</v>
      </c>
      <c r="I20" s="152"/>
      <c r="J20" s="153">
        <v>0</v>
      </c>
      <c r="K20" s="160"/>
      <c r="L20" s="152"/>
      <c r="M20" s="160"/>
      <c r="N20" s="152"/>
      <c r="O20" s="160"/>
      <c r="P20" s="137"/>
      <c r="Q20" s="160"/>
      <c r="R20" s="152"/>
      <c r="S20" s="152"/>
      <c r="T20" s="152"/>
      <c r="U20" s="152"/>
    </row>
    <row r="21" spans="1:21" ht="18.2" customHeight="1">
      <c r="A21" s="143" t="s">
        <v>189</v>
      </c>
      <c r="B21" s="137"/>
      <c r="C21" s="137"/>
      <c r="D21" s="153">
        <v>0</v>
      </c>
      <c r="E21" s="152"/>
      <c r="F21" s="153">
        <v>0</v>
      </c>
      <c r="G21" s="152"/>
      <c r="H21" s="153">
        <v>0</v>
      </c>
      <c r="I21" s="152"/>
      <c r="J21" s="153">
        <v>-476807</v>
      </c>
      <c r="K21" s="160"/>
      <c r="L21" s="152"/>
      <c r="M21" s="160"/>
      <c r="N21" s="152"/>
      <c r="O21" s="160"/>
      <c r="P21" s="137"/>
      <c r="Q21" s="160"/>
      <c r="R21" s="152"/>
      <c r="S21" s="152"/>
      <c r="T21" s="152"/>
      <c r="U21" s="152"/>
    </row>
    <row r="22" spans="1:21" ht="18.2" customHeight="1">
      <c r="A22" s="143" t="s">
        <v>192</v>
      </c>
      <c r="B22" s="137"/>
      <c r="C22" s="137"/>
      <c r="D22" s="153">
        <v>0</v>
      </c>
      <c r="E22" s="152"/>
      <c r="F22" s="153">
        <v>0</v>
      </c>
      <c r="G22" s="152"/>
      <c r="H22" s="154">
        <v>-11838</v>
      </c>
      <c r="I22" s="152"/>
      <c r="J22" s="154">
        <v>-28271</v>
      </c>
      <c r="K22" s="160"/>
      <c r="L22" s="152"/>
      <c r="M22" s="160"/>
      <c r="N22" s="152"/>
      <c r="O22" s="160"/>
      <c r="P22" s="137"/>
      <c r="Q22" s="160"/>
      <c r="R22" s="152"/>
      <c r="S22" s="152"/>
      <c r="T22" s="152"/>
      <c r="U22" s="152"/>
    </row>
    <row r="23" spans="1:21" ht="18.95" customHeight="1">
      <c r="A23" s="143" t="s">
        <v>204</v>
      </c>
      <c r="B23" s="137"/>
      <c r="C23" s="137"/>
      <c r="D23" s="153">
        <v>0</v>
      </c>
      <c r="E23" s="152"/>
      <c r="F23" s="153">
        <v>242</v>
      </c>
      <c r="G23" s="152"/>
      <c r="H23" s="153">
        <v>0</v>
      </c>
      <c r="I23" s="152"/>
      <c r="J23" s="153">
        <v>0</v>
      </c>
      <c r="K23" s="160"/>
      <c r="L23" s="152"/>
      <c r="M23" s="160"/>
      <c r="N23" s="152"/>
      <c r="O23" s="160"/>
      <c r="P23" s="137"/>
      <c r="Q23" s="160"/>
      <c r="R23" s="152"/>
      <c r="S23" s="152"/>
      <c r="T23" s="152"/>
      <c r="U23" s="152"/>
    </row>
    <row r="24" spans="1:21" ht="18.2" customHeight="1">
      <c r="A24" s="143" t="s">
        <v>153</v>
      </c>
      <c r="B24" s="137"/>
      <c r="C24" s="137"/>
      <c r="D24" s="152">
        <v>10</v>
      </c>
      <c r="E24" s="152"/>
      <c r="F24" s="152">
        <v>300</v>
      </c>
      <c r="G24" s="152"/>
      <c r="H24" s="154">
        <v>0</v>
      </c>
      <c r="I24" s="152"/>
      <c r="J24" s="154">
        <v>0</v>
      </c>
      <c r="K24" s="160"/>
      <c r="L24" s="152"/>
      <c r="M24" s="160"/>
      <c r="N24" s="152"/>
      <c r="O24" s="160"/>
      <c r="P24" s="137"/>
      <c r="Q24" s="160"/>
      <c r="R24" s="152"/>
      <c r="S24" s="152"/>
      <c r="T24" s="152"/>
      <c r="U24" s="152"/>
    </row>
    <row r="25" spans="1:21" ht="18.2" customHeight="1">
      <c r="A25" s="143" t="s">
        <v>201</v>
      </c>
      <c r="B25" s="137"/>
      <c r="C25" s="137"/>
      <c r="D25" s="152">
        <v>28469</v>
      </c>
      <c r="E25" s="152"/>
      <c r="F25" s="152">
        <v>2919</v>
      </c>
      <c r="G25" s="152"/>
      <c r="H25" s="154">
        <v>0</v>
      </c>
      <c r="I25" s="152"/>
      <c r="J25" s="154">
        <v>2919</v>
      </c>
      <c r="K25" s="160"/>
      <c r="L25" s="152"/>
      <c r="M25" s="160"/>
      <c r="N25" s="152"/>
      <c r="O25" s="160"/>
      <c r="P25" s="137"/>
      <c r="Q25" s="160"/>
      <c r="R25" s="152"/>
      <c r="S25" s="152"/>
      <c r="T25" s="152"/>
      <c r="U25" s="152"/>
    </row>
    <row r="26" spans="1:21" ht="18.2" customHeight="1">
      <c r="A26" s="143" t="s">
        <v>208</v>
      </c>
      <c r="B26" s="137"/>
      <c r="C26" s="137"/>
      <c r="D26" s="152">
        <v>68643</v>
      </c>
      <c r="E26" s="152"/>
      <c r="F26" s="152">
        <v>12182</v>
      </c>
      <c r="G26" s="152"/>
      <c r="H26" s="153">
        <v>377</v>
      </c>
      <c r="I26" s="152"/>
      <c r="J26" s="153">
        <v>3387</v>
      </c>
      <c r="K26" s="160"/>
      <c r="L26" s="152"/>
      <c r="M26" s="160"/>
      <c r="N26" s="152"/>
      <c r="O26" s="160"/>
      <c r="P26" s="137"/>
      <c r="Q26" s="160"/>
      <c r="R26" s="152"/>
      <c r="S26" s="152"/>
      <c r="T26" s="152"/>
      <c r="U26" s="152"/>
    </row>
    <row r="27" spans="1:21" ht="18.2" customHeight="1">
      <c r="A27" s="143" t="s">
        <v>178</v>
      </c>
      <c r="B27" s="137"/>
      <c r="C27" s="137"/>
      <c r="D27" s="152">
        <v>-2905</v>
      </c>
      <c r="E27" s="152"/>
      <c r="F27" s="152">
        <v>-2235</v>
      </c>
      <c r="G27" s="152"/>
      <c r="H27" s="153">
        <v>0</v>
      </c>
      <c r="I27" s="152"/>
      <c r="J27" s="153">
        <v>0</v>
      </c>
      <c r="K27" s="160"/>
      <c r="L27" s="152"/>
      <c r="M27" s="160"/>
      <c r="N27" s="152"/>
      <c r="O27" s="160"/>
      <c r="P27" s="137"/>
      <c r="Q27" s="160"/>
      <c r="R27" s="152"/>
      <c r="S27" s="152"/>
      <c r="T27" s="152"/>
      <c r="U27" s="152"/>
    </row>
    <row r="28" spans="1:21" ht="18.2" customHeight="1">
      <c r="A28" s="143" t="s">
        <v>47</v>
      </c>
      <c r="B28" s="137"/>
      <c r="C28" s="137"/>
      <c r="D28" s="153">
        <v>-39845</v>
      </c>
      <c r="E28" s="153"/>
      <c r="F28" s="153">
        <v>-28312</v>
      </c>
      <c r="G28" s="152"/>
      <c r="H28" s="153">
        <v>-65942</v>
      </c>
      <c r="I28" s="152"/>
      <c r="J28" s="153">
        <v>-48149</v>
      </c>
      <c r="K28" s="160"/>
      <c r="L28" s="152"/>
      <c r="M28" s="160"/>
      <c r="N28" s="152"/>
      <c r="O28" s="160"/>
      <c r="P28" s="137"/>
      <c r="Q28" s="160"/>
      <c r="R28" s="152"/>
      <c r="S28" s="152"/>
      <c r="T28" s="152"/>
      <c r="U28" s="152"/>
    </row>
    <row r="29" spans="1:21" ht="18.2" customHeight="1">
      <c r="A29" s="143" t="s">
        <v>48</v>
      </c>
      <c r="B29" s="137"/>
      <c r="C29" s="137"/>
      <c r="D29" s="155">
        <v>179946</v>
      </c>
      <c r="E29" s="153"/>
      <c r="F29" s="155">
        <v>96846</v>
      </c>
      <c r="G29" s="152"/>
      <c r="H29" s="155">
        <v>65014</v>
      </c>
      <c r="I29" s="152"/>
      <c r="J29" s="155">
        <v>37244</v>
      </c>
      <c r="K29" s="160"/>
      <c r="L29" s="152"/>
      <c r="M29" s="160"/>
      <c r="N29" s="152"/>
      <c r="O29" s="160"/>
      <c r="P29" s="137"/>
      <c r="Q29" s="160"/>
      <c r="R29" s="152"/>
      <c r="S29" s="152"/>
      <c r="T29" s="152"/>
      <c r="U29" s="152"/>
    </row>
    <row r="30" spans="1:21" ht="18.2" customHeight="1">
      <c r="A30" s="143" t="s">
        <v>108</v>
      </c>
      <c r="B30" s="137"/>
      <c r="C30" s="137"/>
      <c r="D30" s="156"/>
      <c r="E30" s="153"/>
      <c r="F30" s="156"/>
      <c r="G30" s="152"/>
      <c r="H30" s="156"/>
      <c r="I30" s="152"/>
      <c r="J30" s="156"/>
      <c r="K30" s="160"/>
      <c r="L30" s="137"/>
      <c r="M30" s="160"/>
      <c r="N30" s="137"/>
      <c r="O30" s="160"/>
      <c r="P30" s="137"/>
      <c r="Q30" s="160"/>
      <c r="R30" s="152"/>
      <c r="S30" s="152"/>
      <c r="T30" s="152"/>
      <c r="U30" s="152"/>
    </row>
    <row r="31" spans="1:21" ht="18.2" customHeight="1">
      <c r="A31" s="143" t="s">
        <v>49</v>
      </c>
      <c r="B31" s="137"/>
      <c r="C31" s="137"/>
      <c r="D31" s="157">
        <f>SUM(D9:D29)</f>
        <v>17816</v>
      </c>
      <c r="E31" s="152"/>
      <c r="F31" s="157">
        <f>SUM(F9:F29)</f>
        <v>250513</v>
      </c>
      <c r="G31" s="152"/>
      <c r="H31" s="157">
        <f>SUM(H9:H29)</f>
        <v>4488</v>
      </c>
      <c r="I31" s="152"/>
      <c r="J31" s="157">
        <f>SUM(J9:J29)</f>
        <v>-12628</v>
      </c>
      <c r="K31" s="160"/>
      <c r="L31" s="137"/>
      <c r="M31" s="160"/>
      <c r="N31" s="137"/>
      <c r="O31" s="160"/>
      <c r="P31" s="137"/>
      <c r="Q31" s="160"/>
      <c r="R31" s="152"/>
      <c r="S31" s="152"/>
      <c r="T31" s="152"/>
      <c r="U31" s="152"/>
    </row>
    <row r="32" spans="1:21" ht="18.2" customHeight="1">
      <c r="A32" s="143" t="s">
        <v>50</v>
      </c>
      <c r="B32" s="137"/>
      <c r="C32" s="137"/>
      <c r="D32" s="152"/>
      <c r="E32" s="152"/>
      <c r="F32" s="152"/>
      <c r="G32" s="152"/>
      <c r="H32" s="152"/>
      <c r="I32" s="152"/>
      <c r="J32" s="152"/>
      <c r="K32" s="160"/>
      <c r="L32" s="137"/>
      <c r="M32" s="160"/>
      <c r="N32" s="137"/>
      <c r="O32" s="160"/>
      <c r="P32" s="137"/>
      <c r="Q32" s="160"/>
      <c r="R32" s="152"/>
      <c r="S32" s="152"/>
      <c r="T32" s="152"/>
      <c r="U32" s="152"/>
    </row>
    <row r="33" spans="1:21" ht="18.2" customHeight="1">
      <c r="A33" s="143" t="s">
        <v>109</v>
      </c>
      <c r="B33" s="137"/>
      <c r="C33" s="137"/>
      <c r="D33" s="152">
        <v>108279</v>
      </c>
      <c r="E33" s="152"/>
      <c r="F33" s="152">
        <v>97911</v>
      </c>
      <c r="G33" s="152"/>
      <c r="H33" s="152">
        <v>-64924</v>
      </c>
      <c r="I33" s="152"/>
      <c r="J33" s="152">
        <v>11135</v>
      </c>
      <c r="K33" s="160"/>
      <c r="L33" s="137"/>
      <c r="M33" s="160"/>
      <c r="N33" s="137"/>
      <c r="O33" s="160"/>
      <c r="P33" s="137"/>
      <c r="Q33" s="160"/>
      <c r="R33" s="152"/>
      <c r="S33" s="152"/>
      <c r="T33" s="152"/>
      <c r="U33" s="152"/>
    </row>
    <row r="34" spans="1:21" ht="18.2" customHeight="1">
      <c r="A34" s="143" t="s">
        <v>51</v>
      </c>
      <c r="B34" s="143"/>
      <c r="C34" s="143"/>
      <c r="D34" s="152">
        <v>6802</v>
      </c>
      <c r="E34" s="152"/>
      <c r="F34" s="152">
        <v>4468</v>
      </c>
      <c r="G34" s="152"/>
      <c r="H34" s="152">
        <v>0</v>
      </c>
      <c r="I34" s="152"/>
      <c r="J34" s="152">
        <v>0</v>
      </c>
      <c r="K34" s="160"/>
      <c r="L34" s="143"/>
      <c r="M34" s="160"/>
      <c r="N34" s="143"/>
      <c r="O34" s="160"/>
      <c r="P34" s="143"/>
      <c r="Q34" s="160"/>
      <c r="R34" s="152"/>
      <c r="S34" s="152"/>
      <c r="T34" s="152"/>
      <c r="U34" s="152"/>
    </row>
    <row r="35" spans="1:21" s="103" customFormat="1" ht="18.2" customHeight="1">
      <c r="A35" s="143" t="s">
        <v>52</v>
      </c>
      <c r="B35" s="137"/>
      <c r="C35" s="137"/>
      <c r="D35" s="152">
        <v>-381653</v>
      </c>
      <c r="E35" s="152"/>
      <c r="F35" s="152">
        <v>-1117065</v>
      </c>
      <c r="G35" s="152"/>
      <c r="H35" s="153">
        <v>0</v>
      </c>
      <c r="I35" s="152"/>
      <c r="J35" s="153">
        <v>0</v>
      </c>
      <c r="K35" s="160"/>
      <c r="L35" s="137"/>
      <c r="M35" s="160"/>
      <c r="N35" s="137"/>
      <c r="O35" s="160"/>
      <c r="P35" s="137"/>
      <c r="Q35" s="160"/>
      <c r="R35" s="152"/>
      <c r="S35" s="152"/>
      <c r="T35" s="152"/>
      <c r="U35" s="152"/>
    </row>
    <row r="36" spans="1:21" ht="18.2" customHeight="1">
      <c r="A36" s="143" t="s">
        <v>213</v>
      </c>
      <c r="B36" s="137"/>
      <c r="C36" s="137"/>
      <c r="D36" s="152">
        <v>-17424</v>
      </c>
      <c r="E36" s="152"/>
      <c r="F36" s="152">
        <v>-65912</v>
      </c>
      <c r="G36" s="152"/>
      <c r="H36" s="153">
        <v>0</v>
      </c>
      <c r="I36" s="152"/>
      <c r="J36" s="153">
        <v>0</v>
      </c>
      <c r="K36" s="160"/>
      <c r="L36" s="137"/>
      <c r="M36" s="160"/>
      <c r="N36" s="137"/>
      <c r="O36" s="160"/>
      <c r="P36" s="137"/>
      <c r="Q36" s="160"/>
      <c r="R36" s="152"/>
      <c r="S36" s="152"/>
      <c r="T36" s="152"/>
      <c r="U36" s="152"/>
    </row>
    <row r="37" spans="1:21" ht="18.2" customHeight="1">
      <c r="A37" s="143" t="s">
        <v>53</v>
      </c>
      <c r="B37" s="137"/>
      <c r="C37" s="137"/>
      <c r="D37" s="152">
        <v>84874</v>
      </c>
      <c r="E37" s="152"/>
      <c r="F37" s="152">
        <v>27784</v>
      </c>
      <c r="G37" s="152"/>
      <c r="H37" s="152">
        <v>-3117</v>
      </c>
      <c r="I37" s="152"/>
      <c r="J37" s="152">
        <v>2349</v>
      </c>
      <c r="K37" s="160"/>
      <c r="L37" s="137"/>
      <c r="M37" s="160"/>
      <c r="N37" s="137"/>
      <c r="O37" s="160"/>
      <c r="P37" s="137"/>
      <c r="Q37" s="160"/>
      <c r="R37" s="152"/>
      <c r="S37" s="152"/>
      <c r="T37" s="152"/>
      <c r="U37" s="152"/>
    </row>
    <row r="38" spans="1:21" ht="18.2" customHeight="1">
      <c r="A38" s="143" t="s">
        <v>54</v>
      </c>
      <c r="B38" s="137"/>
      <c r="C38" s="137"/>
      <c r="D38" s="152">
        <v>202667</v>
      </c>
      <c r="E38" s="152"/>
      <c r="F38" s="152">
        <v>70782</v>
      </c>
      <c r="G38" s="152"/>
      <c r="H38" s="153">
        <v>0</v>
      </c>
      <c r="I38" s="152"/>
      <c r="J38" s="153">
        <v>0</v>
      </c>
      <c r="K38" s="160"/>
      <c r="L38" s="137"/>
      <c r="M38" s="160"/>
      <c r="N38" s="137"/>
      <c r="O38" s="160"/>
      <c r="P38" s="137"/>
      <c r="Q38" s="160"/>
      <c r="R38" s="152"/>
      <c r="S38" s="152"/>
      <c r="T38" s="152"/>
      <c r="U38" s="152"/>
    </row>
    <row r="39" spans="1:21" ht="18.2" customHeight="1">
      <c r="A39" s="143" t="s">
        <v>55</v>
      </c>
      <c r="B39" s="137"/>
      <c r="C39" s="137"/>
      <c r="D39" s="152">
        <v>182</v>
      </c>
      <c r="E39" s="152"/>
      <c r="F39" s="152">
        <v>-6796</v>
      </c>
      <c r="G39" s="152"/>
      <c r="H39" s="152">
        <v>0</v>
      </c>
      <c r="I39" s="152"/>
      <c r="J39" s="152">
        <v>0</v>
      </c>
      <c r="K39" s="160"/>
      <c r="L39" s="137"/>
      <c r="M39" s="160"/>
      <c r="N39" s="137"/>
      <c r="O39" s="160"/>
      <c r="P39" s="137"/>
      <c r="Q39" s="160"/>
      <c r="R39" s="152"/>
      <c r="S39" s="152"/>
      <c r="T39" s="152"/>
      <c r="U39" s="152"/>
    </row>
    <row r="40" spans="1:21" ht="18.2" customHeight="1">
      <c r="A40" s="143" t="s">
        <v>56</v>
      </c>
      <c r="B40" s="137"/>
      <c r="C40" s="137"/>
      <c r="D40" s="152"/>
      <c r="E40" s="152"/>
      <c r="F40" s="152"/>
      <c r="G40" s="152"/>
      <c r="H40" s="152"/>
      <c r="I40" s="152"/>
      <c r="J40" s="152"/>
      <c r="K40" s="160"/>
      <c r="L40" s="137"/>
      <c r="M40" s="160"/>
      <c r="N40" s="137"/>
      <c r="O40" s="160"/>
      <c r="P40" s="137"/>
      <c r="Q40" s="160"/>
      <c r="R40" s="152"/>
      <c r="S40" s="152"/>
      <c r="T40" s="152"/>
      <c r="U40" s="152"/>
    </row>
    <row r="41" spans="1:21" ht="18.2" customHeight="1">
      <c r="A41" s="143" t="s">
        <v>110</v>
      </c>
      <c r="B41" s="137"/>
      <c r="C41" s="137"/>
      <c r="D41" s="152">
        <v>-68833</v>
      </c>
      <c r="E41" s="152"/>
      <c r="F41" s="152">
        <v>87591</v>
      </c>
      <c r="G41" s="152"/>
      <c r="H41" s="153">
        <v>22131</v>
      </c>
      <c r="I41" s="152"/>
      <c r="J41" s="152">
        <v>6192</v>
      </c>
      <c r="K41" s="160"/>
      <c r="L41" s="137"/>
      <c r="M41" s="160"/>
      <c r="N41" s="137"/>
      <c r="O41" s="160"/>
      <c r="P41" s="137"/>
      <c r="Q41" s="160"/>
      <c r="R41" s="152"/>
      <c r="S41" s="152"/>
      <c r="T41" s="152"/>
      <c r="U41" s="152"/>
    </row>
    <row r="42" spans="1:21" ht="18.2" customHeight="1">
      <c r="A42" s="143" t="s">
        <v>148</v>
      </c>
      <c r="B42" s="137"/>
      <c r="C42" s="137"/>
      <c r="D42" s="152">
        <v>400429</v>
      </c>
      <c r="E42" s="152"/>
      <c r="F42" s="152">
        <v>556178</v>
      </c>
      <c r="G42" s="152"/>
      <c r="H42" s="152">
        <v>-175</v>
      </c>
      <c r="I42" s="152"/>
      <c r="J42" s="152">
        <v>-229</v>
      </c>
      <c r="K42" s="160"/>
      <c r="L42" s="137"/>
      <c r="M42" s="160"/>
      <c r="N42" s="137"/>
      <c r="O42" s="160"/>
      <c r="P42" s="137"/>
      <c r="Q42" s="160"/>
      <c r="R42" s="152"/>
      <c r="S42" s="152"/>
      <c r="T42" s="152"/>
      <c r="U42" s="152"/>
    </row>
    <row r="43" spans="1:21" ht="18.2" customHeight="1">
      <c r="A43" s="143" t="s">
        <v>57</v>
      </c>
      <c r="B43" s="137"/>
      <c r="C43" s="137"/>
      <c r="D43" s="152">
        <v>-54465</v>
      </c>
      <c r="E43" s="152"/>
      <c r="F43" s="152">
        <v>-29890</v>
      </c>
      <c r="G43" s="152"/>
      <c r="H43" s="152">
        <v>-11872</v>
      </c>
      <c r="I43" s="152"/>
      <c r="J43" s="152">
        <v>22855</v>
      </c>
      <c r="K43" s="160"/>
      <c r="L43" s="137"/>
      <c r="M43" s="160"/>
      <c r="N43" s="137"/>
      <c r="O43" s="160"/>
      <c r="P43" s="137"/>
      <c r="Q43" s="160"/>
      <c r="R43" s="152"/>
      <c r="S43" s="152"/>
      <c r="T43" s="152"/>
      <c r="U43" s="152"/>
    </row>
    <row r="44" spans="1:21" ht="18.2" customHeight="1">
      <c r="A44" s="143" t="s">
        <v>107</v>
      </c>
      <c r="B44" s="137"/>
      <c r="C44" s="137"/>
      <c r="D44" s="152">
        <v>-85172</v>
      </c>
      <c r="E44" s="152"/>
      <c r="F44" s="152">
        <v>-3396</v>
      </c>
      <c r="G44" s="152"/>
      <c r="H44" s="152">
        <v>-2521</v>
      </c>
      <c r="I44" s="152"/>
      <c r="J44" s="152">
        <v>-136</v>
      </c>
      <c r="K44" s="160"/>
      <c r="L44" s="137"/>
      <c r="M44" s="160"/>
      <c r="N44" s="137"/>
      <c r="O44" s="160"/>
      <c r="P44" s="137"/>
      <c r="Q44" s="160"/>
      <c r="R44" s="152"/>
      <c r="S44" s="152"/>
      <c r="T44" s="152"/>
      <c r="U44" s="152"/>
    </row>
    <row r="45" spans="1:21" ht="18.2" customHeight="1">
      <c r="A45" s="143" t="s">
        <v>58</v>
      </c>
      <c r="B45" s="137"/>
      <c r="C45" s="137"/>
      <c r="D45" s="155">
        <v>318</v>
      </c>
      <c r="E45" s="152"/>
      <c r="F45" s="155">
        <v>-9720</v>
      </c>
      <c r="G45" s="152"/>
      <c r="H45" s="155">
        <v>95</v>
      </c>
      <c r="I45" s="152"/>
      <c r="J45" s="155">
        <v>-160</v>
      </c>
      <c r="K45" s="160"/>
      <c r="L45" s="137"/>
      <c r="M45" s="160"/>
      <c r="N45" s="137"/>
      <c r="O45" s="160"/>
      <c r="P45" s="137"/>
      <c r="Q45" s="160"/>
      <c r="R45" s="152"/>
      <c r="S45" s="152"/>
      <c r="T45" s="152"/>
      <c r="U45" s="152"/>
    </row>
    <row r="46" spans="1:21" ht="18.2" customHeight="1">
      <c r="A46" s="143" t="s">
        <v>210</v>
      </c>
      <c r="B46" s="137"/>
      <c r="C46" s="137"/>
      <c r="D46" s="152">
        <f>SUM(D31:D45)</f>
        <v>213820</v>
      </c>
      <c r="E46" s="152"/>
      <c r="F46" s="152">
        <f>SUM(F31:F45)</f>
        <v>-137552</v>
      </c>
      <c r="G46" s="152"/>
      <c r="H46" s="152">
        <f>SUM(H31:H45)</f>
        <v>-55895</v>
      </c>
      <c r="I46" s="152"/>
      <c r="J46" s="152">
        <f>SUM(J31:J45)</f>
        <v>29378</v>
      </c>
      <c r="K46" s="160"/>
      <c r="L46" s="137"/>
      <c r="M46" s="160"/>
      <c r="N46" s="137"/>
      <c r="O46" s="160"/>
      <c r="P46" s="137"/>
      <c r="Q46" s="160"/>
      <c r="R46" s="152"/>
      <c r="S46" s="152"/>
      <c r="T46" s="152"/>
      <c r="U46" s="152"/>
    </row>
    <row r="47" spans="1:21" ht="18.2" customHeight="1">
      <c r="A47" s="143" t="s">
        <v>59</v>
      </c>
      <c r="B47" s="137"/>
      <c r="C47" s="137"/>
      <c r="D47" s="152">
        <v>39884</v>
      </c>
      <c r="E47" s="152"/>
      <c r="F47" s="152">
        <v>28433</v>
      </c>
      <c r="G47" s="152"/>
      <c r="H47" s="152">
        <v>11019</v>
      </c>
      <c r="I47" s="152"/>
      <c r="J47" s="152">
        <v>36794</v>
      </c>
      <c r="K47" s="160"/>
      <c r="L47" s="137"/>
      <c r="M47" s="160"/>
      <c r="N47" s="137"/>
      <c r="O47" s="160"/>
      <c r="P47" s="137"/>
      <c r="Q47" s="160"/>
      <c r="R47" s="152"/>
      <c r="S47" s="152"/>
      <c r="T47" s="152"/>
      <c r="U47" s="152"/>
    </row>
    <row r="48" spans="1:21" ht="18.2" customHeight="1">
      <c r="A48" s="143" t="s">
        <v>60</v>
      </c>
      <c r="B48" s="137"/>
      <c r="C48" s="137"/>
      <c r="D48" s="152">
        <v>-134227</v>
      </c>
      <c r="E48" s="152"/>
      <c r="F48" s="152">
        <v>-124032</v>
      </c>
      <c r="G48" s="152"/>
      <c r="H48" s="152">
        <v>-47477</v>
      </c>
      <c r="I48" s="152"/>
      <c r="J48" s="152">
        <v>-35702</v>
      </c>
      <c r="K48" s="160"/>
      <c r="L48" s="137"/>
      <c r="M48" s="160"/>
      <c r="N48" s="137"/>
      <c r="O48" s="160"/>
      <c r="P48" s="137"/>
      <c r="Q48" s="160"/>
      <c r="R48" s="152"/>
      <c r="S48" s="152"/>
      <c r="T48" s="152"/>
      <c r="U48" s="152"/>
    </row>
    <row r="49" spans="1:21" ht="18.2" customHeight="1">
      <c r="A49" s="143" t="s">
        <v>149</v>
      </c>
      <c r="B49" s="137"/>
      <c r="C49" s="137"/>
      <c r="D49" s="158">
        <v>-49891</v>
      </c>
      <c r="E49" s="152"/>
      <c r="F49" s="158">
        <v>-110609</v>
      </c>
      <c r="G49" s="152"/>
      <c r="H49" s="158">
        <v>-228</v>
      </c>
      <c r="I49" s="152"/>
      <c r="J49" s="158">
        <v>-5810</v>
      </c>
      <c r="K49" s="160"/>
      <c r="L49" s="137"/>
      <c r="M49" s="160"/>
      <c r="N49" s="137"/>
      <c r="O49" s="160"/>
      <c r="P49" s="137"/>
      <c r="Q49" s="160"/>
      <c r="R49" s="152"/>
      <c r="S49" s="152"/>
      <c r="T49" s="152"/>
      <c r="U49" s="152"/>
    </row>
    <row r="50" spans="1:21" ht="18.2" customHeight="1">
      <c r="A50" s="138" t="s">
        <v>61</v>
      </c>
      <c r="B50" s="137"/>
      <c r="C50" s="137"/>
      <c r="D50" s="155">
        <f>SUM(D46:D49)</f>
        <v>69586</v>
      </c>
      <c r="E50" s="152"/>
      <c r="F50" s="155">
        <f>SUM(F46:F49)</f>
        <v>-343760</v>
      </c>
      <c r="G50" s="152"/>
      <c r="H50" s="155">
        <f>SUM(H46:H49)</f>
        <v>-92581</v>
      </c>
      <c r="I50" s="152"/>
      <c r="J50" s="155">
        <f>SUM(J46:J49)</f>
        <v>24660</v>
      </c>
      <c r="K50" s="160"/>
      <c r="L50" s="137"/>
      <c r="M50" s="160"/>
      <c r="N50" s="137"/>
      <c r="O50" s="160"/>
      <c r="P50" s="137"/>
      <c r="Q50" s="160"/>
      <c r="R50" s="152"/>
      <c r="S50" s="152"/>
      <c r="T50" s="152"/>
      <c r="U50" s="152"/>
    </row>
    <row r="51" spans="1:21" ht="18.2" customHeight="1">
      <c r="A51" s="137"/>
      <c r="B51" s="137"/>
      <c r="C51" s="137"/>
      <c r="D51" s="137"/>
      <c r="E51" s="142"/>
      <c r="F51" s="137"/>
      <c r="G51" s="142"/>
      <c r="H51" s="137"/>
      <c r="I51" s="142"/>
      <c r="J51" s="137"/>
      <c r="K51" s="160"/>
      <c r="L51" s="137"/>
      <c r="M51" s="160"/>
      <c r="N51" s="137"/>
      <c r="O51" s="160"/>
      <c r="P51" s="137"/>
      <c r="Q51" s="160"/>
      <c r="R51" s="152"/>
      <c r="S51" s="152"/>
      <c r="T51" s="152"/>
      <c r="U51" s="152"/>
    </row>
    <row r="52" spans="1:21" ht="18.2" customHeight="1">
      <c r="A52" s="171" t="s">
        <v>251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60"/>
      <c r="L52" s="137"/>
      <c r="M52" s="160"/>
      <c r="N52" s="137"/>
      <c r="O52" s="160"/>
      <c r="P52" s="137"/>
      <c r="Q52" s="160"/>
      <c r="R52" s="152"/>
      <c r="S52" s="152"/>
      <c r="T52" s="152"/>
      <c r="U52" s="152"/>
    </row>
    <row r="53" spans="1:21" s="103" customFormat="1" ht="19.149999999999999" customHeight="1">
      <c r="A53" s="138"/>
      <c r="B53" s="138"/>
      <c r="C53" s="138"/>
      <c r="D53" s="139"/>
      <c r="E53" s="138"/>
      <c r="F53" s="139"/>
      <c r="G53" s="138"/>
      <c r="H53" s="139"/>
      <c r="I53" s="138"/>
      <c r="J53" s="140" t="s">
        <v>118</v>
      </c>
      <c r="K53" s="160"/>
      <c r="L53" s="143"/>
      <c r="M53" s="160"/>
      <c r="N53" s="143"/>
      <c r="O53" s="160"/>
      <c r="P53" s="143"/>
      <c r="Q53" s="160"/>
      <c r="R53" s="152"/>
      <c r="S53" s="152"/>
      <c r="T53" s="152"/>
      <c r="U53" s="152"/>
    </row>
    <row r="54" spans="1:21" s="103" customFormat="1" ht="19.149999999999999" customHeight="1">
      <c r="A54" s="138" t="s">
        <v>0</v>
      </c>
      <c r="B54" s="138"/>
      <c r="C54" s="138"/>
      <c r="D54" s="139"/>
      <c r="E54" s="138"/>
      <c r="F54" s="139"/>
      <c r="G54" s="138"/>
      <c r="H54" s="139"/>
      <c r="I54" s="138"/>
      <c r="J54" s="139"/>
      <c r="K54" s="160"/>
      <c r="L54" s="143"/>
      <c r="M54" s="160"/>
      <c r="N54" s="143"/>
      <c r="O54" s="160"/>
      <c r="P54" s="143"/>
      <c r="Q54" s="160"/>
      <c r="R54" s="152"/>
      <c r="S54" s="152"/>
      <c r="T54" s="152"/>
      <c r="U54" s="152"/>
    </row>
    <row r="55" spans="1:21" s="103" customFormat="1" ht="19.149999999999999" customHeight="1">
      <c r="A55" s="138" t="s">
        <v>140</v>
      </c>
      <c r="B55" s="138"/>
      <c r="C55" s="138"/>
      <c r="D55" s="139"/>
      <c r="E55" s="138"/>
      <c r="F55" s="139"/>
      <c r="G55" s="138"/>
      <c r="H55" s="139"/>
      <c r="I55" s="138"/>
      <c r="J55" s="139"/>
      <c r="K55" s="160"/>
      <c r="L55" s="143"/>
      <c r="M55" s="160"/>
      <c r="N55" s="143"/>
      <c r="O55" s="160"/>
      <c r="P55" s="143"/>
      <c r="Q55" s="160"/>
      <c r="R55" s="152"/>
      <c r="S55" s="152"/>
      <c r="T55" s="152"/>
      <c r="U55" s="152"/>
    </row>
    <row r="56" spans="1:21" s="103" customFormat="1" ht="19.149999999999999" customHeight="1">
      <c r="A56" s="138" t="s">
        <v>224</v>
      </c>
      <c r="B56" s="138"/>
      <c r="C56" s="138"/>
      <c r="D56" s="139"/>
      <c r="E56" s="138"/>
      <c r="F56" s="139"/>
      <c r="G56" s="138"/>
      <c r="H56" s="139"/>
      <c r="I56" s="138"/>
      <c r="J56" s="139"/>
      <c r="K56" s="160"/>
      <c r="L56" s="143"/>
      <c r="M56" s="160"/>
      <c r="N56" s="143"/>
      <c r="O56" s="160"/>
      <c r="P56" s="143"/>
      <c r="Q56" s="160"/>
      <c r="R56" s="152"/>
      <c r="S56" s="152"/>
      <c r="T56" s="152"/>
      <c r="U56" s="152"/>
    </row>
    <row r="57" spans="1:21" s="106" customFormat="1" ht="19.149999999999999" customHeight="1">
      <c r="A57" s="141"/>
      <c r="B57" s="141"/>
      <c r="C57" s="141"/>
      <c r="D57" s="142"/>
      <c r="E57" s="143"/>
      <c r="F57" s="142"/>
      <c r="G57" s="143"/>
      <c r="H57" s="144"/>
      <c r="I57" s="143"/>
      <c r="J57" s="144" t="s">
        <v>117</v>
      </c>
      <c r="K57" s="160"/>
      <c r="L57" s="143"/>
      <c r="M57" s="160"/>
      <c r="N57" s="143"/>
      <c r="O57" s="160"/>
      <c r="P57" s="143"/>
      <c r="Q57" s="160"/>
      <c r="R57" s="152"/>
      <c r="S57" s="152"/>
      <c r="T57" s="152"/>
      <c r="U57" s="152"/>
    </row>
    <row r="58" spans="1:21" s="110" customFormat="1" ht="19.149999999999999" customHeight="1">
      <c r="A58" s="145"/>
      <c r="B58" s="145"/>
      <c r="C58" s="145"/>
      <c r="D58" s="146"/>
      <c r="E58" s="147" t="s">
        <v>1</v>
      </c>
      <c r="F58" s="146"/>
      <c r="G58" s="145"/>
      <c r="H58" s="146"/>
      <c r="I58" s="147" t="s">
        <v>2</v>
      </c>
      <c r="J58" s="146"/>
      <c r="K58" s="160"/>
      <c r="L58" s="143"/>
      <c r="M58" s="160"/>
      <c r="N58" s="143"/>
      <c r="O58" s="160"/>
      <c r="P58" s="143"/>
      <c r="Q58" s="160"/>
      <c r="R58" s="152"/>
      <c r="S58" s="152"/>
      <c r="T58" s="152"/>
      <c r="U58" s="152"/>
    </row>
    <row r="59" spans="1:21" s="106" customFormat="1" ht="19.149999999999999" customHeight="1">
      <c r="A59" s="141"/>
      <c r="B59" s="148"/>
      <c r="C59" s="141"/>
      <c r="D59" s="149" t="s">
        <v>228</v>
      </c>
      <c r="E59" s="150"/>
      <c r="F59" s="149" t="s">
        <v>183</v>
      </c>
      <c r="G59" s="151"/>
      <c r="H59" s="149" t="s">
        <v>228</v>
      </c>
      <c r="I59" s="150"/>
      <c r="J59" s="149" t="s">
        <v>183</v>
      </c>
      <c r="K59" s="160"/>
      <c r="L59" s="143"/>
      <c r="M59" s="160"/>
      <c r="N59" s="143"/>
      <c r="O59" s="160"/>
      <c r="P59" s="143"/>
      <c r="Q59" s="160"/>
      <c r="R59" s="152"/>
      <c r="S59" s="152"/>
      <c r="T59" s="152"/>
      <c r="U59" s="152"/>
    </row>
    <row r="60" spans="1:21" ht="19.149999999999999" customHeight="1">
      <c r="A60" s="138" t="s">
        <v>62</v>
      </c>
      <c r="B60" s="137"/>
      <c r="C60" s="137"/>
      <c r="D60" s="152"/>
      <c r="E60" s="152"/>
      <c r="F60" s="152"/>
      <c r="G60" s="152"/>
      <c r="H60" s="152"/>
      <c r="I60" s="152"/>
      <c r="J60" s="152"/>
      <c r="K60" s="160"/>
      <c r="L60" s="137"/>
      <c r="M60" s="160"/>
      <c r="N60" s="137"/>
      <c r="O60" s="160"/>
      <c r="P60" s="137"/>
      <c r="Q60" s="160"/>
      <c r="R60" s="152"/>
      <c r="S60" s="152"/>
      <c r="T60" s="152"/>
      <c r="U60" s="152"/>
    </row>
    <row r="61" spans="1:21" ht="19.149999999999999" customHeight="1">
      <c r="A61" s="143" t="s">
        <v>258</v>
      </c>
      <c r="B61" s="137"/>
      <c r="C61" s="137"/>
      <c r="D61" s="152">
        <v>-125</v>
      </c>
      <c r="E61" s="152"/>
      <c r="F61" s="152">
        <v>0</v>
      </c>
      <c r="G61" s="152"/>
      <c r="H61" s="152">
        <v>0</v>
      </c>
      <c r="I61" s="152"/>
      <c r="J61" s="152">
        <v>0</v>
      </c>
      <c r="K61" s="160"/>
      <c r="L61" s="137"/>
      <c r="M61" s="160"/>
      <c r="N61" s="137"/>
      <c r="O61" s="160"/>
      <c r="P61" s="137"/>
      <c r="Q61" s="160"/>
      <c r="R61" s="152"/>
      <c r="S61" s="152"/>
      <c r="T61" s="152"/>
      <c r="U61" s="152"/>
    </row>
    <row r="62" spans="1:21" ht="19.149999999999999" customHeight="1">
      <c r="A62" s="159" t="s">
        <v>150</v>
      </c>
      <c r="B62" s="159"/>
      <c r="C62" s="159"/>
      <c r="D62" s="160">
        <v>0</v>
      </c>
      <c r="E62" s="160"/>
      <c r="F62" s="160">
        <v>0</v>
      </c>
      <c r="G62" s="160"/>
      <c r="H62" s="160">
        <v>897500</v>
      </c>
      <c r="I62" s="160"/>
      <c r="J62" s="160">
        <v>700500</v>
      </c>
      <c r="K62" s="160"/>
      <c r="L62" s="137"/>
      <c r="M62" s="160"/>
      <c r="N62" s="137"/>
      <c r="O62" s="160"/>
      <c r="P62" s="137"/>
      <c r="Q62" s="160"/>
      <c r="R62" s="152"/>
      <c r="S62" s="152"/>
      <c r="T62" s="152"/>
      <c r="U62" s="152"/>
    </row>
    <row r="63" spans="1:21" ht="19.149999999999999" customHeight="1">
      <c r="A63" s="159" t="s">
        <v>151</v>
      </c>
      <c r="B63" s="159"/>
      <c r="C63" s="159"/>
      <c r="D63" s="160">
        <v>0</v>
      </c>
      <c r="E63" s="160"/>
      <c r="F63" s="160">
        <v>0</v>
      </c>
      <c r="G63" s="160"/>
      <c r="H63" s="160">
        <v>-429500</v>
      </c>
      <c r="I63" s="160"/>
      <c r="J63" s="160">
        <v>-1513000</v>
      </c>
      <c r="K63" s="160"/>
      <c r="L63" s="137"/>
      <c r="M63" s="160"/>
      <c r="N63" s="137"/>
      <c r="O63" s="160"/>
      <c r="P63" s="137"/>
      <c r="Q63" s="160"/>
      <c r="R63" s="152"/>
      <c r="S63" s="152"/>
      <c r="T63" s="152"/>
      <c r="U63" s="152"/>
    </row>
    <row r="64" spans="1:21" ht="19.149999999999999" customHeight="1">
      <c r="A64" s="159" t="s">
        <v>214</v>
      </c>
      <c r="B64" s="159"/>
      <c r="C64" s="159"/>
      <c r="D64" s="160">
        <v>0</v>
      </c>
      <c r="E64" s="160"/>
      <c r="F64" s="160">
        <v>0</v>
      </c>
      <c r="G64" s="160"/>
      <c r="H64" s="160">
        <v>0</v>
      </c>
      <c r="I64" s="160"/>
      <c r="J64" s="160">
        <v>476807</v>
      </c>
      <c r="K64" s="160"/>
      <c r="L64" s="137"/>
      <c r="M64" s="160"/>
      <c r="N64" s="137"/>
      <c r="O64" s="160"/>
      <c r="P64" s="137"/>
      <c r="Q64" s="160"/>
      <c r="R64" s="152"/>
      <c r="S64" s="152"/>
      <c r="T64" s="152"/>
      <c r="U64" s="152"/>
    </row>
    <row r="65" spans="1:21" ht="19.149999999999999" customHeight="1">
      <c r="A65" s="159" t="s">
        <v>193</v>
      </c>
      <c r="B65" s="159"/>
      <c r="C65" s="159"/>
      <c r="D65" s="161">
        <v>11838</v>
      </c>
      <c r="E65" s="162"/>
      <c r="F65" s="161">
        <v>28271</v>
      </c>
      <c r="G65" s="160"/>
      <c r="H65" s="161">
        <v>11838</v>
      </c>
      <c r="I65" s="160"/>
      <c r="J65" s="161">
        <v>28271</v>
      </c>
      <c r="K65" s="160"/>
      <c r="L65" s="137"/>
      <c r="M65" s="160"/>
      <c r="N65" s="137"/>
      <c r="O65" s="160"/>
      <c r="P65" s="137"/>
      <c r="Q65" s="160"/>
      <c r="R65" s="152"/>
      <c r="S65" s="152"/>
      <c r="T65" s="152"/>
      <c r="U65" s="152"/>
    </row>
    <row r="66" spans="1:21" ht="19.149999999999999" customHeight="1">
      <c r="A66" s="143" t="s">
        <v>259</v>
      </c>
      <c r="B66" s="137"/>
      <c r="C66" s="137"/>
      <c r="D66" s="152">
        <v>0</v>
      </c>
      <c r="E66" s="152"/>
      <c r="F66" s="152">
        <v>-62</v>
      </c>
      <c r="G66" s="152"/>
      <c r="H66" s="152">
        <v>0</v>
      </c>
      <c r="I66" s="152"/>
      <c r="J66" s="152">
        <v>0</v>
      </c>
      <c r="K66" s="160"/>
      <c r="L66" s="137"/>
      <c r="M66" s="160"/>
      <c r="N66" s="137"/>
      <c r="O66" s="160"/>
      <c r="P66" s="137"/>
      <c r="Q66" s="160"/>
      <c r="R66" s="152"/>
      <c r="S66" s="152"/>
      <c r="T66" s="152"/>
      <c r="U66" s="152"/>
    </row>
    <row r="67" spans="1:21" ht="19.149999999999999" customHeight="1">
      <c r="A67" s="159" t="s">
        <v>277</v>
      </c>
      <c r="B67" s="159"/>
      <c r="C67" s="159"/>
      <c r="D67" s="160">
        <v>0</v>
      </c>
      <c r="E67" s="160"/>
      <c r="F67" s="160">
        <v>-91</v>
      </c>
      <c r="G67" s="160"/>
      <c r="H67" s="160">
        <v>0</v>
      </c>
      <c r="I67" s="160"/>
      <c r="J67" s="160">
        <v>-91</v>
      </c>
      <c r="K67" s="160"/>
      <c r="L67" s="137"/>
      <c r="M67" s="160"/>
      <c r="N67" s="137"/>
      <c r="O67" s="160"/>
      <c r="P67" s="137"/>
      <c r="Q67" s="160"/>
      <c r="R67" s="152"/>
      <c r="S67" s="152"/>
      <c r="T67" s="152"/>
      <c r="U67" s="152"/>
    </row>
    <row r="68" spans="1:21" ht="19.149999999999999" customHeight="1">
      <c r="A68" s="159" t="s">
        <v>199</v>
      </c>
      <c r="B68" s="159"/>
      <c r="C68" s="159"/>
      <c r="D68" s="160">
        <v>0</v>
      </c>
      <c r="E68" s="160"/>
      <c r="F68" s="160">
        <v>-83626</v>
      </c>
      <c r="G68" s="160"/>
      <c r="H68" s="160">
        <v>0</v>
      </c>
      <c r="I68" s="160"/>
      <c r="J68" s="160">
        <v>0</v>
      </c>
      <c r="K68" s="160"/>
      <c r="L68" s="137"/>
      <c r="M68" s="160"/>
      <c r="N68" s="137"/>
      <c r="O68" s="160"/>
      <c r="P68" s="137"/>
      <c r="Q68" s="160"/>
      <c r="R68" s="152"/>
      <c r="S68" s="152"/>
      <c r="T68" s="152"/>
      <c r="U68" s="152"/>
    </row>
    <row r="69" spans="1:21" ht="19.149999999999999" customHeight="1">
      <c r="A69" s="159" t="s">
        <v>126</v>
      </c>
      <c r="B69" s="159"/>
      <c r="C69" s="159"/>
      <c r="D69" s="160">
        <v>3000</v>
      </c>
      <c r="E69" s="160"/>
      <c r="F69" s="160">
        <v>489</v>
      </c>
      <c r="G69" s="160"/>
      <c r="H69" s="160">
        <v>0</v>
      </c>
      <c r="I69" s="160"/>
      <c r="J69" s="160">
        <v>6</v>
      </c>
      <c r="K69" s="160"/>
      <c r="L69" s="137"/>
      <c r="M69" s="160"/>
      <c r="N69" s="137"/>
      <c r="O69" s="160"/>
      <c r="P69" s="137"/>
      <c r="Q69" s="160"/>
      <c r="R69" s="152"/>
      <c r="S69" s="152"/>
      <c r="T69" s="152"/>
      <c r="U69" s="152"/>
    </row>
    <row r="70" spans="1:21" ht="19.149999999999999" customHeight="1">
      <c r="A70" s="159" t="s">
        <v>125</v>
      </c>
      <c r="B70" s="159"/>
      <c r="C70" s="159"/>
      <c r="D70" s="160">
        <v>-96140</v>
      </c>
      <c r="E70" s="160"/>
      <c r="F70" s="160">
        <v>-625117</v>
      </c>
      <c r="G70" s="160"/>
      <c r="H70" s="160">
        <v>-1975</v>
      </c>
      <c r="I70" s="160"/>
      <c r="J70" s="160">
        <v>-7292</v>
      </c>
      <c r="K70" s="160"/>
      <c r="L70" s="137"/>
      <c r="M70" s="160"/>
      <c r="N70" s="137"/>
      <c r="O70" s="160"/>
      <c r="P70" s="137"/>
      <c r="Q70" s="160"/>
      <c r="R70" s="152"/>
      <c r="S70" s="152"/>
      <c r="T70" s="152"/>
      <c r="U70" s="152"/>
    </row>
    <row r="71" spans="1:21" ht="19.149999999999999" customHeight="1">
      <c r="A71" s="163" t="s">
        <v>119</v>
      </c>
      <c r="B71" s="159"/>
      <c r="C71" s="159"/>
      <c r="D71" s="164">
        <f>SUM(D61:D70)</f>
        <v>-81427</v>
      </c>
      <c r="E71" s="160"/>
      <c r="F71" s="164">
        <f>SUM(F61:F70)</f>
        <v>-680136</v>
      </c>
      <c r="G71" s="160"/>
      <c r="H71" s="164">
        <f>SUM(H61:H70)</f>
        <v>477863</v>
      </c>
      <c r="I71" s="160"/>
      <c r="J71" s="164">
        <f>SUM(J61:J70)</f>
        <v>-314799</v>
      </c>
      <c r="K71" s="160"/>
      <c r="L71" s="137"/>
      <c r="M71" s="160"/>
      <c r="N71" s="137"/>
      <c r="O71" s="160"/>
      <c r="P71" s="137"/>
      <c r="Q71" s="160"/>
      <c r="R71" s="152"/>
      <c r="S71" s="152"/>
      <c r="T71" s="152"/>
      <c r="U71" s="152"/>
    </row>
    <row r="72" spans="1:21" ht="19.149999999999999" customHeight="1">
      <c r="A72" s="163" t="s">
        <v>63</v>
      </c>
      <c r="B72" s="159"/>
      <c r="C72" s="159"/>
      <c r="D72" s="160"/>
      <c r="E72" s="160"/>
      <c r="F72" s="160"/>
      <c r="G72" s="160"/>
      <c r="H72" s="160"/>
      <c r="I72" s="160"/>
      <c r="J72" s="160"/>
      <c r="K72" s="160"/>
      <c r="L72" s="137"/>
      <c r="M72" s="160"/>
      <c r="N72" s="137"/>
      <c r="O72" s="160"/>
      <c r="P72" s="137"/>
      <c r="Q72" s="160"/>
      <c r="R72" s="152"/>
      <c r="S72" s="152"/>
      <c r="T72" s="152"/>
      <c r="U72" s="152"/>
    </row>
    <row r="73" spans="1:21" ht="19.149999999999999" customHeight="1">
      <c r="A73" s="159" t="s">
        <v>246</v>
      </c>
      <c r="B73" s="159"/>
      <c r="C73" s="159"/>
      <c r="D73" s="160">
        <v>191182</v>
      </c>
      <c r="E73" s="160"/>
      <c r="F73" s="160">
        <v>732000</v>
      </c>
      <c r="G73" s="160"/>
      <c r="H73" s="160">
        <v>20000</v>
      </c>
      <c r="I73" s="160"/>
      <c r="J73" s="160">
        <v>410000</v>
      </c>
      <c r="K73" s="160"/>
      <c r="L73" s="137"/>
      <c r="M73" s="160"/>
      <c r="N73" s="137"/>
      <c r="O73" s="160"/>
      <c r="P73" s="137"/>
      <c r="Q73" s="160"/>
      <c r="R73" s="152"/>
      <c r="S73" s="152"/>
      <c r="T73" s="152"/>
      <c r="U73" s="152"/>
    </row>
    <row r="74" spans="1:21" ht="19.149999999999999" customHeight="1">
      <c r="A74" s="159" t="s">
        <v>154</v>
      </c>
      <c r="B74" s="159"/>
      <c r="C74" s="159"/>
      <c r="D74" s="161">
        <v>0</v>
      </c>
      <c r="E74" s="160"/>
      <c r="F74" s="161">
        <v>0</v>
      </c>
      <c r="G74" s="160"/>
      <c r="H74" s="165">
        <v>424500</v>
      </c>
      <c r="I74" s="160"/>
      <c r="J74" s="165">
        <v>831500</v>
      </c>
      <c r="K74" s="160"/>
      <c r="L74" s="137"/>
      <c r="M74" s="160"/>
      <c r="N74" s="137"/>
      <c r="O74" s="160"/>
      <c r="P74" s="137"/>
      <c r="Q74" s="160"/>
      <c r="R74" s="152"/>
      <c r="S74" s="152"/>
      <c r="T74" s="152"/>
      <c r="U74" s="152"/>
    </row>
    <row r="75" spans="1:21" ht="19.149999999999999" customHeight="1">
      <c r="A75" s="159" t="s">
        <v>64</v>
      </c>
      <c r="B75" s="159"/>
      <c r="C75" s="159"/>
      <c r="D75" s="161">
        <v>0</v>
      </c>
      <c r="E75" s="160"/>
      <c r="F75" s="161">
        <v>0</v>
      </c>
      <c r="G75" s="160"/>
      <c r="H75" s="160">
        <v>-444000</v>
      </c>
      <c r="I75" s="160"/>
      <c r="J75" s="160">
        <v>-887000</v>
      </c>
      <c r="K75" s="160"/>
      <c r="L75" s="137"/>
      <c r="M75" s="160"/>
      <c r="N75" s="137"/>
      <c r="O75" s="160"/>
      <c r="P75" s="137"/>
      <c r="Q75" s="160"/>
      <c r="R75" s="152"/>
      <c r="S75" s="152"/>
      <c r="T75" s="152"/>
      <c r="U75" s="152"/>
    </row>
    <row r="76" spans="1:21" ht="19.149999999999999" customHeight="1">
      <c r="A76" s="159" t="s">
        <v>252</v>
      </c>
      <c r="B76" s="159"/>
      <c r="C76" s="159"/>
      <c r="D76" s="165">
        <v>493070</v>
      </c>
      <c r="E76" s="160"/>
      <c r="F76" s="165">
        <v>880000</v>
      </c>
      <c r="G76" s="160"/>
      <c r="H76" s="161">
        <v>0</v>
      </c>
      <c r="I76" s="160"/>
      <c r="J76" s="161">
        <v>0</v>
      </c>
      <c r="K76" s="160"/>
      <c r="L76" s="137"/>
      <c r="M76" s="160"/>
      <c r="N76" s="137"/>
      <c r="O76" s="160"/>
      <c r="P76" s="137"/>
      <c r="Q76" s="160"/>
      <c r="R76" s="152"/>
      <c r="S76" s="152"/>
      <c r="T76" s="152"/>
      <c r="U76" s="152"/>
    </row>
    <row r="77" spans="1:21" ht="19.149999999999999" customHeight="1">
      <c r="A77" s="159" t="s">
        <v>253</v>
      </c>
      <c r="B77" s="159"/>
      <c r="C77" s="159"/>
      <c r="D77" s="166">
        <v>-424433</v>
      </c>
      <c r="E77" s="167"/>
      <c r="F77" s="166">
        <v>-574253</v>
      </c>
      <c r="G77" s="168"/>
      <c r="H77" s="169">
        <v>-10500</v>
      </c>
      <c r="I77" s="168"/>
      <c r="J77" s="169">
        <v>-2625</v>
      </c>
      <c r="K77" s="160"/>
      <c r="L77" s="137"/>
      <c r="M77" s="160"/>
      <c r="N77" s="137"/>
      <c r="O77" s="160"/>
      <c r="P77" s="137"/>
      <c r="Q77" s="160"/>
      <c r="R77" s="152"/>
      <c r="S77" s="152"/>
      <c r="T77" s="152"/>
      <c r="U77" s="152"/>
    </row>
    <row r="78" spans="1:21" ht="19.149999999999999" customHeight="1">
      <c r="A78" s="159" t="s">
        <v>254</v>
      </c>
      <c r="B78" s="159"/>
      <c r="C78" s="159"/>
      <c r="D78" s="166">
        <v>-8698</v>
      </c>
      <c r="E78" s="167"/>
      <c r="F78" s="166">
        <v>0</v>
      </c>
      <c r="G78" s="168"/>
      <c r="H78" s="169">
        <v>-1586</v>
      </c>
      <c r="I78" s="168"/>
      <c r="J78" s="169">
        <v>0</v>
      </c>
      <c r="K78" s="160"/>
      <c r="L78" s="137"/>
      <c r="M78" s="160"/>
      <c r="N78" s="137"/>
      <c r="O78" s="160"/>
      <c r="P78" s="137"/>
      <c r="Q78" s="160"/>
      <c r="R78" s="152"/>
      <c r="S78" s="152"/>
      <c r="T78" s="152"/>
      <c r="U78" s="152"/>
    </row>
    <row r="79" spans="1:21" ht="19.149999999999999" customHeight="1">
      <c r="A79" s="159" t="s">
        <v>194</v>
      </c>
      <c r="B79" s="159"/>
      <c r="C79" s="159"/>
      <c r="D79" s="166">
        <v>-369994</v>
      </c>
      <c r="E79" s="167"/>
      <c r="F79" s="166">
        <v>-105361</v>
      </c>
      <c r="G79" s="168"/>
      <c r="H79" s="169">
        <v>-369994</v>
      </c>
      <c r="I79" s="168"/>
      <c r="J79" s="169">
        <v>-68339</v>
      </c>
      <c r="K79" s="160"/>
      <c r="L79" s="137"/>
      <c r="M79" s="160"/>
      <c r="N79" s="137"/>
      <c r="O79" s="160"/>
      <c r="P79" s="137"/>
      <c r="Q79" s="160"/>
      <c r="R79" s="152"/>
      <c r="S79" s="152"/>
      <c r="T79" s="152"/>
      <c r="U79" s="152"/>
    </row>
    <row r="80" spans="1:21" ht="19.149999999999999" customHeight="1">
      <c r="A80" s="159" t="s">
        <v>260</v>
      </c>
      <c r="B80" s="159"/>
      <c r="C80" s="159"/>
      <c r="D80" s="166"/>
      <c r="E80" s="167"/>
      <c r="F80" s="166"/>
      <c r="G80" s="168"/>
      <c r="H80" s="169"/>
      <c r="I80" s="168"/>
      <c r="J80" s="169"/>
      <c r="K80" s="160"/>
      <c r="L80" s="137"/>
      <c r="M80" s="160"/>
      <c r="N80" s="137"/>
      <c r="O80" s="160"/>
      <c r="P80" s="137"/>
      <c r="Q80" s="160"/>
      <c r="R80" s="152"/>
      <c r="S80" s="152"/>
      <c r="T80" s="152"/>
      <c r="U80" s="152"/>
    </row>
    <row r="81" spans="1:21" ht="19.149999999999999" customHeight="1">
      <c r="A81" s="159" t="s">
        <v>262</v>
      </c>
      <c r="B81" s="159"/>
      <c r="C81" s="159"/>
      <c r="D81" s="170">
        <v>800</v>
      </c>
      <c r="E81" s="160"/>
      <c r="F81" s="170">
        <v>0</v>
      </c>
      <c r="G81" s="160"/>
      <c r="H81" s="170">
        <v>0</v>
      </c>
      <c r="I81" s="160"/>
      <c r="J81" s="170">
        <v>0</v>
      </c>
      <c r="K81" s="160"/>
      <c r="L81" s="137"/>
      <c r="M81" s="160"/>
      <c r="N81" s="137"/>
      <c r="O81" s="160"/>
      <c r="P81" s="137"/>
      <c r="Q81" s="160"/>
      <c r="R81" s="152"/>
      <c r="S81" s="152"/>
      <c r="T81" s="152"/>
      <c r="U81" s="152"/>
    </row>
    <row r="82" spans="1:21" ht="19.149999999999999" customHeight="1">
      <c r="A82" s="138" t="s">
        <v>120</v>
      </c>
      <c r="B82" s="137"/>
      <c r="C82" s="137"/>
      <c r="D82" s="155">
        <f>SUM(D73:D81)</f>
        <v>-118073</v>
      </c>
      <c r="E82" s="152"/>
      <c r="F82" s="155">
        <f>SUM(F73:F81)</f>
        <v>932386</v>
      </c>
      <c r="G82" s="152"/>
      <c r="H82" s="155">
        <f>SUM(H73:H81)</f>
        <v>-381580</v>
      </c>
      <c r="I82" s="152"/>
      <c r="J82" s="155">
        <f>SUM(J73:J81)</f>
        <v>283536</v>
      </c>
      <c r="K82" s="160"/>
      <c r="L82" s="137"/>
      <c r="M82" s="160"/>
      <c r="N82" s="137"/>
      <c r="O82" s="160"/>
      <c r="P82" s="137"/>
      <c r="Q82" s="160"/>
      <c r="R82" s="152"/>
      <c r="S82" s="152"/>
      <c r="T82" s="152"/>
      <c r="U82" s="152"/>
    </row>
    <row r="83" spans="1:21" ht="19.149999999999999" customHeight="1">
      <c r="A83" s="143" t="s">
        <v>143</v>
      </c>
      <c r="B83" s="137"/>
      <c r="C83" s="137"/>
      <c r="D83" s="156"/>
      <c r="E83" s="152"/>
      <c r="F83" s="156"/>
      <c r="G83" s="152"/>
      <c r="H83" s="156"/>
      <c r="I83" s="152"/>
      <c r="J83" s="156"/>
      <c r="K83" s="160"/>
      <c r="L83" s="137"/>
      <c r="M83" s="160"/>
      <c r="N83" s="137"/>
      <c r="O83" s="160"/>
      <c r="P83" s="137"/>
      <c r="Q83" s="160"/>
      <c r="R83" s="152"/>
      <c r="S83" s="152"/>
      <c r="T83" s="152"/>
      <c r="U83" s="152"/>
    </row>
    <row r="84" spans="1:21" ht="19.149999999999999" customHeight="1">
      <c r="A84" s="143" t="s">
        <v>144</v>
      </c>
      <c r="B84" s="137"/>
      <c r="C84" s="137"/>
      <c r="D84" s="155">
        <v>749</v>
      </c>
      <c r="E84" s="156"/>
      <c r="F84" s="155">
        <v>3939</v>
      </c>
      <c r="G84" s="156"/>
      <c r="H84" s="155">
        <v>0</v>
      </c>
      <c r="I84" s="156"/>
      <c r="J84" s="155">
        <v>0</v>
      </c>
      <c r="K84" s="160"/>
      <c r="L84" s="137"/>
      <c r="M84" s="160"/>
      <c r="N84" s="137"/>
      <c r="O84" s="160"/>
      <c r="P84" s="137"/>
      <c r="Q84" s="160"/>
      <c r="R84" s="152"/>
      <c r="S84" s="152"/>
      <c r="T84" s="152"/>
      <c r="U84" s="152"/>
    </row>
    <row r="85" spans="1:21" ht="19.149999999999999" customHeight="1">
      <c r="A85" s="138" t="s">
        <v>261</v>
      </c>
      <c r="B85" s="137"/>
      <c r="C85" s="137"/>
      <c r="D85" s="152">
        <f>SUM(D50,D71,D82,D84)</f>
        <v>-129165</v>
      </c>
      <c r="E85" s="152"/>
      <c r="F85" s="152">
        <f>SUM(F50,F71,F82,F84)</f>
        <v>-87571</v>
      </c>
      <c r="G85" s="152"/>
      <c r="H85" s="152">
        <f>SUM(H50,H71,H82,H84)</f>
        <v>3702</v>
      </c>
      <c r="I85" s="152"/>
      <c r="J85" s="152">
        <f>SUM(J50,J71,J82,J84)</f>
        <v>-6603</v>
      </c>
      <c r="K85" s="160"/>
      <c r="L85" s="137"/>
      <c r="M85" s="160"/>
      <c r="N85" s="137"/>
      <c r="O85" s="160"/>
      <c r="P85" s="137"/>
      <c r="Q85" s="160"/>
      <c r="R85" s="152"/>
      <c r="S85" s="152"/>
      <c r="T85" s="152"/>
      <c r="U85" s="152"/>
    </row>
    <row r="86" spans="1:21" ht="19.149999999999999" customHeight="1">
      <c r="A86" s="108" t="s">
        <v>123</v>
      </c>
      <c r="D86" s="119">
        <v>632544</v>
      </c>
      <c r="E86" s="117"/>
      <c r="F86" s="119">
        <v>601678</v>
      </c>
      <c r="G86" s="117"/>
      <c r="H86" s="119">
        <v>21706</v>
      </c>
      <c r="I86" s="117"/>
      <c r="J86" s="119">
        <v>22643</v>
      </c>
      <c r="K86" s="126"/>
      <c r="M86" s="126"/>
      <c r="O86" s="126"/>
      <c r="Q86" s="126"/>
      <c r="R86" s="117"/>
      <c r="S86" s="117"/>
      <c r="T86" s="117"/>
      <c r="U86" s="117"/>
    </row>
    <row r="87" spans="1:21" ht="19.149999999999999" customHeight="1" thickBot="1">
      <c r="A87" s="103" t="s">
        <v>124</v>
      </c>
      <c r="B87" s="121"/>
      <c r="D87" s="122">
        <f>SUM(D85:D86)</f>
        <v>503379</v>
      </c>
      <c r="E87" s="117"/>
      <c r="F87" s="122">
        <f>SUM(F85:F86)</f>
        <v>514107</v>
      </c>
      <c r="G87" s="117"/>
      <c r="H87" s="122">
        <f>SUM(H85:H86)</f>
        <v>25408</v>
      </c>
      <c r="I87" s="117"/>
      <c r="J87" s="122">
        <f>SUM(J85:J86)</f>
        <v>16040</v>
      </c>
      <c r="K87" s="126"/>
      <c r="M87" s="126"/>
      <c r="O87" s="126"/>
      <c r="Q87" s="126"/>
      <c r="R87" s="117"/>
      <c r="S87" s="117"/>
      <c r="T87" s="117"/>
      <c r="U87" s="117"/>
    </row>
    <row r="88" spans="1:21" ht="19.149999999999999" customHeight="1" thickTop="1">
      <c r="D88" s="117">
        <f>SUM(D87-bs!D12)</f>
        <v>0</v>
      </c>
      <c r="E88" s="117"/>
      <c r="F88" s="117"/>
      <c r="G88" s="117"/>
      <c r="H88" s="117">
        <f>SUM(H87-bs!H12)</f>
        <v>0</v>
      </c>
      <c r="I88" s="117"/>
      <c r="J88" s="117"/>
      <c r="K88" s="126"/>
      <c r="M88" s="126"/>
      <c r="O88" s="126"/>
      <c r="Q88" s="126"/>
      <c r="R88" s="117"/>
      <c r="S88" s="117"/>
      <c r="T88" s="117"/>
      <c r="U88" s="117"/>
    </row>
    <row r="89" spans="1:21" ht="19.149999999999999" customHeight="1">
      <c r="A89" s="103" t="s">
        <v>65</v>
      </c>
      <c r="D89" s="120"/>
      <c r="E89" s="120"/>
      <c r="F89" s="120"/>
      <c r="G89" s="120"/>
      <c r="H89" s="120"/>
      <c r="I89" s="120"/>
      <c r="J89" s="120"/>
      <c r="K89" s="126"/>
      <c r="M89" s="126"/>
      <c r="O89" s="126"/>
      <c r="Q89" s="126"/>
      <c r="R89" s="117"/>
      <c r="S89" s="117"/>
      <c r="T89" s="117"/>
      <c r="U89" s="117"/>
    </row>
    <row r="90" spans="1:21" ht="19.149999999999999" customHeight="1">
      <c r="A90" s="108" t="s">
        <v>66</v>
      </c>
      <c r="D90" s="120"/>
      <c r="E90" s="120"/>
      <c r="F90" s="120"/>
      <c r="G90" s="120"/>
      <c r="H90" s="120"/>
      <c r="I90" s="120"/>
      <c r="J90" s="120"/>
      <c r="K90" s="126"/>
      <c r="M90" s="126"/>
      <c r="O90" s="126"/>
      <c r="Q90" s="126"/>
      <c r="R90" s="117"/>
      <c r="S90" s="117"/>
      <c r="T90" s="117"/>
      <c r="U90" s="117"/>
    </row>
    <row r="91" spans="1:21" ht="19.149999999999999" customHeight="1">
      <c r="A91" s="108" t="s">
        <v>276</v>
      </c>
      <c r="D91" s="120">
        <v>-626</v>
      </c>
      <c r="E91" s="120"/>
      <c r="F91" s="120">
        <v>-7758</v>
      </c>
      <c r="G91" s="120"/>
      <c r="H91" s="117">
        <v>0</v>
      </c>
      <c r="I91" s="120"/>
      <c r="J91" s="117">
        <v>0</v>
      </c>
      <c r="K91" s="126"/>
      <c r="M91" s="126"/>
      <c r="O91" s="126"/>
      <c r="Q91" s="126"/>
      <c r="R91" s="117"/>
      <c r="S91" s="117"/>
      <c r="T91" s="117"/>
      <c r="U91" s="117"/>
    </row>
    <row r="92" spans="1:21" ht="19.149999999999999" customHeight="1">
      <c r="A92" s="108" t="s">
        <v>161</v>
      </c>
      <c r="D92" s="117">
        <v>6472</v>
      </c>
      <c r="E92" s="117"/>
      <c r="F92" s="117">
        <v>4783</v>
      </c>
      <c r="G92" s="118"/>
      <c r="H92" s="117">
        <v>0</v>
      </c>
      <c r="I92" s="118"/>
      <c r="J92" s="117">
        <v>0</v>
      </c>
      <c r="K92" s="126"/>
      <c r="M92" s="126"/>
      <c r="O92" s="126"/>
      <c r="Q92" s="126"/>
      <c r="R92" s="117"/>
      <c r="S92" s="117"/>
      <c r="T92" s="117"/>
      <c r="U92" s="117"/>
    </row>
    <row r="93" spans="1:21" ht="19.149999999999999" customHeight="1">
      <c r="A93" s="108" t="s">
        <v>162</v>
      </c>
      <c r="D93" s="117">
        <v>4997</v>
      </c>
      <c r="E93" s="117"/>
      <c r="F93" s="117">
        <v>22738</v>
      </c>
      <c r="G93" s="118"/>
      <c r="H93" s="117">
        <v>0</v>
      </c>
      <c r="I93" s="118"/>
      <c r="J93" s="117">
        <v>0</v>
      </c>
      <c r="K93" s="126"/>
      <c r="M93" s="126"/>
      <c r="O93" s="126"/>
      <c r="Q93" s="126"/>
      <c r="R93" s="117"/>
      <c r="S93" s="117"/>
      <c r="T93" s="117"/>
      <c r="U93" s="117"/>
    </row>
    <row r="94" spans="1:21" ht="19.149999999999999" customHeight="1">
      <c r="A94" s="108" t="s">
        <v>196</v>
      </c>
      <c r="D94" s="117">
        <v>0</v>
      </c>
      <c r="E94" s="117"/>
      <c r="F94" s="117">
        <v>6105</v>
      </c>
      <c r="G94" s="118"/>
      <c r="H94" s="117">
        <v>0</v>
      </c>
      <c r="I94" s="118"/>
      <c r="J94" s="117">
        <v>0</v>
      </c>
      <c r="K94" s="126"/>
      <c r="M94" s="126"/>
      <c r="O94" s="126"/>
      <c r="Q94" s="126"/>
      <c r="R94" s="117"/>
      <c r="S94" s="117"/>
      <c r="T94" s="117"/>
      <c r="U94" s="117"/>
    </row>
    <row r="95" spans="1:21" ht="19.149999999999999" customHeight="1">
      <c r="A95" s="108" t="s">
        <v>191</v>
      </c>
      <c r="D95" s="117"/>
      <c r="E95" s="117"/>
      <c r="F95" s="117"/>
      <c r="G95" s="118"/>
      <c r="H95" s="117"/>
      <c r="I95" s="118"/>
      <c r="J95" s="117"/>
      <c r="K95" s="126"/>
      <c r="M95" s="126"/>
      <c r="O95" s="126"/>
      <c r="Q95" s="126"/>
      <c r="R95" s="117"/>
      <c r="S95" s="117"/>
      <c r="T95" s="117"/>
      <c r="U95" s="117"/>
    </row>
    <row r="96" spans="1:21" ht="19.149999999999999" customHeight="1">
      <c r="A96" s="108" t="s">
        <v>190</v>
      </c>
      <c r="D96" s="117">
        <v>24008</v>
      </c>
      <c r="E96" s="117"/>
      <c r="F96" s="117">
        <v>178249</v>
      </c>
      <c r="G96" s="118"/>
      <c r="H96" s="117">
        <v>0</v>
      </c>
      <c r="I96" s="118"/>
      <c r="J96" s="117">
        <v>0</v>
      </c>
      <c r="K96" s="126"/>
      <c r="M96" s="126"/>
      <c r="O96" s="126"/>
      <c r="Q96" s="126"/>
      <c r="R96" s="117"/>
      <c r="S96" s="117"/>
      <c r="T96" s="117"/>
      <c r="U96" s="117"/>
    </row>
    <row r="97" spans="1:21" ht="19.149999999999999" customHeight="1">
      <c r="A97" s="108" t="s">
        <v>197</v>
      </c>
      <c r="D97" s="117"/>
      <c r="E97" s="117"/>
      <c r="F97" s="117"/>
      <c r="G97" s="118"/>
      <c r="H97" s="117"/>
      <c r="I97" s="118"/>
      <c r="J97" s="117"/>
      <c r="K97" s="126"/>
      <c r="M97" s="126"/>
      <c r="O97" s="126"/>
      <c r="Q97" s="126"/>
      <c r="R97" s="117"/>
      <c r="S97" s="117"/>
      <c r="T97" s="117"/>
      <c r="U97" s="117"/>
    </row>
    <row r="98" spans="1:21" ht="19.149999999999999" customHeight="1">
      <c r="A98" s="108" t="s">
        <v>205</v>
      </c>
      <c r="D98" s="117">
        <v>0</v>
      </c>
      <c r="E98" s="117"/>
      <c r="F98" s="117">
        <v>17387</v>
      </c>
      <c r="G98" s="118"/>
      <c r="H98" s="117">
        <v>0</v>
      </c>
      <c r="I98" s="118"/>
      <c r="J98" s="117">
        <v>0</v>
      </c>
      <c r="K98" s="126"/>
      <c r="M98" s="126"/>
      <c r="O98" s="126"/>
      <c r="Q98" s="126"/>
      <c r="R98" s="117"/>
      <c r="S98" s="117"/>
      <c r="T98" s="117"/>
      <c r="U98" s="117"/>
    </row>
    <row r="99" spans="1:21" ht="19.149999999999999" customHeight="1">
      <c r="A99" s="108" t="s">
        <v>195</v>
      </c>
      <c r="D99" s="117"/>
      <c r="E99" s="117"/>
      <c r="F99" s="117"/>
      <c r="G99" s="118"/>
      <c r="H99" s="117"/>
      <c r="I99" s="118"/>
      <c r="J99" s="117"/>
      <c r="K99" s="126"/>
      <c r="M99" s="126"/>
      <c r="O99" s="126"/>
      <c r="Q99" s="126"/>
      <c r="R99" s="117"/>
      <c r="S99" s="117"/>
      <c r="T99" s="117"/>
      <c r="U99" s="117"/>
    </row>
    <row r="100" spans="1:21" ht="18.75" customHeight="1">
      <c r="A100" s="108" t="s">
        <v>202</v>
      </c>
      <c r="D100" s="117">
        <v>52128</v>
      </c>
      <c r="E100" s="117"/>
      <c r="F100" s="117">
        <v>139454</v>
      </c>
      <c r="G100" s="118"/>
      <c r="H100" s="117">
        <v>0</v>
      </c>
      <c r="I100" s="118"/>
      <c r="J100" s="117">
        <v>0</v>
      </c>
      <c r="K100" s="126"/>
      <c r="M100" s="126"/>
      <c r="O100" s="126"/>
      <c r="Q100" s="126"/>
      <c r="R100" s="117"/>
      <c r="S100" s="117"/>
      <c r="T100" s="117"/>
      <c r="U100" s="117"/>
    </row>
    <row r="101" spans="1:21" ht="18.75" customHeight="1">
      <c r="A101" s="108" t="s">
        <v>241</v>
      </c>
      <c r="D101" s="117">
        <v>130048</v>
      </c>
      <c r="E101" s="117"/>
      <c r="F101" s="117">
        <v>0</v>
      </c>
      <c r="G101" s="118"/>
      <c r="H101" s="117">
        <v>130048</v>
      </c>
      <c r="I101" s="118"/>
      <c r="J101" s="117">
        <v>0</v>
      </c>
      <c r="K101" s="126"/>
      <c r="M101" s="126"/>
      <c r="O101" s="126"/>
      <c r="Q101" s="126"/>
      <c r="R101" s="117"/>
      <c r="S101" s="117"/>
      <c r="T101" s="117"/>
      <c r="U101" s="117"/>
    </row>
    <row r="102" spans="1:21" ht="19.149999999999999" customHeight="1">
      <c r="D102" s="120"/>
      <c r="E102" s="120"/>
      <c r="F102" s="120"/>
      <c r="G102" s="120"/>
      <c r="H102" s="120"/>
      <c r="I102" s="120"/>
      <c r="J102" s="120"/>
      <c r="K102" s="126"/>
      <c r="M102" s="126"/>
      <c r="O102" s="126"/>
      <c r="Q102" s="126"/>
      <c r="R102" s="117"/>
      <c r="S102" s="117"/>
      <c r="T102" s="117"/>
      <c r="U102" s="117"/>
    </row>
    <row r="103" spans="1:21" ht="19.149999999999999" customHeight="1">
      <c r="A103" s="136" t="s">
        <v>251</v>
      </c>
      <c r="D103" s="123"/>
      <c r="E103" s="123"/>
      <c r="F103" s="123"/>
      <c r="G103" s="123"/>
      <c r="H103" s="123"/>
      <c r="I103" s="123"/>
      <c r="J103" s="123"/>
      <c r="K103" s="126"/>
      <c r="M103" s="126"/>
      <c r="O103" s="126"/>
      <c r="Q103" s="126"/>
      <c r="R103" s="117"/>
      <c r="S103" s="117"/>
      <c r="T103" s="117"/>
      <c r="U103" s="117"/>
    </row>
    <row r="104" spans="1:21" s="103" customFormat="1" ht="21" customHeight="1">
      <c r="A104" s="108"/>
      <c r="B104" s="108"/>
      <c r="C104" s="108"/>
      <c r="D104" s="107"/>
      <c r="E104" s="107"/>
      <c r="F104" s="107"/>
      <c r="G104" s="107"/>
      <c r="H104" s="107"/>
      <c r="I104" s="107"/>
      <c r="J104" s="107"/>
      <c r="K104" s="126"/>
      <c r="L104" s="108"/>
      <c r="M104" s="126"/>
      <c r="N104" s="108"/>
      <c r="O104" s="126"/>
      <c r="P104" s="108"/>
      <c r="Q104" s="126"/>
      <c r="R104" s="117"/>
      <c r="S104" s="117"/>
      <c r="T104" s="117"/>
      <c r="U104" s="117"/>
    </row>
    <row r="105" spans="1:21" ht="21" customHeight="1">
      <c r="E105" s="107"/>
      <c r="G105" s="107"/>
      <c r="I105" s="107"/>
    </row>
    <row r="106" spans="1:21" ht="21" customHeight="1">
      <c r="D106" s="117"/>
      <c r="E106" s="117"/>
      <c r="F106" s="117"/>
      <c r="G106" s="118"/>
      <c r="H106" s="117"/>
      <c r="I106" s="118"/>
      <c r="J106" s="117"/>
    </row>
    <row r="107" spans="1:21" ht="21" customHeight="1">
      <c r="D107" s="117"/>
      <c r="E107" s="117"/>
      <c r="F107" s="117"/>
      <c r="G107" s="118"/>
      <c r="H107" s="117"/>
      <c r="I107" s="118"/>
      <c r="J107" s="117"/>
    </row>
    <row r="109" spans="1:21" ht="21" customHeight="1">
      <c r="E109" s="107"/>
      <c r="G109" s="107"/>
      <c r="I109" s="107"/>
    </row>
    <row r="110" spans="1:21" ht="21" customHeight="1">
      <c r="E110" s="107"/>
      <c r="G110" s="107"/>
      <c r="I110" s="107"/>
    </row>
    <row r="111" spans="1:21" ht="21" customHeight="1">
      <c r="E111" s="107"/>
      <c r="G111" s="107"/>
      <c r="I111" s="107"/>
    </row>
    <row r="112" spans="1:21" ht="21" customHeight="1">
      <c r="E112" s="107"/>
      <c r="G112" s="107"/>
      <c r="I112" s="107"/>
    </row>
    <row r="113" spans="1:9" ht="21" customHeight="1">
      <c r="A113" s="103"/>
      <c r="E113" s="107"/>
      <c r="G113" s="107"/>
      <c r="I113" s="107"/>
    </row>
    <row r="114" spans="1:9" ht="21" customHeight="1">
      <c r="E114" s="107"/>
      <c r="G114" s="107"/>
      <c r="I114" s="107"/>
    </row>
    <row r="115" spans="1:9" ht="21" customHeight="1">
      <c r="E115" s="107"/>
      <c r="G115" s="107"/>
      <c r="I115" s="107"/>
    </row>
    <row r="121" spans="1:9" ht="21" customHeight="1">
      <c r="B121" s="124"/>
    </row>
  </sheetData>
  <pageMargins left="0.78740157480314965" right="0.39370078740157483" top="0.78740157480314965" bottom="0.39370078740157483" header="0.19685039370078741" footer="0.19685039370078741"/>
  <pageSetup paperSize="9" scale="76" fitToWidth="0" fitToHeight="0" orientation="portrait" r:id="rId1"/>
  <rowBreaks count="1" manualBreakCount="1">
    <brk id="5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1" ma:contentTypeDescription="สร้างเอกสารใหม่" ma:contentTypeScope="" ma:versionID="97f6b7216d0c91f52d553817fcabb82a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587e81ed46781cbf400eb6a22f7601ef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C379F1-257C-497A-9739-3FA8442F1C15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035936da-f762-4330-9b9a-976de9613cd5"/>
    <ds:schemaRef ds:uri="http://purl.org/dc/elements/1.1/"/>
    <ds:schemaRef ds:uri="0025b2a6-f8d9-4a47-85ad-10799d383e76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0EF623-6CE1-483D-8AFF-1095233DFC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39285D-D345-4423-9CF1-5DAA2B9DF933}">
  <ds:schemaRefs>
    <ds:schemaRef ds:uri="http://schemas.microsoft.com/sharepoint/v3/contenttype/forms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124313</vt:lpwstr>
  </property>
  <property fmtid="{D5CDD505-2E9C-101B-9397-08002B2CF9AE}" pid="4" name="OptimizationTime">
    <vt:lpwstr>20201111_1439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Aranya Ruenyan</cp:lastModifiedBy>
  <cp:lastPrinted>2020-11-11T02:44:48Z</cp:lastPrinted>
  <dcterms:created xsi:type="dcterms:W3CDTF">2011-11-24T09:12:20Z</dcterms:created>
  <dcterms:modified xsi:type="dcterms:W3CDTF">2020-11-11T02:44:49Z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