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\L_Laguna Resorts &amp; Hotels\2020\Q2'20\"/>
    </mc:Choice>
  </mc:AlternateContent>
  <xr:revisionPtr revIDLastSave="0" documentId="13_ncr:1_{D37E98DE-8D43-4774-8036-3D169345DE54}" xr6:coauthVersionLast="44" xr6:coauthVersionMax="44" xr10:uidLastSave="{00000000-0000-0000-0000-000000000000}"/>
  <bookViews>
    <workbookView xWindow="-120" yWindow="-120" windowWidth="20730" windowHeight="11160" tabRatio="692" activeTab="1" xr2:uid="{00000000-000D-0000-FFFF-FFFF00000000}"/>
  </bookViews>
  <sheets>
    <sheet name="bs " sheetId="16" r:id="rId1"/>
    <sheet name="PL&amp;OCI" sheetId="1" r:id="rId2"/>
    <sheet name="ce-conso" sheetId="7" r:id="rId3"/>
    <sheet name="ce-company" sheetId="8" r:id="rId4"/>
    <sheet name="Cash Flow" sheetId="15" r:id="rId5"/>
  </sheets>
  <externalReferences>
    <externalReference r:id="rId6"/>
    <externalReference r:id="rId7"/>
    <externalReference r:id="rId8"/>
    <externalReference r:id="rId9"/>
    <externalReference r:id="rId10"/>
  </externalReferences>
  <definedNames>
    <definedName name="_.._Specification_name__P_L">[1]Sheet1!$A$1</definedName>
    <definedName name="__dkd1" localSheetId="0">IF(#REF!&lt;=5,INDEX(#REF!,(#REF!*5)-4),#REF!)</definedName>
    <definedName name="__dkd1" localSheetId="4">IF(#REF!&lt;=5,INDEX(#REF!,(#REF!*5)-4),#REF!)</definedName>
    <definedName name="__dkd1">IF(#REF!&lt;=5,INDEX(#REF!,(#REF!*5)-4),#REF!)</definedName>
    <definedName name="__fs2001" localSheetId="0">#REF!</definedName>
    <definedName name="__fs2001" localSheetId="4">#REF!</definedName>
    <definedName name="__fs2001">#REF!</definedName>
    <definedName name="__pp1" localSheetId="4">#REF!</definedName>
    <definedName name="__pp1">#REF!</definedName>
    <definedName name="__pp2" localSheetId="4">#REF!</definedName>
    <definedName name="__pp2">#REF!</definedName>
    <definedName name="__pp3" localSheetId="4">#REF!</definedName>
    <definedName name="__pp3">#REF!</definedName>
    <definedName name="__pp4" localSheetId="4">#REF!</definedName>
    <definedName name="__pp4">#REF!</definedName>
    <definedName name="__pp5" localSheetId="4">#REF!</definedName>
    <definedName name="__pp5">#REF!</definedName>
    <definedName name="__pp6" localSheetId="4">#REF!</definedName>
    <definedName name="__pp6">#REF!</definedName>
    <definedName name="__pp7" localSheetId="4">#REF!</definedName>
    <definedName name="__pp7">#REF!</definedName>
    <definedName name="__rik1" localSheetId="0">IF(#REF!&lt;=5,INDEX(#REF!,(#REF!*5)-4),#REF!)</definedName>
    <definedName name="__rik1" localSheetId="4">IF(#REF!&lt;=5,INDEX(#REF!,(#REF!*5)-4),#REF!)</definedName>
    <definedName name="__rik1">IF(#REF!&lt;=5,INDEX(#REF!,(#REF!*5)-4),#REF!)</definedName>
    <definedName name="_dkd1" localSheetId="0">IF(#REF!&lt;=5,INDEX(#REF!,(#REF!*5)-4),#REF!)</definedName>
    <definedName name="_dkd1" localSheetId="4">IF(#REF!&lt;=5,INDEX(#REF!,(#REF!*5)-4),#REF!)</definedName>
    <definedName name="_dkd1">IF(#REF!&lt;=5,INDEX(#REF!,(#REF!*5)-4),#REF!)</definedName>
    <definedName name="_fs2001" localSheetId="0">#REF!</definedName>
    <definedName name="_fs2001" localSheetId="4">#REF!</definedName>
    <definedName name="_fs2001">#REF!</definedName>
    <definedName name="_Order1" hidden="1">255</definedName>
    <definedName name="_pp1" localSheetId="0">#REF!</definedName>
    <definedName name="_pp1" localSheetId="4">#REF!</definedName>
    <definedName name="_pp1">#REF!</definedName>
    <definedName name="_pp2" localSheetId="4">#REF!</definedName>
    <definedName name="_pp2">#REF!</definedName>
    <definedName name="_pp3" localSheetId="4">#REF!</definedName>
    <definedName name="_pp3">#REF!</definedName>
    <definedName name="_pp4" localSheetId="4">#REF!</definedName>
    <definedName name="_pp4">#REF!</definedName>
    <definedName name="_pp5" localSheetId="4">#REF!</definedName>
    <definedName name="_pp5">#REF!</definedName>
    <definedName name="_pp6" localSheetId="4">#REF!</definedName>
    <definedName name="_pp6">#REF!</definedName>
    <definedName name="_pp7" localSheetId="4">#REF!</definedName>
    <definedName name="_pp7">#REF!</definedName>
    <definedName name="_rik1" localSheetId="0">IF(#REF!&lt;=5,INDEX(#REF!,(#REF!*5)-4),#REF!)</definedName>
    <definedName name="_rik1" localSheetId="4">IF(#REF!&lt;=5,INDEX(#REF!,(#REF!*5)-4),#REF!)</definedName>
    <definedName name="_rik1">IF(#REF!&lt;=5,INDEX(#REF!,(#REF!*5)-4),#REF!)</definedName>
    <definedName name="a" localSheetId="0">#REF!</definedName>
    <definedName name="a" localSheetId="4">#REF!</definedName>
    <definedName name="a">#REF!</definedName>
    <definedName name="aa" localSheetId="4">#REF!</definedName>
    <definedName name="aa">#REF!</definedName>
    <definedName name="aaa" localSheetId="0">IF(#REF!&lt;=5,INDEX(#REF!,(#REF!*5)-4),#REF!)</definedName>
    <definedName name="aaa" localSheetId="4">IF(#REF!&lt;=5,INDEX(#REF!,(#REF!*5)-4),#REF!)</definedName>
    <definedName name="aaa">IF(#REF!&lt;=5,INDEX(#REF!,(#REF!*5)-4),#REF!)</definedName>
    <definedName name="aaaa" localSheetId="0">IF(#REF!&lt;=5,INDEX(#REF!,(#REF!*5)-4),#REF!)</definedName>
    <definedName name="aaaa" localSheetId="4">IF(#REF!&lt;=5,INDEX(#REF!,(#REF!*5)-4),#REF!)</definedName>
    <definedName name="aaaa">IF(#REF!&lt;=5,INDEX(#REF!,(#REF!*5)-4),#REF!)</definedName>
    <definedName name="aaaaa" localSheetId="0">IF(#REF!&lt;=5,INDEX(#REF!,(#REF!*5)-4),#REF!)</definedName>
    <definedName name="aaaaa" localSheetId="4">IF(#REF!&lt;=5,INDEX(#REF!,(#REF!*5)-4),#REF!)</definedName>
    <definedName name="aaaaa">IF(#REF!&lt;=5,INDEX(#REF!,(#REF!*5)-4),#REF!)</definedName>
    <definedName name="aaaaaa" localSheetId="0">IF(#REF!&lt;=5,INDEX(#REF!,(#REF!*5)-4),#REF!)</definedName>
    <definedName name="aaaaaa" localSheetId="4">IF(#REF!&lt;=5,INDEX(#REF!,(#REF!*5)-4),#REF!)</definedName>
    <definedName name="aaaaaa">IF(#REF!&lt;=5,INDEX(#REF!,(#REF!*5)-4),#REF!)</definedName>
    <definedName name="b" localSheetId="0">#REF!</definedName>
    <definedName name="b" localSheetId="4">#REF!</definedName>
    <definedName name="b">#REF!</definedName>
    <definedName name="bb" localSheetId="4">#REF!</definedName>
    <definedName name="bb">#REF!</definedName>
    <definedName name="bgpl" localSheetId="4">#REF!</definedName>
    <definedName name="bgpl">#REF!</definedName>
    <definedName name="bgpl1" localSheetId="4">#REF!</definedName>
    <definedName name="bgpl1">#REF!</definedName>
    <definedName name="data">[2]INV!$A$6:$O$686</definedName>
    <definedName name="date" localSheetId="0">#REF!</definedName>
    <definedName name="date" localSheetId="4">#REF!</definedName>
    <definedName name="date">#REF!</definedName>
    <definedName name="detail" localSheetId="4">#REF!</definedName>
    <definedName name="detail">#REF!</definedName>
    <definedName name="detail2001" localSheetId="4">#REF!</definedName>
    <definedName name="detail2001">#REF!</definedName>
    <definedName name="dkd" localSheetId="0">IF(#REF!&lt;=5,INDEX(#REF!,(#REF!*5)-4),#REF!)</definedName>
    <definedName name="dkd" localSheetId="4">IF(#REF!&lt;=5,INDEX(#REF!,(#REF!*5)-4),#REF!)</definedName>
    <definedName name="dkd">IF(#REF!&lt;=5,INDEX(#REF!,(#REF!*5)-4),#REF!)</definedName>
    <definedName name="Elim" localSheetId="0">#REF!</definedName>
    <definedName name="Elim" localSheetId="4">#REF!</definedName>
    <definedName name="Elim">#REF!</definedName>
    <definedName name="ElimCode">'[3]Elim Seg AM'!$D$7:$D$62</definedName>
    <definedName name="ElimCodeAM">'[3]Elim Seg AM'!$D$7:$D$70</definedName>
    <definedName name="ElimCodeBM">'[3]Elim Seg BM'!$D$7:$D$70</definedName>
    <definedName name="ElimCodeLM">'[3]Elim Seg LM'!$D$7:$D$70</definedName>
    <definedName name="ElimDif" localSheetId="0">#REF!</definedName>
    <definedName name="ElimDif" localSheetId="4">#REF!</definedName>
    <definedName name="ElimDif">#REF!</definedName>
    <definedName name="ElimSegAM">'[3]Elim Seg AM'!$F$7:$Q$69</definedName>
    <definedName name="ElimSegBM">'[3]Elim Seg BM'!$F$7:$Q$69</definedName>
    <definedName name="ElimSegLM">'[3]Elim Seg LM'!$F$7:$Q$69</definedName>
    <definedName name="fs" localSheetId="0">#REF!</definedName>
    <definedName name="fs" localSheetId="4">#REF!</definedName>
    <definedName name="fs">#REF!</definedName>
    <definedName name="gg" localSheetId="0">IF(#REF!&lt;=5,INDEX(#REF!,(#REF!*5)-4),#REF!)</definedName>
    <definedName name="gg" localSheetId="4">IF(#REF!&lt;=5,INDEX(#REF!,(#REF!*5)-4),#REF!)</definedName>
    <definedName name="gg">IF(#REF!&lt;=5,INDEX(#REF!,(#REF!*5)-4),#REF!)</definedName>
    <definedName name="hh" localSheetId="0">#REF!</definedName>
    <definedName name="hh" localSheetId="4">#REF!</definedName>
    <definedName name="hh">#REF!</definedName>
    <definedName name="jj" localSheetId="4">#REF!</definedName>
    <definedName name="jj">#REF!</definedName>
    <definedName name="kk" localSheetId="4">#REF!</definedName>
    <definedName name="kk">#REF!</definedName>
    <definedName name="ll" localSheetId="4">#REF!</definedName>
    <definedName name="ll">#REF!</definedName>
    <definedName name="lrhlrh" localSheetId="4">#REF!</definedName>
    <definedName name="lrhlrh">#REF!</definedName>
    <definedName name="lyrbs" localSheetId="4">#REF!</definedName>
    <definedName name="lyrbs">#REF!</definedName>
    <definedName name="lyrbs1" localSheetId="4">#REF!</definedName>
    <definedName name="lyrbs1">#REF!</definedName>
    <definedName name="lyrpl" localSheetId="4">#REF!</definedName>
    <definedName name="lyrpl">#REF!</definedName>
    <definedName name="lyrpl1" localSheetId="4">#REF!</definedName>
    <definedName name="lyrpl1">#REF!</definedName>
    <definedName name="mm" localSheetId="0">IF(#REF!&lt;=5,INDEX(#REF!,(#REF!*5)-4),#REF!)</definedName>
    <definedName name="mm" localSheetId="4">IF(#REF!&lt;=5,INDEX(#REF!,(#REF!*5)-4),#REF!)</definedName>
    <definedName name="mm">IF(#REF!&lt;=5,INDEX(#REF!,(#REF!*5)-4),#REF!)</definedName>
    <definedName name="PeriodInYear">'[4]P&amp;L'!$G$6</definedName>
    <definedName name="_xlnm.Print_Area" localSheetId="0">'bs '!$A$1:$K$94</definedName>
    <definedName name="_xlnm.Print_Area" localSheetId="4">'Cash Flow'!$A$1:$J$102</definedName>
    <definedName name="_xlnm.Print_Area" localSheetId="3">'ce-company'!$A$1:$R$30</definedName>
    <definedName name="_xlnm.Print_Area" localSheetId="2">'ce-conso'!$A$1:$AB$37</definedName>
    <definedName name="_xlnm.Print_Area" localSheetId="1">'PL&amp;OCI'!$A$1:$J$144</definedName>
    <definedName name="ratio">IF('[5]#REF'!$A$5&lt;=5,INDEX('[5]#REF'!F1:AC1,('[5]#REF'!$A$5*5)-4),'[5]#REF'!N1)</definedName>
    <definedName name="ratio1">IF('[5]#REF'!$A$5&lt;=5,INDEX('[5]#REF'!F1:AC1,('[5]#REF'!$A$5*5)-4),'[5]#REF'!R1)</definedName>
    <definedName name="ratio2">IF('[5]#REF'!$A$5&lt;=5,INDEX('[5]#REF'!F1:AC1,('[5]#REF'!$A$5*5)-4),'[5]#REF'!V1)</definedName>
    <definedName name="ratio3">IF('[5]#REF'!$A$5&lt;=5,INDEX('[5]#REF'!F1:AC1,('[5]#REF'!$A$5*5)-4),'[5]#REF'!Z1)</definedName>
    <definedName name="report">'[2]FA(NEW)'!$E$5:$G$45</definedName>
    <definedName name="rik" localSheetId="0">IF(#REF!&lt;=5,INDEX(#REF!,(#REF!*5)-4),#REF!)</definedName>
    <definedName name="rik" localSheetId="4">IF(#REF!&lt;=5,INDEX(#REF!,(#REF!*5)-4),#REF!)</definedName>
    <definedName name="rik">IF(#REF!&lt;=5,INDEX(#REF!,(#REF!*5)-4),#REF!)</definedName>
    <definedName name="twpl" localSheetId="0">#REF!</definedName>
    <definedName name="twpl" localSheetId="4">#REF!</definedName>
    <definedName name="twpl">#REF!</definedName>
    <definedName name="variance">'[2]FA(NEW)'!$BI$5:$CF$44</definedName>
    <definedName name="ytdbs" localSheetId="0">#REF!</definedName>
    <definedName name="ytdbs" localSheetId="4">#REF!</definedName>
    <definedName name="ytdbs">#REF!</definedName>
    <definedName name="ytdbs1" localSheetId="4">#REF!</definedName>
    <definedName name="ytdbs1">#REF!</definedName>
    <definedName name="ytdpl" localSheetId="4">#REF!</definedName>
    <definedName name="ytdpl">#REF!</definedName>
    <definedName name="ytdpl1" localSheetId="4">#REF!</definedName>
    <definedName name="ytdpl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81" i="15" l="1"/>
  <c r="H81" i="15"/>
  <c r="F81" i="15"/>
  <c r="D81" i="15"/>
  <c r="H100" i="15" l="1"/>
  <c r="D92" i="15"/>
  <c r="D42" i="15"/>
  <c r="A120" i="1" l="1"/>
  <c r="H67" i="16" l="1"/>
  <c r="H66" i="16"/>
  <c r="D69" i="1" l="1"/>
  <c r="T29" i="7" l="1"/>
  <c r="N29" i="7"/>
  <c r="D141" i="1"/>
  <c r="H99" i="1"/>
  <c r="D33" i="16"/>
  <c r="D29" i="16"/>
  <c r="Z35" i="7" l="1"/>
  <c r="V32" i="7" l="1"/>
  <c r="X32" i="7" s="1"/>
  <c r="AB32" i="7" s="1"/>
  <c r="H87" i="1" l="1"/>
  <c r="H70" i="15" l="1"/>
  <c r="D70" i="15"/>
  <c r="J70" i="15"/>
  <c r="F70" i="15"/>
  <c r="L22" i="8"/>
  <c r="F22" i="8"/>
  <c r="R19" i="8"/>
  <c r="N22" i="8"/>
  <c r="J22" i="8"/>
  <c r="H22" i="8"/>
  <c r="P21" i="8"/>
  <c r="P22" i="8" s="1"/>
  <c r="R33" i="7"/>
  <c r="R30" i="7"/>
  <c r="R27" i="7"/>
  <c r="V26" i="7"/>
  <c r="X26" i="7" s="1"/>
  <c r="AB26" i="7" s="1"/>
  <c r="P24" i="7"/>
  <c r="V24" i="7" s="1"/>
  <c r="X24" i="7" s="1"/>
  <c r="AB24" i="7" s="1"/>
  <c r="V18" i="7"/>
  <c r="Q22" i="7"/>
  <c r="R19" i="7"/>
  <c r="R22" i="7" s="1"/>
  <c r="P19" i="7"/>
  <c r="F19" i="7"/>
  <c r="AB16" i="7"/>
  <c r="F129" i="1"/>
  <c r="D134" i="1"/>
  <c r="J134" i="1"/>
  <c r="H134" i="1"/>
  <c r="F134" i="1"/>
  <c r="F135" i="1" s="1"/>
  <c r="D129" i="1"/>
  <c r="H57" i="1"/>
  <c r="J57" i="1"/>
  <c r="D62" i="1"/>
  <c r="F62" i="1"/>
  <c r="D57" i="1"/>
  <c r="J62" i="1"/>
  <c r="H62" i="1"/>
  <c r="R34" i="7" l="1"/>
  <c r="J63" i="1"/>
  <c r="R21" i="8"/>
  <c r="H63" i="1"/>
  <c r="D63" i="1"/>
  <c r="D135" i="1"/>
  <c r="R22" i="8"/>
  <c r="J129" i="1" l="1"/>
  <c r="J135" i="1" s="1"/>
  <c r="F142" i="1"/>
  <c r="J93" i="1"/>
  <c r="J94" i="1" s="1"/>
  <c r="J87" i="1"/>
  <c r="F108" i="1"/>
  <c r="F105" i="1"/>
  <c r="F120" i="1" s="1"/>
  <c r="F137" i="1" s="1"/>
  <c r="F94" i="1"/>
  <c r="F87" i="1"/>
  <c r="F57" i="1"/>
  <c r="J21" i="1"/>
  <c r="J22" i="1" s="1"/>
  <c r="J15" i="1"/>
  <c r="F36" i="1"/>
  <c r="F33" i="1"/>
  <c r="F48" i="1" s="1"/>
  <c r="F22" i="1"/>
  <c r="F15" i="1"/>
  <c r="L28" i="8"/>
  <c r="J28" i="8"/>
  <c r="H28" i="8"/>
  <c r="F28" i="8"/>
  <c r="L35" i="7"/>
  <c r="J35" i="7"/>
  <c r="H35" i="7"/>
  <c r="F35" i="7"/>
  <c r="D35" i="7"/>
  <c r="F95" i="1" l="1"/>
  <c r="F98" i="1" s="1"/>
  <c r="F100" i="1" s="1"/>
  <c r="F63" i="1"/>
  <c r="F65" i="1" s="1"/>
  <c r="F68" i="1" s="1"/>
  <c r="F70" i="1" s="1"/>
  <c r="F23" i="1"/>
  <c r="J23" i="1"/>
  <c r="F9" i="15"/>
  <c r="F30" i="15" s="1"/>
  <c r="J95" i="1"/>
  <c r="J98" i="1" s="1"/>
  <c r="J82" i="16"/>
  <c r="J85" i="16" s="1"/>
  <c r="F82" i="16"/>
  <c r="F85" i="16" s="1"/>
  <c r="J68" i="16"/>
  <c r="F68" i="16"/>
  <c r="J57" i="16"/>
  <c r="J69" i="16" s="1"/>
  <c r="J86" i="16" s="1"/>
  <c r="F57" i="16"/>
  <c r="F69" i="16" s="1"/>
  <c r="J34" i="16"/>
  <c r="F34" i="16"/>
  <c r="J17" i="16"/>
  <c r="J35" i="16" s="1"/>
  <c r="F17" i="16"/>
  <c r="F35" i="16" s="1"/>
  <c r="F45" i="15" l="1"/>
  <c r="J26" i="1"/>
  <c r="J28" i="1" s="1"/>
  <c r="J31" i="1" s="1"/>
  <c r="F26" i="1"/>
  <c r="F28" i="1" s="1"/>
  <c r="J100" i="1"/>
  <c r="J103" i="1" s="1"/>
  <c r="J9" i="15"/>
  <c r="J30" i="15" s="1"/>
  <c r="J45" i="15" s="1"/>
  <c r="F86" i="16"/>
  <c r="F87" i="16" s="1"/>
  <c r="J87" i="16"/>
  <c r="J49" i="15" l="1"/>
  <c r="J84" i="15" s="1"/>
  <c r="J86" i="15" s="1"/>
  <c r="F49" i="15"/>
  <c r="F84" i="15" s="1"/>
  <c r="F86" i="15" s="1"/>
  <c r="J36" i="1"/>
  <c r="J48" i="1"/>
  <c r="J65" i="1" s="1"/>
  <c r="J68" i="1" s="1"/>
  <c r="J108" i="1"/>
  <c r="J120" i="1"/>
  <c r="Z19" i="7"/>
  <c r="J137" i="1" l="1"/>
  <c r="J140" i="1" s="1"/>
  <c r="N25" i="8"/>
  <c r="N27" i="8" s="1"/>
  <c r="L25" i="8"/>
  <c r="L27" i="8" s="1"/>
  <c r="J25" i="8"/>
  <c r="J27" i="8" s="1"/>
  <c r="H25" i="8"/>
  <c r="H27" i="8" s="1"/>
  <c r="F25" i="8"/>
  <c r="F27" i="8" s="1"/>
  <c r="P26" i="8"/>
  <c r="P24" i="8"/>
  <c r="P23" i="8"/>
  <c r="P14" i="8"/>
  <c r="P13" i="8"/>
  <c r="R24" i="8"/>
  <c r="N15" i="8"/>
  <c r="L15" i="8"/>
  <c r="J15" i="8"/>
  <c r="H15" i="8"/>
  <c r="F15" i="8"/>
  <c r="R14" i="8"/>
  <c r="V28" i="7"/>
  <c r="X28" i="7" s="1"/>
  <c r="AB28" i="7" s="1"/>
  <c r="V21" i="7"/>
  <c r="X21" i="7" s="1"/>
  <c r="AB21" i="7" s="1"/>
  <c r="X18" i="7"/>
  <c r="P25" i="8" l="1"/>
  <c r="P15" i="8"/>
  <c r="P16" i="8" l="1"/>
  <c r="R16" i="8" s="1"/>
  <c r="V20" i="7"/>
  <c r="X20" i="7" s="1"/>
  <c r="AB20" i="7" s="1"/>
  <c r="R26" i="8" l="1"/>
  <c r="V31" i="7"/>
  <c r="X31" i="7" s="1"/>
  <c r="AB31" i="7" s="1"/>
  <c r="D36" i="1" l="1"/>
  <c r="F71" i="1"/>
  <c r="D33" i="1"/>
  <c r="H22" i="1"/>
  <c r="D22" i="1"/>
  <c r="H15" i="1"/>
  <c r="D15" i="1"/>
  <c r="D48" i="1" l="1"/>
  <c r="H23" i="1"/>
  <c r="D23" i="1"/>
  <c r="P12" i="8"/>
  <c r="D65" i="1" l="1"/>
  <c r="D26" i="1"/>
  <c r="H26" i="1"/>
  <c r="R12" i="8"/>
  <c r="D68" i="1" l="1"/>
  <c r="H28" i="1"/>
  <c r="D28" i="1"/>
  <c r="P27" i="8"/>
  <c r="P28" i="8"/>
  <c r="R28" i="8"/>
  <c r="D70" i="1" l="1"/>
  <c r="Z22" i="7"/>
  <c r="D71" i="1" l="1"/>
  <c r="H48" i="1"/>
  <c r="H36" i="1"/>
  <c r="P33" i="7"/>
  <c r="H65" i="1" l="1"/>
  <c r="AA27" i="7"/>
  <c r="Z27" i="7"/>
  <c r="Y27" i="7"/>
  <c r="W27" i="7"/>
  <c r="U27" i="7"/>
  <c r="T27" i="7"/>
  <c r="Q27" i="7"/>
  <c r="P27" i="7"/>
  <c r="O27" i="7"/>
  <c r="N27" i="7"/>
  <c r="M27" i="7"/>
  <c r="L27" i="7"/>
  <c r="K27" i="7"/>
  <c r="J27" i="7"/>
  <c r="I27" i="7"/>
  <c r="H27" i="7"/>
  <c r="G27" i="7"/>
  <c r="F27" i="7"/>
  <c r="E27" i="7"/>
  <c r="D27" i="7"/>
  <c r="H68" i="1" l="1"/>
  <c r="V33" i="7"/>
  <c r="X33" i="7" s="1"/>
  <c r="AB33" i="7" s="1"/>
  <c r="V35" i="7"/>
  <c r="X35" i="7" l="1"/>
  <c r="V27" i="7"/>
  <c r="X27" i="7" l="1"/>
  <c r="AB27" i="7" l="1"/>
  <c r="AB35" i="7"/>
  <c r="F143" i="1" l="1"/>
  <c r="H129" i="1" l="1"/>
  <c r="H135" i="1" s="1"/>
  <c r="V29" i="7" l="1"/>
  <c r="X29" i="7" s="1"/>
  <c r="AB29" i="7" s="1"/>
  <c r="V17" i="7"/>
  <c r="V19" i="7" s="1"/>
  <c r="V22" i="7" s="1"/>
  <c r="T30" i="7"/>
  <c r="T34" i="7" s="1"/>
  <c r="T19" i="7"/>
  <c r="T22" i="7" s="1"/>
  <c r="N17" i="8" l="1"/>
  <c r="L17" i="8"/>
  <c r="J17" i="8"/>
  <c r="H17" i="8"/>
  <c r="F17" i="8"/>
  <c r="Z30" i="7"/>
  <c r="P30" i="7"/>
  <c r="P34" i="7" s="1"/>
  <c r="N30" i="7"/>
  <c r="N34" i="7" s="1"/>
  <c r="J30" i="7"/>
  <c r="J34" i="7" s="1"/>
  <c r="J36" i="7" s="1"/>
  <c r="H30" i="7"/>
  <c r="H34" i="7" s="1"/>
  <c r="F30" i="7"/>
  <c r="D30" i="7"/>
  <c r="P22" i="7"/>
  <c r="N19" i="7"/>
  <c r="N22" i="7" s="1"/>
  <c r="L19" i="7"/>
  <c r="L22" i="7" s="1"/>
  <c r="J19" i="7"/>
  <c r="J22" i="7" s="1"/>
  <c r="H19" i="7"/>
  <c r="H22" i="7" s="1"/>
  <c r="F22" i="7"/>
  <c r="D19" i="7"/>
  <c r="D22" i="7" s="1"/>
  <c r="AB18" i="7"/>
  <c r="Z34" i="7" l="1"/>
  <c r="L30" i="7"/>
  <c r="L34" i="7" s="1"/>
  <c r="F34" i="7" l="1"/>
  <c r="D34" i="7"/>
  <c r="P17" i="8"/>
  <c r="V30" i="7"/>
  <c r="D142" i="1"/>
  <c r="D105" i="1"/>
  <c r="H94" i="1"/>
  <c r="D94" i="1"/>
  <c r="D120" i="1" l="1"/>
  <c r="V34" i="7"/>
  <c r="X30" i="7"/>
  <c r="X34" i="7" s="1"/>
  <c r="X17" i="7"/>
  <c r="AB17" i="7" s="1"/>
  <c r="AB19" i="7" s="1"/>
  <c r="AB22" i="7" s="1"/>
  <c r="R23" i="8"/>
  <c r="R25" i="8" s="1"/>
  <c r="R27" i="8" s="1"/>
  <c r="R13" i="8"/>
  <c r="H95" i="1"/>
  <c r="D87" i="1"/>
  <c r="D137" i="1" l="1"/>
  <c r="D95" i="1"/>
  <c r="H98" i="1"/>
  <c r="R15" i="8"/>
  <c r="R17" i="8" s="1"/>
  <c r="AB30" i="7"/>
  <c r="AB34" i="7" s="1"/>
  <c r="X19" i="7"/>
  <c r="X22" i="7" s="1"/>
  <c r="D143" i="1" l="1"/>
  <c r="H9" i="15"/>
  <c r="H30" i="15" s="1"/>
  <c r="H45" i="15" s="1"/>
  <c r="H49" i="15" s="1"/>
  <c r="D98" i="1"/>
  <c r="H100" i="1"/>
  <c r="H84" i="15" l="1"/>
  <c r="H86" i="15" s="1"/>
  <c r="H87" i="15" s="1"/>
  <c r="H103" i="1"/>
  <c r="D9" i="15"/>
  <c r="D30" i="15" s="1"/>
  <c r="D45" i="15" s="1"/>
  <c r="D49" i="15" s="1"/>
  <c r="D100" i="1"/>
  <c r="D108" i="1"/>
  <c r="D84" i="15" l="1"/>
  <c r="D86" i="15" s="1"/>
  <c r="D87" i="15" s="1"/>
  <c r="H108" i="1"/>
  <c r="H120" i="1"/>
  <c r="H137" i="1" l="1"/>
  <c r="H29" i="8"/>
  <c r="H140" i="1" l="1"/>
  <c r="J29" i="8"/>
  <c r="P29" i="8" l="1"/>
  <c r="F36" i="7" l="1"/>
  <c r="H36" i="7"/>
  <c r="D68" i="16" l="1"/>
  <c r="V36" i="7"/>
  <c r="D34" i="16"/>
  <c r="D17" i="16"/>
  <c r="D57" i="16"/>
  <c r="D69" i="16" l="1"/>
  <c r="D36" i="7"/>
  <c r="F29" i="8"/>
  <c r="D35" i="16"/>
  <c r="L29" i="8" l="1"/>
  <c r="H82" i="16" l="1"/>
  <c r="H85" i="16" l="1"/>
  <c r="R29" i="8"/>
  <c r="H17" i="16" l="1"/>
  <c r="H57" i="16" l="1"/>
  <c r="H34" i="16" l="1"/>
  <c r="H35" i="16" l="1"/>
  <c r="H68" i="16" l="1"/>
  <c r="H69" i="16"/>
  <c r="H86" i="16" l="1"/>
  <c r="H87" i="16" l="1"/>
  <c r="Z36" i="7"/>
  <c r="D82" i="16" l="1"/>
  <c r="L36" i="7"/>
  <c r="X36" i="7" l="1"/>
  <c r="D85" i="16"/>
  <c r="D86" i="16"/>
  <c r="AB36" i="7" l="1"/>
  <c r="D87" i="16"/>
</calcChain>
</file>

<file path=xl/sharedStrings.xml><?xml version="1.0" encoding="utf-8"?>
<sst xmlns="http://schemas.openxmlformats.org/spreadsheetml/2006/main" count="463" uniqueCount="280">
  <si>
    <t>Laguna Resorts &amp; Hotels Public Company Limited and its subsidiaries</t>
  </si>
  <si>
    <t>Consolidated financial statements</t>
  </si>
  <si>
    <t>Separate financial statements</t>
  </si>
  <si>
    <t>Note</t>
  </si>
  <si>
    <t>Assets</t>
  </si>
  <si>
    <t>Current assets</t>
  </si>
  <si>
    <t>Cash and cash equivalents</t>
  </si>
  <si>
    <t>Other current assets</t>
  </si>
  <si>
    <t>Total current assets</t>
  </si>
  <si>
    <t>Non-current assets</t>
  </si>
  <si>
    <t>Other non-current assets</t>
  </si>
  <si>
    <t>Total non-current assets</t>
  </si>
  <si>
    <t>Total assets</t>
  </si>
  <si>
    <t>The accompanying notes are an integral part of the financial statements.</t>
  </si>
  <si>
    <t>Liabilities and shareholders' equity</t>
  </si>
  <si>
    <t>Current liabilities</t>
  </si>
  <si>
    <t>Other current liabilities</t>
  </si>
  <si>
    <t>Total current liabilities</t>
  </si>
  <si>
    <t>Non-current liabilities</t>
  </si>
  <si>
    <t>Other non-current liabilities</t>
  </si>
  <si>
    <t>Total non-current liabilities</t>
  </si>
  <si>
    <t>Total liabilities</t>
  </si>
  <si>
    <t>Shareholders' equity</t>
  </si>
  <si>
    <t>Share capital</t>
  </si>
  <si>
    <t xml:space="preserve">   Registered</t>
  </si>
  <si>
    <t xml:space="preserve">      211,675,358 ordinary shares of Baht 10 each</t>
  </si>
  <si>
    <t xml:space="preserve">   Issued and fully paid-up</t>
  </si>
  <si>
    <t xml:space="preserve">      166,682,701 ordinary shares of Baht 10 each</t>
  </si>
  <si>
    <t>Share premium</t>
  </si>
  <si>
    <t>Capital reserve</t>
  </si>
  <si>
    <t>Retained earnings</t>
  </si>
  <si>
    <t xml:space="preserve">   Appropriated - statutory reserve</t>
  </si>
  <si>
    <t xml:space="preserve">   Unappropriated</t>
  </si>
  <si>
    <t>Total shareholders' equity</t>
  </si>
  <si>
    <t>Total liabilities and shareholders' equity</t>
  </si>
  <si>
    <t>Other income</t>
  </si>
  <si>
    <t>Expenses</t>
  </si>
  <si>
    <t xml:space="preserve">Cost of hotel operations </t>
  </si>
  <si>
    <t>Cost of property development operations</t>
  </si>
  <si>
    <t>Cost of office rental operations</t>
  </si>
  <si>
    <t>Selling expenses</t>
  </si>
  <si>
    <t>Administrative expenses</t>
  </si>
  <si>
    <t>Total expenses</t>
  </si>
  <si>
    <t>Finance cost</t>
  </si>
  <si>
    <t>Basic earnings per share</t>
  </si>
  <si>
    <t>Cash flows from operating activites</t>
  </si>
  <si>
    <t xml:space="preserve">   to net cash provided by (paid from) operating activities:</t>
  </si>
  <si>
    <t xml:space="preserve">   Depreciation</t>
  </si>
  <si>
    <t xml:space="preserve">   Amortisation of leasehold rights</t>
  </si>
  <si>
    <t xml:space="preserve">   Interest income</t>
  </si>
  <si>
    <t xml:space="preserve">   Interest expenses</t>
  </si>
  <si>
    <t xml:space="preserve">   operating assets and liabilities</t>
  </si>
  <si>
    <t>Operating assets (increase) decrease</t>
  </si>
  <si>
    <t xml:space="preserve">   Inventories</t>
  </si>
  <si>
    <t xml:space="preserve">   Property development cost</t>
  </si>
  <si>
    <t xml:space="preserve">   Other current assets</t>
  </si>
  <si>
    <t xml:space="preserve">   Long-term trade accounts receivable</t>
  </si>
  <si>
    <t xml:space="preserve">   Other non-current assets</t>
  </si>
  <si>
    <t>Operating liabilities increase (decrease)</t>
  </si>
  <si>
    <t xml:space="preserve">   Other current liabilities</t>
  </si>
  <si>
    <t xml:space="preserve">   Other non-current liabilities</t>
  </si>
  <si>
    <t xml:space="preserve">   Cash received for interest income</t>
  </si>
  <si>
    <t xml:space="preserve">   Cash paid for interest expenses</t>
  </si>
  <si>
    <t>Net cash flows from (used in) operating activities</t>
  </si>
  <si>
    <t>Cash flows from investing activities</t>
  </si>
  <si>
    <t>Cash flows from financing activities</t>
  </si>
  <si>
    <t>Repayment of long-term loans from subsidiaries</t>
  </si>
  <si>
    <t>Net increase (decrease) in cash and cash equivalents</t>
  </si>
  <si>
    <t>Supplemental cash flows information</t>
  </si>
  <si>
    <t>Non-cash items</t>
  </si>
  <si>
    <t>Issued and fully</t>
  </si>
  <si>
    <t>paid-up</t>
  </si>
  <si>
    <t xml:space="preserve">Revaluation </t>
  </si>
  <si>
    <t>Appropriated -</t>
  </si>
  <si>
    <t>share capital</t>
  </si>
  <si>
    <t>Statutory reserve</t>
  </si>
  <si>
    <t>Unappropriated</t>
  </si>
  <si>
    <t>Total</t>
  </si>
  <si>
    <t>Total equity</t>
  </si>
  <si>
    <t xml:space="preserve">surplus </t>
  </si>
  <si>
    <t>on assets</t>
  </si>
  <si>
    <t>statutory reserve</t>
  </si>
  <si>
    <t>Trade and other receivables</t>
  </si>
  <si>
    <t xml:space="preserve">Inventories </t>
  </si>
  <si>
    <t>Investments in associates</t>
  </si>
  <si>
    <t xml:space="preserve">Property, plant and equipment </t>
  </si>
  <si>
    <t>Investment properties</t>
  </si>
  <si>
    <t>Trade and other payables</t>
  </si>
  <si>
    <t>Provision for long-term employee benefits</t>
  </si>
  <si>
    <t>Non-controlling interests of the subsidiaries</t>
  </si>
  <si>
    <t>Equity holders of the Company</t>
  </si>
  <si>
    <t>Equity attributable to the owners of the Company</t>
  </si>
  <si>
    <t>Other components of shareholders' equity</t>
  </si>
  <si>
    <t>Other comprehensive income</t>
  </si>
  <si>
    <t>Exchange</t>
  </si>
  <si>
    <t>differences on</t>
  </si>
  <si>
    <t xml:space="preserve">translation of </t>
  </si>
  <si>
    <t>Total other</t>
  </si>
  <si>
    <t>financial</t>
  </si>
  <si>
    <t>components of</t>
  </si>
  <si>
    <t>attributable to</t>
  </si>
  <si>
    <t xml:space="preserve"> interests</t>
  </si>
  <si>
    <t>statements in</t>
  </si>
  <si>
    <t>shareholders'</t>
  </si>
  <si>
    <t>shareholders of</t>
  </si>
  <si>
    <t xml:space="preserve">of the </t>
  </si>
  <si>
    <t>foreign currency</t>
  </si>
  <si>
    <t>equity</t>
  </si>
  <si>
    <t>the Company</t>
  </si>
  <si>
    <t>subsidiaries</t>
  </si>
  <si>
    <t xml:space="preserve">components of </t>
  </si>
  <si>
    <t xml:space="preserve">   Provision for long-term employee benefits</t>
  </si>
  <si>
    <t xml:space="preserve">Profit (loss) from operating activities before changes in </t>
  </si>
  <si>
    <t xml:space="preserve">   Trade and other receivables</t>
  </si>
  <si>
    <t xml:space="preserve">   Trade and other payables</t>
  </si>
  <si>
    <t xml:space="preserve">Exchange differences on translation of </t>
  </si>
  <si>
    <t>Profit (loss) attributable to equity holders of the Company</t>
  </si>
  <si>
    <t>Profit (loss) attributable to:</t>
  </si>
  <si>
    <t>Revenue from hotel operations</t>
  </si>
  <si>
    <t>Revenue from property development operations</t>
  </si>
  <si>
    <t>Revenue from office rental operations</t>
  </si>
  <si>
    <t>(Unit: Thousand Baht)</t>
  </si>
  <si>
    <t>(Unaudited but reviewed)</t>
  </si>
  <si>
    <t>Net cash flows from (used in) investing activities</t>
  </si>
  <si>
    <t>Net cash flows from (used in) financing activities</t>
  </si>
  <si>
    <t>Advance received from customers</t>
  </si>
  <si>
    <t>Profit (loss) for the period</t>
  </si>
  <si>
    <t>Cash and cash equivalents at beginning of period</t>
  </si>
  <si>
    <t>Cash and cash equivalents at end of period</t>
  </si>
  <si>
    <t xml:space="preserve">Cash paid for acquisition of property, plant and equipment </t>
  </si>
  <si>
    <t>Cash received from sales of property, plant and equipment</t>
  </si>
  <si>
    <t>Income tax payable</t>
  </si>
  <si>
    <t xml:space="preserve">Equity attributable to non-controlling interests </t>
  </si>
  <si>
    <t xml:space="preserve">   of the subsidiaries</t>
  </si>
  <si>
    <t>Directors</t>
  </si>
  <si>
    <t>Statement of financial position</t>
  </si>
  <si>
    <t>Statement of financial position (continued)</t>
  </si>
  <si>
    <t>Income statement</t>
  </si>
  <si>
    <t>Profit (loss) before income tax expenses</t>
  </si>
  <si>
    <t>Income tax expenses</t>
  </si>
  <si>
    <t>Statement of comprehensive income</t>
  </si>
  <si>
    <t>Statement of changes in shareholders' equity</t>
  </si>
  <si>
    <t>Statement of changes in shareholders' equity (continued)</t>
  </si>
  <si>
    <t>Cash flow statement</t>
  </si>
  <si>
    <t>Cash flow statement (continued)</t>
  </si>
  <si>
    <t>Deferred tax assets</t>
  </si>
  <si>
    <t>Deferred tax liabilities</t>
  </si>
  <si>
    <t xml:space="preserve">Net exchange differences on translation of financial </t>
  </si>
  <si>
    <t xml:space="preserve">    statements in foreign currency</t>
  </si>
  <si>
    <t xml:space="preserve">   financial statements in foreign currency</t>
  </si>
  <si>
    <t>Equity attributable</t>
  </si>
  <si>
    <t>to non-controlling</t>
  </si>
  <si>
    <t xml:space="preserve">   Advance received from customers</t>
  </si>
  <si>
    <t xml:space="preserve">   Cash paid for income tax</t>
  </si>
  <si>
    <t>Cash received from long-term loans to subsidiaries</t>
  </si>
  <si>
    <t>Cash paid for long-term loans to subsidiaries</t>
  </si>
  <si>
    <t>Revaluation</t>
  </si>
  <si>
    <t xml:space="preserve">   Write off property, plant and equipment</t>
  </si>
  <si>
    <t>Draw down of long-term loans from subsidiaries</t>
  </si>
  <si>
    <t>Profit for the period</t>
  </si>
  <si>
    <t>Other comprehensive income (loss):</t>
  </si>
  <si>
    <t>Other comprehensive income (loss) for the period</t>
  </si>
  <si>
    <t>Total comprehensive income (loss) for the period</t>
  </si>
  <si>
    <t>Total comprehensive income (loss) attributable to:</t>
  </si>
  <si>
    <t xml:space="preserve">Total comprehensive income (loss) for the period </t>
  </si>
  <si>
    <t xml:space="preserve">   to profit or loss in subsequent periods:</t>
  </si>
  <si>
    <t>(Unit: Thousand Baht, except earnings per share expressed in Baht)</t>
  </si>
  <si>
    <t xml:space="preserve">   Allowance for doubtful accounts (reversal)</t>
  </si>
  <si>
    <t>(Unaudited</t>
  </si>
  <si>
    <t>but reviewed)</t>
  </si>
  <si>
    <t>(Audited)</t>
  </si>
  <si>
    <t>Other comprehensive income (loss) to be reclassified</t>
  </si>
  <si>
    <t xml:space="preserve">   Reversal of revaluation surplus on disposal of assets</t>
  </si>
  <si>
    <t xml:space="preserve">   Interest recorded as property development cost</t>
  </si>
  <si>
    <t>Property development cost</t>
  </si>
  <si>
    <t>Long-term fixed deposit</t>
  </si>
  <si>
    <t xml:space="preserve">Long-term trade accounts receivable </t>
  </si>
  <si>
    <t>Investments in subsidiaries</t>
  </si>
  <si>
    <t>Long-term loans to subsidiaries</t>
  </si>
  <si>
    <t>Goodwill</t>
  </si>
  <si>
    <t>Leasehold rights</t>
  </si>
  <si>
    <t>Current portion of long-term loans from financial</t>
  </si>
  <si>
    <t>Long-term loans from subsidiaries</t>
  </si>
  <si>
    <t xml:space="preserve">   - net of current portion</t>
  </si>
  <si>
    <t>Share of other comprehensive income (loss) of associates</t>
  </si>
  <si>
    <t xml:space="preserve">   Share of comprehensive income (loss) of associates</t>
  </si>
  <si>
    <t>Share of other</t>
  </si>
  <si>
    <t>comprehensive</t>
  </si>
  <si>
    <t>income (loss) of</t>
  </si>
  <si>
    <t>associates</t>
  </si>
  <si>
    <t>Interest income</t>
  </si>
  <si>
    <t xml:space="preserve">   Forfeited money from property units</t>
  </si>
  <si>
    <t>Short-term loans from financial institutions</t>
  </si>
  <si>
    <t>shareholders' equity</t>
  </si>
  <si>
    <t xml:space="preserve">Other  components of </t>
  </si>
  <si>
    <t>surplus on assets</t>
  </si>
  <si>
    <t>2019</t>
  </si>
  <si>
    <t>Balance as at 1 January 2019</t>
  </si>
  <si>
    <t>Cost to obtain contracts with customers</t>
  </si>
  <si>
    <t>Increase in long-term fixed deposit</t>
  </si>
  <si>
    <t>Dividend received from investment in subsidiaries</t>
  </si>
  <si>
    <t>Share of profit from investments in associates</t>
  </si>
  <si>
    <t>Reversal of revaluation surplus on disposal of assets</t>
  </si>
  <si>
    <t xml:space="preserve">   Dividend income from investments in subsidiaries</t>
  </si>
  <si>
    <t xml:space="preserve">      plant and equipment</t>
  </si>
  <si>
    <t xml:space="preserve">   Transfer of property development cost to property, </t>
  </si>
  <si>
    <t>Balance as at 30 June 2019</t>
  </si>
  <si>
    <t xml:space="preserve">   Dividend income from investments in associate</t>
  </si>
  <si>
    <t>Increase in current investment - short-term fixed deposit</t>
  </si>
  <si>
    <t>Dividend received from investment in associate</t>
  </si>
  <si>
    <t>Payment of dividends</t>
  </si>
  <si>
    <t xml:space="preserve">   Transfer of property, plant and equipment to </t>
  </si>
  <si>
    <t xml:space="preserve">   Interest recorded as property, plant and equipment</t>
  </si>
  <si>
    <t xml:space="preserve">   Transfer of property development cost to  </t>
  </si>
  <si>
    <t>Share of loss from investments in associates</t>
  </si>
  <si>
    <t>Cash paid for acquisition of investment properties</t>
  </si>
  <si>
    <t>Revenues</t>
  </si>
  <si>
    <t>Total revenues</t>
  </si>
  <si>
    <t>Other comperhenive income for the period</t>
  </si>
  <si>
    <t>Other comperhensive income for the period</t>
  </si>
  <si>
    <t xml:space="preserve">   Share of profit from investments in associates</t>
  </si>
  <si>
    <t xml:space="preserve">   (Gain) loss on sales of property, plant and equipment</t>
  </si>
  <si>
    <t xml:space="preserve">   Impairment of property, plant and equipment</t>
  </si>
  <si>
    <t xml:space="preserve">   Cost to obtain contracts with customers</t>
  </si>
  <si>
    <t xml:space="preserve">      property development cost</t>
  </si>
  <si>
    <t>Adjustments to reconcile profit before income tax expenses</t>
  </si>
  <si>
    <t xml:space="preserve">   Write off investment properties</t>
  </si>
  <si>
    <t xml:space="preserve">Total comprehensive income for the period </t>
  </si>
  <si>
    <t xml:space="preserve">   Gain on revaluation of investment properties</t>
  </si>
  <si>
    <t xml:space="preserve">      investment properties</t>
  </si>
  <si>
    <t>31 December 2019</t>
  </si>
  <si>
    <t>Other non-current financial assets</t>
  </si>
  <si>
    <t>Other long-term investments</t>
  </si>
  <si>
    <t>Right-of-use assets</t>
  </si>
  <si>
    <t>The accompanying notes to interim consolidated financial statements are an integral part of the financial statements.</t>
  </si>
  <si>
    <t>Current portion of lease liabilities</t>
  </si>
  <si>
    <t>Long-term loan from related company</t>
  </si>
  <si>
    <t>Long-term provision - provision for legal cases</t>
  </si>
  <si>
    <t>Lease liabilities, net of current portion</t>
  </si>
  <si>
    <t>Equity attributable to owners of the Company</t>
  </si>
  <si>
    <t>30 June 2020</t>
  </si>
  <si>
    <t>As at 30 June 2020</t>
  </si>
  <si>
    <t>For the six-month period ended 30 June 2020</t>
  </si>
  <si>
    <t>Balance as at 30 June 2020</t>
  </si>
  <si>
    <t>Balance as at 1 January 2020</t>
  </si>
  <si>
    <t>For the three-month period ended 30 June 2020</t>
  </si>
  <si>
    <t>2020</t>
  </si>
  <si>
    <t>Profit (loss) before operating activities</t>
  </si>
  <si>
    <t xml:space="preserve">   to profit or loss in subsequent periods, net of income tax</t>
  </si>
  <si>
    <t xml:space="preserve">Other comprehensive income (loss) not to be reclassified </t>
  </si>
  <si>
    <t xml:space="preserve">   to profit or loss in subsequent periods</t>
  </si>
  <si>
    <t>Gains on</t>
  </si>
  <si>
    <t>investments in equity</t>
  </si>
  <si>
    <t>designated at fair</t>
  </si>
  <si>
    <t>value through  other</t>
  </si>
  <si>
    <t>comprehensive income</t>
  </si>
  <si>
    <t xml:space="preserve">Balance as at 30 June 2019 </t>
  </si>
  <si>
    <t>Cumultive effects of the changes in accounting policies due to</t>
  </si>
  <si>
    <t xml:space="preserve">   the adoption of new financial reporting standards (Note 2)</t>
  </si>
  <si>
    <t>Balance as at 1 January 2020 - as restated</t>
  </si>
  <si>
    <t>Cumulative effects of changes in accounting policies due to</t>
  </si>
  <si>
    <t xml:space="preserve"> the adoption of new financial reporting standards (Note 2)</t>
  </si>
  <si>
    <t>Additional investment in subsidiary</t>
  </si>
  <si>
    <t xml:space="preserve">   Write off property development cost</t>
  </si>
  <si>
    <t>Dividend paid (Note 23)</t>
  </si>
  <si>
    <t>Loss for the period</t>
  </si>
  <si>
    <t xml:space="preserve">   Reduction of inventory to net realisable value</t>
  </si>
  <si>
    <t xml:space="preserve">Cash flows (used in) from operating activities </t>
  </si>
  <si>
    <t>Increase in short-term loans from financial institutions</t>
  </si>
  <si>
    <t xml:space="preserve">   Dividend payable</t>
  </si>
  <si>
    <t>Long-term restricted deposits at financial institution</t>
  </si>
  <si>
    <t xml:space="preserve">   institution</t>
  </si>
  <si>
    <t>Long-term loans from financial institution</t>
  </si>
  <si>
    <t>Increase in long-term restricted deposits at financial institution</t>
  </si>
  <si>
    <t>Draw down of long-term loans from financial institution</t>
  </si>
  <si>
    <t>Repayment of long-term loans from financial institution</t>
  </si>
  <si>
    <t xml:space="preserve">   Cash paid for provision for long-term employee benefits</t>
  </si>
  <si>
    <t xml:space="preserve">   non-controlling interests</t>
  </si>
  <si>
    <t xml:space="preserve">Payment of lease payable </t>
  </si>
  <si>
    <t xml:space="preserve">Cash received from registered share capital of subsidiary 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</si>
</sst>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#,##0_);[Red]\(#,##0\);"/>
    <numFmt numFmtId="166" formatCode="_([$€-2]* #,##0.00_);_([$€-2]* \(#,##0.00\);_([$€-2]* &quot;-&quot;??_)"/>
    <numFmt numFmtId="167" formatCode="_(* #,##0.00_);_(* \(#,##0.00\);_(* &quot;-&quot;_);_(@_)"/>
    <numFmt numFmtId="168" formatCode="_(* #,##0.000_);_(* \(#,##0.000\);_(* &quot;-&quot;??_);_(@_)"/>
  </numFmts>
  <fonts count="22">
    <font>
      <sz val="10"/>
      <color theme="1"/>
      <name val="Arial"/>
      <family val="2"/>
    </font>
    <font>
      <sz val="10"/>
      <color indexed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u/>
      <sz val="9"/>
      <name val="Arial"/>
      <family val="2"/>
    </font>
    <font>
      <i/>
      <sz val="9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sz val="14"/>
      <name val="CordiaUPC"/>
      <family val="2"/>
      <charset val="222"/>
    </font>
    <font>
      <sz val="14"/>
      <name val="CordiaUPC"/>
      <family val="2"/>
      <charset val="222"/>
    </font>
    <font>
      <b/>
      <sz val="7"/>
      <name val="Helv"/>
    </font>
    <font>
      <sz val="10"/>
      <name val="Arial"/>
      <family val="2"/>
    </font>
    <font>
      <sz val="7"/>
      <name val="Small Fonts"/>
      <family val="2"/>
    </font>
    <font>
      <sz val="12"/>
      <name val="Times New Roman"/>
      <family val="1"/>
    </font>
    <font>
      <u/>
      <sz val="10"/>
      <color indexed="12"/>
      <name val="Geneva"/>
    </font>
    <font>
      <u/>
      <sz val="10"/>
      <color indexed="36"/>
      <name val="Geneva"/>
    </font>
    <font>
      <sz val="9"/>
      <color theme="1"/>
      <name val="Arial"/>
      <family val="2"/>
    </font>
    <font>
      <sz val="11"/>
      <name val="Arial"/>
      <family val="2"/>
    </font>
    <font>
      <sz val="13.5"/>
      <name val="Angsana New"/>
      <family val="1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3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uble">
        <color indexed="64"/>
      </top>
      <bottom/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165" fontId="12" fillId="2" borderId="0">
      <protection hidden="1"/>
    </xf>
    <xf numFmtId="166" fontId="13" fillId="0" borderId="0" applyFont="0" applyFill="0" applyBorder="0" applyAlignment="0" applyProtection="0"/>
    <xf numFmtId="37" fontId="14" fillId="0" borderId="0"/>
    <xf numFmtId="0" fontId="10" fillId="0" borderId="0"/>
    <xf numFmtId="37" fontId="15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0" fillId="0" borderId="0"/>
    <xf numFmtId="9" fontId="1" fillId="0" borderId="0" applyFont="0" applyFill="0" applyBorder="0" applyAlignment="0" applyProtection="0"/>
  </cellStyleXfs>
  <cellXfs count="127">
    <xf numFmtId="0" fontId="0" fillId="0" borderId="0" xfId="0"/>
    <xf numFmtId="0" fontId="2" fillId="0" borderId="0" xfId="0" applyFont="1" applyFill="1" applyAlignment="1">
      <alignment vertical="center"/>
    </xf>
    <xf numFmtId="37" fontId="2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center"/>
    </xf>
    <xf numFmtId="37" fontId="3" fillId="0" borderId="0" xfId="0" applyNumberFormat="1" applyFont="1" applyFill="1" applyAlignment="1">
      <alignment vertical="center"/>
    </xf>
    <xf numFmtId="37" fontId="3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37" fontId="2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41" fontId="3" fillId="0" borderId="0" xfId="0" applyNumberFormat="1" applyFont="1" applyFill="1" applyAlignment="1">
      <alignment vertical="center"/>
    </xf>
    <xf numFmtId="41" fontId="3" fillId="0" borderId="0" xfId="0" quotePrefix="1" applyNumberFormat="1" applyFont="1" applyFill="1" applyAlignment="1">
      <alignment horizontal="right" vertical="center"/>
    </xf>
    <xf numFmtId="41" fontId="3" fillId="0" borderId="0" xfId="0" applyNumberFormat="1" applyFont="1" applyFill="1" applyAlignment="1">
      <alignment horizontal="center" vertical="center"/>
    </xf>
    <xf numFmtId="41" fontId="3" fillId="0" borderId="1" xfId="0" applyNumberFormat="1" applyFont="1" applyFill="1" applyBorder="1" applyAlignment="1">
      <alignment vertical="center"/>
    </xf>
    <xf numFmtId="41" fontId="3" fillId="0" borderId="2" xfId="0" applyNumberFormat="1" applyFont="1" applyFill="1" applyBorder="1" applyAlignment="1">
      <alignment vertical="center"/>
    </xf>
    <xf numFmtId="41" fontId="3" fillId="0" borderId="0" xfId="0" applyNumberFormat="1" applyFont="1" applyFill="1" applyBorder="1" applyAlignment="1">
      <alignment vertical="center"/>
    </xf>
    <xf numFmtId="41" fontId="3" fillId="0" borderId="0" xfId="0" applyNumberFormat="1" applyFont="1" applyFill="1" applyAlignment="1">
      <alignment horizontal="right" vertical="center"/>
    </xf>
    <xf numFmtId="0" fontId="3" fillId="0" borderId="0" xfId="0" applyFont="1" applyFill="1" applyBorder="1" applyAlignment="1">
      <alignment vertical="center"/>
    </xf>
    <xf numFmtId="37" fontId="3" fillId="0" borderId="3" xfId="0" applyNumberFormat="1" applyFont="1" applyFill="1" applyBorder="1" applyAlignment="1">
      <alignment vertical="center"/>
    </xf>
    <xf numFmtId="37" fontId="3" fillId="0" borderId="0" xfId="0" applyNumberFormat="1" applyFont="1" applyFill="1" applyBorder="1" applyAlignment="1">
      <alignment vertical="center"/>
    </xf>
    <xf numFmtId="41" fontId="3" fillId="0" borderId="0" xfId="0" applyNumberFormat="1" applyFont="1" applyFill="1" applyBorder="1" applyAlignment="1">
      <alignment horizontal="right" vertical="center"/>
    </xf>
    <xf numFmtId="41" fontId="3" fillId="0" borderId="1" xfId="0" applyNumberFormat="1" applyFont="1" applyFill="1" applyBorder="1" applyAlignment="1">
      <alignment horizontal="right" vertical="center"/>
    </xf>
    <xf numFmtId="41" fontId="3" fillId="0" borderId="0" xfId="0" quotePrefix="1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41" fontId="3" fillId="0" borderId="3" xfId="0" applyNumberFormat="1" applyFont="1" applyFill="1" applyBorder="1" applyAlignment="1">
      <alignment vertical="center"/>
    </xf>
    <xf numFmtId="39" fontId="3" fillId="0" borderId="3" xfId="0" applyNumberFormat="1" applyFont="1" applyFill="1" applyBorder="1" applyAlignment="1">
      <alignment vertical="center"/>
    </xf>
    <xf numFmtId="39" fontId="3" fillId="0" borderId="0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37" fontId="4" fillId="0" borderId="0" xfId="0" applyNumberFormat="1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7" fillId="0" borderId="0" xfId="6" applyFont="1" applyFill="1" applyAlignment="1">
      <alignment vertical="center"/>
    </xf>
    <xf numFmtId="41" fontId="8" fillId="0" borderId="0" xfId="6" applyNumberFormat="1" applyFont="1" applyFill="1" applyAlignment="1">
      <alignment horizontal="right" vertical="center"/>
    </xf>
    <xf numFmtId="0" fontId="8" fillId="0" borderId="0" xfId="6" applyFont="1" applyFill="1" applyBorder="1" applyAlignment="1">
      <alignment vertical="center"/>
    </xf>
    <xf numFmtId="0" fontId="8" fillId="0" borderId="1" xfId="6" applyFont="1" applyFill="1" applyBorder="1" applyAlignment="1">
      <alignment horizontal="centerContinuous" vertical="center"/>
    </xf>
    <xf numFmtId="0" fontId="8" fillId="0" borderId="0" xfId="6" applyFont="1" applyFill="1" applyAlignment="1">
      <alignment vertical="center"/>
    </xf>
    <xf numFmtId="0" fontId="8" fillId="0" borderId="0" xfId="6" applyFont="1" applyFill="1" applyBorder="1" applyAlignment="1">
      <alignment horizontal="center" vertical="center"/>
    </xf>
    <xf numFmtId="0" fontId="8" fillId="0" borderId="0" xfId="6" applyFont="1" applyFill="1" applyAlignment="1">
      <alignment horizontal="center" vertical="center"/>
    </xf>
    <xf numFmtId="164" fontId="3" fillId="0" borderId="0" xfId="0" applyNumberFormat="1" applyFont="1" applyFill="1" applyAlignment="1">
      <alignment vertical="center"/>
    </xf>
    <xf numFmtId="43" fontId="3" fillId="0" borderId="0" xfId="0" applyNumberFormat="1" applyFont="1" applyFill="1" applyBorder="1" applyAlignment="1">
      <alignment vertical="center"/>
    </xf>
    <xf numFmtId="41" fontId="8" fillId="0" borderId="0" xfId="0" applyNumberFormat="1" applyFont="1" applyFill="1" applyBorder="1" applyAlignment="1">
      <alignment vertical="center"/>
    </xf>
    <xf numFmtId="41" fontId="8" fillId="0" borderId="0" xfId="0" applyNumberFormat="1" applyFont="1" applyFill="1" applyBorder="1" applyAlignment="1">
      <alignment horizontal="right" vertical="center"/>
    </xf>
    <xf numFmtId="41" fontId="8" fillId="0" borderId="4" xfId="0" applyNumberFormat="1" applyFont="1" applyFill="1" applyBorder="1" applyAlignment="1">
      <alignment horizontal="right" vertical="center"/>
    </xf>
    <xf numFmtId="41" fontId="8" fillId="0" borderId="0" xfId="0" applyNumberFormat="1" applyFont="1" applyFill="1" applyBorder="1" applyAlignment="1">
      <alignment horizontal="left" vertical="center"/>
    </xf>
    <xf numFmtId="41" fontId="8" fillId="0" borderId="5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/>
    </xf>
    <xf numFmtId="0" fontId="4" fillId="0" borderId="0" xfId="0" quotePrefix="1" applyNumberFormat="1" applyFont="1" applyFill="1" applyAlignment="1">
      <alignment horizontal="center" vertical="center"/>
    </xf>
    <xf numFmtId="37" fontId="8" fillId="0" borderId="0" xfId="0" applyNumberFormat="1" applyFont="1" applyFill="1" applyAlignment="1">
      <alignment horizontal="right" vertical="center"/>
    </xf>
    <xf numFmtId="41" fontId="8" fillId="0" borderId="0" xfId="0" applyNumberFormat="1" applyFont="1" applyFill="1" applyAlignment="1">
      <alignment horizontal="right" vertical="center"/>
    </xf>
    <xf numFmtId="41" fontId="3" fillId="0" borderId="5" xfId="0" applyNumberFormat="1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0" fontId="2" fillId="0" borderId="0" xfId="6" applyFont="1" applyFill="1" applyAlignment="1">
      <alignment vertical="center"/>
    </xf>
    <xf numFmtId="41" fontId="3" fillId="0" borderId="0" xfId="6" applyNumberFormat="1" applyFont="1" applyFill="1" applyAlignment="1">
      <alignment horizontal="right" vertical="center"/>
    </xf>
    <xf numFmtId="0" fontId="3" fillId="0" borderId="0" xfId="6" applyFont="1" applyFill="1" applyAlignment="1">
      <alignment vertical="center"/>
    </xf>
    <xf numFmtId="0" fontId="3" fillId="0" borderId="0" xfId="6" applyFont="1" applyFill="1" applyBorder="1" applyAlignment="1">
      <alignment vertical="center"/>
    </xf>
    <xf numFmtId="0" fontId="3" fillId="0" borderId="0" xfId="6" applyFont="1" applyFill="1" applyBorder="1" applyAlignment="1">
      <alignment horizontal="center" vertical="center"/>
    </xf>
    <xf numFmtId="0" fontId="3" fillId="0" borderId="0" xfId="6" applyFont="1" applyFill="1" applyAlignment="1">
      <alignment horizontal="center" vertical="center"/>
    </xf>
    <xf numFmtId="41" fontId="3" fillId="0" borderId="5" xfId="0" applyNumberFormat="1" applyFont="1" applyFill="1" applyBorder="1" applyAlignment="1">
      <alignment horizontal="right" vertical="center"/>
    </xf>
    <xf numFmtId="41" fontId="3" fillId="0" borderId="0" xfId="0" applyNumberFormat="1" applyFont="1" applyFill="1" applyBorder="1" applyAlignment="1">
      <alignment horizontal="left" vertical="center"/>
    </xf>
    <xf numFmtId="41" fontId="3" fillId="0" borderId="1" xfId="0" applyNumberFormat="1" applyFont="1" applyFill="1" applyBorder="1" applyAlignment="1">
      <alignment horizontal="left" vertical="center"/>
    </xf>
    <xf numFmtId="0" fontId="9" fillId="0" borderId="0" xfId="6" applyFont="1" applyFill="1" applyAlignment="1">
      <alignment horizontal="center" vertical="center"/>
    </xf>
    <xf numFmtId="0" fontId="7" fillId="0" borderId="1" xfId="6" applyFont="1" applyFill="1" applyBorder="1" applyAlignment="1">
      <alignment horizontal="centerContinuous" vertical="center"/>
    </xf>
    <xf numFmtId="41" fontId="8" fillId="0" borderId="0" xfId="6" applyNumberFormat="1" applyFont="1" applyFill="1" applyBorder="1" applyAlignment="1">
      <alignment vertical="center"/>
    </xf>
    <xf numFmtId="0" fontId="3" fillId="0" borderId="0" xfId="6" applyFont="1" applyFill="1" applyAlignment="1">
      <alignment horizontal="right" vertical="center"/>
    </xf>
    <xf numFmtId="41" fontId="3" fillId="0" borderId="0" xfId="6" applyNumberFormat="1" applyFont="1" applyFill="1" applyAlignment="1">
      <alignment vertical="center"/>
    </xf>
    <xf numFmtId="0" fontId="8" fillId="0" borderId="0" xfId="6" applyFont="1" applyFill="1" applyBorder="1" applyAlignment="1">
      <alignment horizontal="centerContinuous" vertical="center"/>
    </xf>
    <xf numFmtId="0" fontId="8" fillId="0" borderId="1" xfId="6" applyFont="1" applyFill="1" applyBorder="1" applyAlignment="1">
      <alignment vertical="center"/>
    </xf>
    <xf numFmtId="0" fontId="8" fillId="0" borderId="4" xfId="6" applyFont="1" applyFill="1" applyBorder="1" applyAlignment="1">
      <alignment vertical="center"/>
    </xf>
    <xf numFmtId="164" fontId="3" fillId="0" borderId="0" xfId="1" applyNumberFormat="1" applyFont="1" applyFill="1" applyBorder="1" applyAlignment="1">
      <alignment vertical="center"/>
    </xf>
    <xf numFmtId="43" fontId="3" fillId="0" borderId="3" xfId="1" applyFont="1" applyFill="1" applyBorder="1" applyAlignment="1">
      <alignment vertical="center"/>
    </xf>
    <xf numFmtId="164" fontId="3" fillId="0" borderId="3" xfId="1" applyNumberFormat="1" applyFont="1" applyFill="1" applyBorder="1" applyAlignment="1">
      <alignment vertical="center"/>
    </xf>
    <xf numFmtId="164" fontId="3" fillId="0" borderId="1" xfId="1" applyNumberFormat="1" applyFont="1" applyFill="1" applyBorder="1" applyAlignment="1">
      <alignment vertical="center"/>
    </xf>
    <xf numFmtId="41" fontId="8" fillId="0" borderId="1" xfId="0" applyNumberFormat="1" applyFont="1" applyFill="1" applyBorder="1" applyAlignment="1">
      <alignment horizontal="right" vertical="center"/>
    </xf>
    <xf numFmtId="41" fontId="8" fillId="0" borderId="1" xfId="0" applyNumberFormat="1" applyFont="1" applyFill="1" applyBorder="1" applyAlignment="1">
      <alignment vertical="center"/>
    </xf>
    <xf numFmtId="41" fontId="8" fillId="0" borderId="0" xfId="6" applyNumberFormat="1" applyFont="1" applyFill="1" applyAlignment="1">
      <alignment vertical="center"/>
    </xf>
    <xf numFmtId="41" fontId="3" fillId="0" borderId="0" xfId="1" applyNumberFormat="1" applyFont="1" applyFill="1" applyBorder="1" applyAlignment="1">
      <alignment vertical="center"/>
    </xf>
    <xf numFmtId="41" fontId="3" fillId="0" borderId="4" xfId="0" applyNumberFormat="1" applyFont="1" applyFill="1" applyBorder="1" applyAlignment="1">
      <alignment horizontal="left" vertical="center"/>
    </xf>
    <xf numFmtId="41" fontId="3" fillId="0" borderId="7" xfId="0" applyNumberFormat="1" applyFont="1" applyFill="1" applyBorder="1" applyAlignment="1">
      <alignment horizontal="right" vertical="center"/>
    </xf>
    <xf numFmtId="0" fontId="18" fillId="0" borderId="1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3" fillId="0" borderId="4" xfId="6" applyFont="1" applyFill="1" applyBorder="1" applyAlignment="1">
      <alignment horizontal="center" vertical="center"/>
    </xf>
    <xf numFmtId="41" fontId="21" fillId="0" borderId="0" xfId="0" applyNumberFormat="1" applyFont="1" applyFill="1" applyAlignment="1">
      <alignment vertical="center"/>
    </xf>
    <xf numFmtId="167" fontId="3" fillId="0" borderId="3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41" fontId="3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vertical="center"/>
    </xf>
    <xf numFmtId="43" fontId="8" fillId="0" borderId="0" xfId="1" applyFont="1" applyFill="1" applyAlignment="1">
      <alignment vertical="center"/>
    </xf>
    <xf numFmtId="41" fontId="8" fillId="0" borderId="4" xfId="0" applyNumberFormat="1" applyFont="1" applyFill="1" applyBorder="1" applyAlignment="1">
      <alignment horizontal="left" vertical="center"/>
    </xf>
    <xf numFmtId="0" fontId="8" fillId="0" borderId="1" xfId="6" applyFont="1" applyFill="1" applyBorder="1" applyAlignment="1">
      <alignment horizontal="center" vertical="center"/>
    </xf>
    <xf numFmtId="0" fontId="3" fillId="0" borderId="1" xfId="6" applyFont="1" applyFill="1" applyBorder="1" applyAlignment="1">
      <alignment horizontal="center" vertical="center"/>
    </xf>
    <xf numFmtId="164" fontId="2" fillId="0" borderId="0" xfId="1" applyNumberFormat="1" applyFont="1" applyFill="1" applyAlignment="1">
      <alignment vertical="center"/>
    </xf>
    <xf numFmtId="164" fontId="3" fillId="0" borderId="0" xfId="1" applyNumberFormat="1" applyFont="1" applyFill="1" applyAlignment="1">
      <alignment vertical="center"/>
    </xf>
    <xf numFmtId="164" fontId="3" fillId="0" borderId="0" xfId="1" applyNumberFormat="1" applyFont="1" applyFill="1" applyAlignment="1">
      <alignment horizontal="right" vertical="center"/>
    </xf>
    <xf numFmtId="49" fontId="19" fillId="0" borderId="0" xfId="0" applyNumberFormat="1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164" fontId="4" fillId="0" borderId="0" xfId="1" quotePrefix="1" applyNumberFormat="1" applyFont="1" applyFill="1" applyAlignment="1">
      <alignment horizontal="center" vertical="center"/>
    </xf>
    <xf numFmtId="164" fontId="3" fillId="0" borderId="0" xfId="1" quotePrefix="1" applyNumberFormat="1" applyFont="1" applyFill="1" applyAlignment="1">
      <alignment horizontal="center" vertical="center"/>
    </xf>
    <xf numFmtId="0" fontId="3" fillId="0" borderId="0" xfId="0" quotePrefix="1" applyFont="1" applyFill="1" applyAlignment="1">
      <alignment horizontal="center" vertical="center"/>
    </xf>
    <xf numFmtId="164" fontId="3" fillId="0" borderId="0" xfId="1" applyNumberFormat="1" applyFont="1" applyFill="1" applyAlignment="1">
      <alignment horizontal="center" vertical="center"/>
    </xf>
    <xf numFmtId="41" fontId="3" fillId="0" borderId="0" xfId="1" applyNumberFormat="1" applyFont="1" applyFill="1" applyAlignment="1">
      <alignment vertical="center"/>
    </xf>
    <xf numFmtId="41" fontId="3" fillId="0" borderId="1" xfId="1" applyNumberFormat="1" applyFont="1" applyFill="1" applyBorder="1" applyAlignment="1">
      <alignment vertical="center"/>
    </xf>
    <xf numFmtId="41" fontId="3" fillId="0" borderId="2" xfId="1" applyNumberFormat="1" applyFont="1" applyFill="1" applyBorder="1" applyAlignment="1">
      <alignment vertical="center"/>
    </xf>
    <xf numFmtId="41" fontId="3" fillId="0" borderId="0" xfId="1" quotePrefix="1" applyNumberFormat="1" applyFont="1" applyFill="1" applyAlignment="1">
      <alignment horizontal="right" vertical="center"/>
    </xf>
    <xf numFmtId="41" fontId="3" fillId="0" borderId="0" xfId="11" applyNumberFormat="1" applyFont="1" applyFill="1" applyAlignment="1">
      <alignment vertical="center"/>
    </xf>
    <xf numFmtId="41" fontId="3" fillId="0" borderId="3" xfId="1" applyNumberFormat="1" applyFont="1" applyFill="1" applyBorder="1" applyAlignment="1">
      <alignment vertical="center"/>
    </xf>
    <xf numFmtId="41" fontId="3" fillId="0" borderId="0" xfId="1" applyNumberFormat="1" applyFont="1" applyFill="1" applyAlignment="1">
      <alignment horizontal="center" vertical="center"/>
    </xf>
    <xf numFmtId="41" fontId="3" fillId="0" borderId="0" xfId="1" applyNumberFormat="1" applyFont="1" applyFill="1" applyAlignment="1">
      <alignment horizontal="right" vertical="center"/>
    </xf>
    <xf numFmtId="37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0" fontId="20" fillId="0" borderId="6" xfId="0" applyFont="1" applyFill="1" applyBorder="1" applyAlignment="1">
      <alignment vertical="center"/>
    </xf>
    <xf numFmtId="0" fontId="20" fillId="0" borderId="0" xfId="0" applyFont="1" applyFill="1" applyAlignment="1">
      <alignment vertical="center"/>
    </xf>
    <xf numFmtId="164" fontId="20" fillId="0" borderId="0" xfId="1" applyNumberFormat="1" applyFont="1" applyFill="1" applyAlignment="1">
      <alignment vertical="center"/>
    </xf>
    <xf numFmtId="0" fontId="0" fillId="0" borderId="0" xfId="0" applyFill="1"/>
    <xf numFmtId="43" fontId="2" fillId="0" borderId="0" xfId="1" applyFont="1" applyFill="1" applyAlignment="1">
      <alignment vertical="center"/>
    </xf>
    <xf numFmtId="168" fontId="3" fillId="0" borderId="0" xfId="1" applyNumberFormat="1" applyFont="1" applyFill="1" applyAlignment="1">
      <alignment vertical="center"/>
    </xf>
    <xf numFmtId="168" fontId="8" fillId="0" borderId="0" xfId="1" applyNumberFormat="1" applyFont="1" applyFill="1" applyBorder="1" applyAlignment="1">
      <alignment vertical="center"/>
    </xf>
    <xf numFmtId="167" fontId="3" fillId="0" borderId="0" xfId="0" applyNumberFormat="1" applyFont="1" applyFill="1" applyAlignment="1">
      <alignment horizontal="center" vertical="center"/>
    </xf>
    <xf numFmtId="167" fontId="3" fillId="0" borderId="0" xfId="0" applyNumberFormat="1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8" fillId="0" borderId="1" xfId="6" applyFont="1" applyFill="1" applyBorder="1" applyAlignment="1">
      <alignment horizontal="center" vertical="center"/>
    </xf>
    <xf numFmtId="0" fontId="8" fillId="0" borderId="2" xfId="6" applyFont="1" applyFill="1" applyBorder="1" applyAlignment="1">
      <alignment horizontal="center" vertical="center"/>
    </xf>
    <xf numFmtId="0" fontId="2" fillId="0" borderId="1" xfId="6" applyFont="1" applyFill="1" applyBorder="1" applyAlignment="1">
      <alignment horizontal="center" vertical="center"/>
    </xf>
    <xf numFmtId="0" fontId="3" fillId="0" borderId="1" xfId="6" applyFont="1" applyFill="1" applyBorder="1" applyAlignment="1">
      <alignment horizontal="center" vertical="center"/>
    </xf>
  </cellXfs>
  <cellStyles count="12">
    <cellStyle name="Comma" xfId="1" builtinId="3"/>
    <cellStyle name="Comma 2" xfId="2" xr:uid="{00000000-0005-0000-0000-000001000000}"/>
    <cellStyle name="Custom" xfId="3" xr:uid="{00000000-0005-0000-0000-000002000000}"/>
    <cellStyle name="Euro" xfId="4" xr:uid="{00000000-0005-0000-0000-000003000000}"/>
    <cellStyle name="no dec" xfId="5" xr:uid="{00000000-0005-0000-0000-000004000000}"/>
    <cellStyle name="Normal" xfId="0" builtinId="0"/>
    <cellStyle name="Normal 2" xfId="6" xr:uid="{00000000-0005-0000-0000-000006000000}"/>
    <cellStyle name="Normal 3" xfId="10" xr:uid="{00000000-0005-0000-0000-000007000000}"/>
    <cellStyle name="Percent 2" xfId="11" xr:uid="{00000000-0005-0000-0000-000008000000}"/>
    <cellStyle name="pwstyle" xfId="7" xr:uid="{00000000-0005-0000-0000-000009000000}"/>
    <cellStyle name="เชื่อมโยงหลายมิติ" xfId="8" xr:uid="{00000000-0005-0000-0000-00000A000000}"/>
    <cellStyle name="ตามการเชื่อมโยงหลายมิติ" xfId="9" xr:uid="{00000000-0005-0000-0000-00000B000000}"/>
  </cellStyles>
  <dxfs count="0"/>
  <tableStyles count="0" defaultTableStyle="TableStyleMedium9" defaultPivotStyle="PivotStyleLight16"/>
  <colors>
    <mruColors>
      <color rgb="FFCCFF99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y%20Documents/Shop%20%20renta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RHBKKSRV1\USERSDATA\Lrh\conso03\AW\LRHSUM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Lrh/Conso06/AW/Conso-Elim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RHBKKSRV1\USERSDATA\Lrh\REPORT\LSC\Fs09-04\03PACKA-P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budget-03-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INV"/>
      <sheetName val="Adv-to"/>
      <sheetName val="Adv-fr "/>
      <sheetName val="FA(NEW)"/>
      <sheetName val="CIP"/>
      <sheetName val="#REF"/>
      <sheetName val="June 11"/>
      <sheetName val="Content"/>
      <sheetName val="Setup 2008"/>
      <sheetName val="sum to LRH"/>
      <sheetName val="TaxPaid"/>
      <sheetName val="vendor name"/>
      <sheetName val="Setup"/>
      <sheetName val="PLSUMM"/>
      <sheetName val="FF402-WIP movement"/>
      <sheetName val="FF403-WIP movement"/>
      <sheetName val="AP-FAsb"/>
      <sheetName val="TH00_12080000"/>
      <sheetName val="Definition"/>
      <sheetName val="Salary 09 "/>
      <sheetName val="Consol.Debt"/>
      <sheetName val="P&amp;L"/>
      <sheetName val="U1002"/>
      <sheetName val="Loan Data"/>
      <sheetName val="U1101"/>
      <sheetName val="Cust"/>
      <sheetName val="U1.6"/>
      <sheetName val="G301(01)"/>
      <sheetName val="Trial Balance"/>
      <sheetName val="Control_Sheet"/>
      <sheetName val="Parameter"/>
      <sheetName val="CHINA"/>
      <sheetName val="SD2-Income Type"/>
      <sheetName val="F1771-V"/>
      <sheetName val="BS (source)"/>
      <sheetName val="Casual2003"/>
      <sheetName val="FA_NEW_"/>
      <sheetName val="Cover"/>
      <sheetName val="C1-working"/>
      <sheetName val="InvoiceList"/>
      <sheetName val="Y-T-D 2003"/>
    </sheetNames>
    <sheetDataSet>
      <sheetData sheetId="0" refreshError="1"/>
      <sheetData sheetId="1" refreshError="1">
        <row r="6">
          <cell r="B6" t="str">
            <v>6.  INVENTORIES</v>
          </cell>
        </row>
        <row r="8">
          <cell r="B8" t="str">
            <v>Company</v>
          </cell>
          <cell r="D8" t="str">
            <v>YTD</v>
          </cell>
          <cell r="G8" t="str">
            <v>LYR</v>
          </cell>
          <cell r="J8" t="str">
            <v>Var.</v>
          </cell>
        </row>
        <row r="9">
          <cell r="D9" t="str">
            <v>F&amp;B</v>
          </cell>
          <cell r="E9" t="str">
            <v>Materials</v>
          </cell>
          <cell r="F9" t="str">
            <v>Total</v>
          </cell>
          <cell r="G9" t="str">
            <v>F&amp;B</v>
          </cell>
          <cell r="H9" t="str">
            <v>Materials</v>
          </cell>
          <cell r="I9" t="str">
            <v>Total</v>
          </cell>
          <cell r="J9" t="str">
            <v>F&amp;B</v>
          </cell>
          <cell r="K9" t="str">
            <v>Materials</v>
          </cell>
          <cell r="L9" t="str">
            <v>Total</v>
          </cell>
        </row>
        <row r="10">
          <cell r="B10" t="str">
            <v>Laguna Resorts &amp; Hotels</v>
          </cell>
          <cell r="D10">
            <v>4103723.5499999993</v>
          </cell>
          <cell r="E10">
            <v>5094480.0599999996</v>
          </cell>
          <cell r="F10">
            <v>9198203.6099999994</v>
          </cell>
          <cell r="G10">
            <v>4490765.1500000004</v>
          </cell>
          <cell r="H10">
            <v>6373424.8900000006</v>
          </cell>
          <cell r="I10">
            <v>10864190.040000001</v>
          </cell>
          <cell r="J10">
            <v>-387041.60000000102</v>
          </cell>
          <cell r="K10">
            <v>-1278944.830000001</v>
          </cell>
          <cell r="L10">
            <v>-1665986.4300000016</v>
          </cell>
        </row>
        <row r="11">
          <cell r="B11" t="str">
            <v>Laguna Grande</v>
          </cell>
          <cell r="D11">
            <v>55328.86</v>
          </cell>
          <cell r="E11">
            <v>1153364.6100000001</v>
          </cell>
          <cell r="F11">
            <v>1208693.4700000002</v>
          </cell>
          <cell r="G11">
            <v>63606.67</v>
          </cell>
          <cell r="H11">
            <v>1183400.33</v>
          </cell>
          <cell r="I11">
            <v>1247007</v>
          </cell>
          <cell r="J11">
            <v>-8277.8099999999977</v>
          </cell>
          <cell r="K11">
            <v>-30035.719999999972</v>
          </cell>
          <cell r="L11">
            <v>-38313.529999999795</v>
          </cell>
        </row>
        <row r="12">
          <cell r="B12" t="str">
            <v>Laguna Beach Club</v>
          </cell>
          <cell r="D12">
            <v>3328215.34</v>
          </cell>
          <cell r="E12">
            <v>1818017.1600000001</v>
          </cell>
          <cell r="F12">
            <v>5146232.5</v>
          </cell>
          <cell r="G12">
            <v>3554655</v>
          </cell>
          <cell r="H12">
            <v>2557883</v>
          </cell>
          <cell r="I12">
            <v>6112538</v>
          </cell>
          <cell r="J12">
            <v>-226439.66000000015</v>
          </cell>
          <cell r="K12">
            <v>-739865.83999999985</v>
          </cell>
          <cell r="L12">
            <v>-966305.5</v>
          </cell>
        </row>
        <row r="13">
          <cell r="B13" t="str">
            <v>Laguna Banyan Tree</v>
          </cell>
          <cell r="D13">
            <v>6328373.3200000003</v>
          </cell>
          <cell r="E13">
            <v>23815674.149999999</v>
          </cell>
          <cell r="F13">
            <v>30144047.469999999</v>
          </cell>
          <cell r="G13">
            <v>6092412.1400000006</v>
          </cell>
          <cell r="H13">
            <v>20045363.309999995</v>
          </cell>
          <cell r="I13">
            <v>26137775.449999996</v>
          </cell>
          <cell r="J13">
            <v>235961.1799999997</v>
          </cell>
          <cell r="K13">
            <v>3770310.8400000036</v>
          </cell>
          <cell r="L13">
            <v>4006272.0200000033</v>
          </cell>
        </row>
        <row r="14">
          <cell r="B14" t="str">
            <v>Bangna Place Realty</v>
          </cell>
          <cell r="D14">
            <v>6300698.4900000002</v>
          </cell>
          <cell r="E14">
            <v>51884.68</v>
          </cell>
          <cell r="F14">
            <v>6352583.1699999999</v>
          </cell>
          <cell r="G14">
            <v>6154886.8600000003</v>
          </cell>
          <cell r="H14">
            <v>48998.16</v>
          </cell>
          <cell r="I14">
            <v>6203885.0200000005</v>
          </cell>
          <cell r="J14">
            <v>145811.62999999989</v>
          </cell>
          <cell r="K14">
            <v>2886.5199999999968</v>
          </cell>
          <cell r="L14">
            <v>148698.14999999944</v>
          </cell>
        </row>
        <row r="15">
          <cell r="B15" t="str">
            <v>Laguna Service</v>
          </cell>
          <cell r="E15">
            <v>966250.76</v>
          </cell>
          <cell r="F15">
            <v>966250.76</v>
          </cell>
          <cell r="H15">
            <v>1053552.7</v>
          </cell>
          <cell r="I15">
            <v>1053552.7</v>
          </cell>
          <cell r="J15">
            <v>0</v>
          </cell>
          <cell r="K15">
            <v>-87301.939999999944</v>
          </cell>
          <cell r="L15">
            <v>-87301.939999999944</v>
          </cell>
        </row>
        <row r="16">
          <cell r="B16" t="str">
            <v>Banyan Tree Gallery</v>
          </cell>
          <cell r="E16">
            <v>28780232.920000002</v>
          </cell>
          <cell r="F16">
            <v>28780232.920000002</v>
          </cell>
          <cell r="H16">
            <v>27740513.989999998</v>
          </cell>
          <cell r="I16">
            <v>27740513.989999998</v>
          </cell>
          <cell r="J16">
            <v>0</v>
          </cell>
          <cell r="K16">
            <v>1039718.9300000034</v>
          </cell>
          <cell r="L16">
            <v>1039718.9300000034</v>
          </cell>
        </row>
        <row r="17">
          <cell r="B17" t="str">
            <v>Banyan Tree Gallery(S)</v>
          </cell>
          <cell r="E17">
            <v>33626214.933660001</v>
          </cell>
          <cell r="F17">
            <v>33626214.933660001</v>
          </cell>
          <cell r="H17">
            <v>28270089.541199997</v>
          </cell>
          <cell r="I17">
            <v>28270089.541199997</v>
          </cell>
          <cell r="J17">
            <v>0</v>
          </cell>
          <cell r="K17">
            <v>5356125.3924600035</v>
          </cell>
          <cell r="L17">
            <v>5356125.3924600035</v>
          </cell>
        </row>
        <row r="18">
          <cell r="B18" t="str">
            <v>Allamanda Vacation Club</v>
          </cell>
          <cell r="E18">
            <v>160800</v>
          </cell>
          <cell r="F18">
            <v>160800</v>
          </cell>
          <cell r="H18">
            <v>222880</v>
          </cell>
          <cell r="I18">
            <v>222880</v>
          </cell>
          <cell r="J18">
            <v>0</v>
          </cell>
          <cell r="K18">
            <v>-62080</v>
          </cell>
          <cell r="L18">
            <v>-62080</v>
          </cell>
        </row>
        <row r="19">
          <cell r="B19" t="str">
            <v>Provision for uncounted stock - BTG</v>
          </cell>
          <cell r="E19">
            <v>-5327141.54</v>
          </cell>
          <cell r="F19">
            <v>-5327141.54</v>
          </cell>
          <cell r="J19">
            <v>0</v>
          </cell>
          <cell r="K19">
            <v>-5327141.54</v>
          </cell>
          <cell r="L19">
            <v>-5327141.54</v>
          </cell>
        </row>
        <row r="20">
          <cell r="D20">
            <v>20116339.560000002</v>
          </cell>
          <cell r="E20">
            <v>90139777.733659998</v>
          </cell>
          <cell r="F20">
            <v>110256117.29366</v>
          </cell>
          <cell r="G20">
            <v>20356325.82</v>
          </cell>
          <cell r="H20">
            <v>87496105.921199992</v>
          </cell>
          <cell r="I20">
            <v>107852431.7412</v>
          </cell>
          <cell r="J20">
            <v>-239986.26000000164</v>
          </cell>
          <cell r="K20">
            <v>2643671.8124600099</v>
          </cell>
          <cell r="L20">
            <v>2403685.5524600083</v>
          </cell>
        </row>
        <row r="22">
          <cell r="B22" t="str">
            <v xml:space="preserve">Remark Provision for uncounted stock - BTG represented stock at BTG Bangkok which did not count as at Dec. 31, 2002 and </v>
          </cell>
        </row>
        <row r="23">
          <cell r="B23" t="str">
            <v xml:space="preserve">              could not provided adequate document to verify the stock value. (effect in conso. since Feb. 2002)</v>
          </cell>
        </row>
        <row r="26">
          <cell r="B26" t="str">
            <v>7.  OTHER CURRENT ASSETS</v>
          </cell>
        </row>
        <row r="28">
          <cell r="D28" t="str">
            <v xml:space="preserve">Consolidated </v>
          </cell>
          <cell r="G28" t="str">
            <v>Year To Date</v>
          </cell>
          <cell r="N28" t="str">
            <v>Company</v>
          </cell>
        </row>
        <row r="29">
          <cell r="B29" t="str">
            <v xml:space="preserve"> </v>
          </cell>
          <cell r="D29" t="str">
            <v>YTD</v>
          </cell>
          <cell r="E29" t="str">
            <v>LYR</v>
          </cell>
          <cell r="F29" t="str">
            <v>Var.</v>
          </cell>
          <cell r="G29" t="str">
            <v>LRH</v>
          </cell>
          <cell r="H29" t="str">
            <v>LBT</v>
          </cell>
          <cell r="I29" t="str">
            <v>LGL</v>
          </cell>
          <cell r="J29" t="str">
            <v>LBC</v>
          </cell>
          <cell r="K29" t="str">
            <v>BGL</v>
          </cell>
          <cell r="L29" t="str">
            <v>Other</v>
          </cell>
          <cell r="N29" t="str">
            <v>YTD</v>
          </cell>
          <cell r="O29" t="str">
            <v>LYR</v>
          </cell>
        </row>
        <row r="30">
          <cell r="B30" t="str">
            <v>Value added tax</v>
          </cell>
          <cell r="D30">
            <v>11528374.051347001</v>
          </cell>
          <cell r="E30">
            <v>42114597.600000001</v>
          </cell>
          <cell r="F30">
            <v>-30586223.548652999</v>
          </cell>
          <cell r="G30">
            <v>1795776.04</v>
          </cell>
          <cell r="H30">
            <v>3372013.58</v>
          </cell>
          <cell r="I30">
            <v>2606240.5000000005</v>
          </cell>
          <cell r="J30">
            <v>1400913.8900000001</v>
          </cell>
          <cell r="K30">
            <v>861320.28</v>
          </cell>
          <cell r="L30">
            <v>1492109.7613470003</v>
          </cell>
          <cell r="N30">
            <v>1795776.04</v>
          </cell>
          <cell r="O30">
            <v>1796861.87</v>
          </cell>
        </row>
        <row r="31">
          <cell r="B31" t="str">
            <v>Prepaid expenses &amp;  income tax</v>
          </cell>
          <cell r="D31">
            <v>22090504.762024</v>
          </cell>
          <cell r="E31">
            <v>15683334.760000002</v>
          </cell>
          <cell r="F31">
            <v>6407170.0020239986</v>
          </cell>
          <cell r="G31">
            <v>2823823.91</v>
          </cell>
          <cell r="H31">
            <v>3642264.96</v>
          </cell>
          <cell r="I31">
            <v>459780.4299999997</v>
          </cell>
          <cell r="J31">
            <v>4998048.8999999985</v>
          </cell>
          <cell r="K31">
            <v>4272137.71</v>
          </cell>
          <cell r="L31">
            <v>5894448.8520239992</v>
          </cell>
          <cell r="N31">
            <v>2823823.91</v>
          </cell>
          <cell r="O31">
            <v>2021821.93</v>
          </cell>
        </row>
        <row r="32">
          <cell r="B32" t="str">
            <v>Advance to supplier / staff</v>
          </cell>
          <cell r="D32">
            <v>8386343.9100000001</v>
          </cell>
          <cell r="E32">
            <v>6490221.04</v>
          </cell>
          <cell r="F32">
            <v>1896122.87</v>
          </cell>
          <cell r="H32">
            <v>627851.06000000006</v>
          </cell>
          <cell r="I32">
            <v>52219.359999999993</v>
          </cell>
          <cell r="J32">
            <v>2000</v>
          </cell>
          <cell r="K32">
            <v>813578.86</v>
          </cell>
          <cell r="L32">
            <v>6890694.6299999999</v>
          </cell>
          <cell r="N32">
            <v>0</v>
          </cell>
          <cell r="O32">
            <v>0</v>
          </cell>
        </row>
        <row r="33">
          <cell r="B33" t="str">
            <v>Other accounts receivable</v>
          </cell>
          <cell r="D33">
            <v>6368939.3999999994</v>
          </cell>
          <cell r="E33">
            <v>7070754.5300000003</v>
          </cell>
          <cell r="F33">
            <v>-701815.13000000082</v>
          </cell>
          <cell r="I33">
            <v>6134720.5599999996</v>
          </cell>
          <cell r="J33">
            <v>1745.42</v>
          </cell>
          <cell r="L33">
            <v>232473.42</v>
          </cell>
          <cell r="N33">
            <v>0</v>
          </cell>
          <cell r="O33">
            <v>0</v>
          </cell>
        </row>
        <row r="34">
          <cell r="B34" t="str">
            <v>Other</v>
          </cell>
          <cell r="D34">
            <v>3251398.99</v>
          </cell>
          <cell r="E34">
            <v>8676238.4512399994</v>
          </cell>
          <cell r="F34">
            <v>-5424839.4612399992</v>
          </cell>
          <cell r="G34">
            <v>2759061.96</v>
          </cell>
          <cell r="H34">
            <v>154479.29000000004</v>
          </cell>
          <cell r="I34">
            <v>274857.74</v>
          </cell>
          <cell r="K34">
            <v>0</v>
          </cell>
          <cell r="L34">
            <v>63000</v>
          </cell>
          <cell r="N34">
            <v>2759061.96</v>
          </cell>
          <cell r="O34">
            <v>4224065.5599999996</v>
          </cell>
        </row>
        <row r="35">
          <cell r="B35" t="str">
            <v xml:space="preserve">   Total</v>
          </cell>
          <cell r="D35">
            <v>51625561.113371</v>
          </cell>
          <cell r="E35">
            <v>80035146.381239995</v>
          </cell>
          <cell r="F35">
            <v>-28409585.267869003</v>
          </cell>
          <cell r="G35">
            <v>7378661.9100000001</v>
          </cell>
          <cell r="H35">
            <v>7796608.8899999997</v>
          </cell>
          <cell r="I35">
            <v>9527818.5899999999</v>
          </cell>
          <cell r="J35">
            <v>6402708.209999999</v>
          </cell>
          <cell r="K35">
            <v>5947036.8500000006</v>
          </cell>
          <cell r="L35">
            <v>14572726.663370999</v>
          </cell>
          <cell r="N35">
            <v>7378661.9100000001</v>
          </cell>
          <cell r="O35">
            <v>8042749.3599999994</v>
          </cell>
        </row>
        <row r="36">
          <cell r="B36" t="str">
            <v>Elim - Prepaid rental - in group</v>
          </cell>
          <cell r="D36">
            <v>-4.0000000037252903E-2</v>
          </cell>
          <cell r="F36">
            <v>-4.0000000037252903E-2</v>
          </cell>
          <cell r="G36">
            <v>-4.0000000037252903E-2</v>
          </cell>
          <cell r="H36">
            <v>0</v>
          </cell>
          <cell r="I36">
            <v>0</v>
          </cell>
          <cell r="K36">
            <v>0</v>
          </cell>
          <cell r="L36">
            <v>0</v>
          </cell>
          <cell r="N36">
            <v>-4.0000000037252903E-2</v>
          </cell>
        </row>
        <row r="37">
          <cell r="B37" t="str">
            <v xml:space="preserve">   Net</v>
          </cell>
          <cell r="D37">
            <v>51625561.073371001</v>
          </cell>
          <cell r="E37">
            <v>80035146.381239995</v>
          </cell>
          <cell r="F37">
            <v>-28409585.307869002</v>
          </cell>
          <cell r="G37">
            <v>7378661.8700000001</v>
          </cell>
          <cell r="H37">
            <v>7796608.8899999997</v>
          </cell>
          <cell r="I37">
            <v>9527818.5899999999</v>
          </cell>
          <cell r="J37">
            <v>6402708.209999999</v>
          </cell>
          <cell r="K37">
            <v>5947036.8500000006</v>
          </cell>
          <cell r="L37">
            <v>14572726.663370999</v>
          </cell>
          <cell r="N37">
            <v>7378661.8700000001</v>
          </cell>
          <cell r="O37">
            <v>8042749.3599999994</v>
          </cell>
        </row>
        <row r="38">
          <cell r="D38" t="str">
            <v xml:space="preserve">Consolidated </v>
          </cell>
          <cell r="G38" t="str">
            <v>Year To Date</v>
          </cell>
          <cell r="N38" t="str">
            <v>Company</v>
          </cell>
        </row>
        <row r="39">
          <cell r="B39" t="str">
            <v>December  2001</v>
          </cell>
          <cell r="D39" t="str">
            <v>YTD</v>
          </cell>
          <cell r="E39" t="str">
            <v>LYR</v>
          </cell>
          <cell r="F39" t="str">
            <v>Var.</v>
          </cell>
          <cell r="G39" t="str">
            <v>LRH</v>
          </cell>
          <cell r="H39" t="str">
            <v>LBT</v>
          </cell>
          <cell r="I39" t="str">
            <v>LGL</v>
          </cell>
          <cell r="J39" t="str">
            <v>LBC</v>
          </cell>
          <cell r="K39" t="str">
            <v>BNPL</v>
          </cell>
          <cell r="L39" t="str">
            <v>Other</v>
          </cell>
          <cell r="N39" t="str">
            <v>YTD</v>
          </cell>
          <cell r="O39" t="str">
            <v>LYR</v>
          </cell>
        </row>
        <row r="40">
          <cell r="B40" t="str">
            <v>Value added tax</v>
          </cell>
          <cell r="D40">
            <v>42114597.600000001</v>
          </cell>
          <cell r="E40">
            <v>28032469.399999999</v>
          </cell>
          <cell r="F40">
            <v>14082128.200000003</v>
          </cell>
          <cell r="G40">
            <v>1796861.87</v>
          </cell>
          <cell r="H40">
            <v>6854624.0899999999</v>
          </cell>
          <cell r="I40">
            <v>5151303.78</v>
          </cell>
          <cell r="J40">
            <v>1639894.32</v>
          </cell>
          <cell r="K40">
            <v>24111237.059999999</v>
          </cell>
          <cell r="L40">
            <v>2560676.48</v>
          </cell>
          <cell r="N40">
            <v>1796861.87</v>
          </cell>
          <cell r="O40">
            <v>2213850.06</v>
          </cell>
        </row>
        <row r="41">
          <cell r="B41" t="str">
            <v>Prepaid expenses &amp;  income tax</v>
          </cell>
          <cell r="D41">
            <v>15683334.760000002</v>
          </cell>
          <cell r="E41">
            <v>23005894.020000003</v>
          </cell>
          <cell r="F41">
            <v>-7322559.2600000016</v>
          </cell>
          <cell r="G41">
            <v>2021821.93</v>
          </cell>
          <cell r="H41">
            <v>3876517.86</v>
          </cell>
          <cell r="I41">
            <v>44254.540000000969</v>
          </cell>
          <cell r="J41">
            <v>4269726</v>
          </cell>
          <cell r="K41">
            <v>1202570.58</v>
          </cell>
          <cell r="L41">
            <v>4268443.8499999996</v>
          </cell>
          <cell r="N41">
            <v>2021821.93</v>
          </cell>
          <cell r="O41">
            <v>6429934.450000002</v>
          </cell>
        </row>
        <row r="42">
          <cell r="B42" t="str">
            <v>Advance to supplier / staff</v>
          </cell>
          <cell r="D42">
            <v>6490221.04</v>
          </cell>
          <cell r="E42">
            <v>3568175.61</v>
          </cell>
          <cell r="F42">
            <v>2922045.43</v>
          </cell>
          <cell r="K42">
            <v>2305096.5699999998</v>
          </cell>
          <cell r="L42">
            <v>4185124.47</v>
          </cell>
          <cell r="N42">
            <v>0</v>
          </cell>
        </row>
        <row r="43">
          <cell r="B43" t="str">
            <v>Other accounts receivable</v>
          </cell>
          <cell r="D43">
            <v>7070754.5300000003</v>
          </cell>
          <cell r="E43">
            <v>0</v>
          </cell>
          <cell r="F43">
            <v>7070754.5300000003</v>
          </cell>
          <cell r="I43">
            <v>7070754.5300000003</v>
          </cell>
          <cell r="L43">
            <v>0</v>
          </cell>
          <cell r="N43">
            <v>0</v>
          </cell>
          <cell r="O43">
            <v>4509490.3899999997</v>
          </cell>
        </row>
        <row r="44">
          <cell r="B44" t="str">
            <v>Other</v>
          </cell>
          <cell r="D44">
            <v>8676238.4512399994</v>
          </cell>
          <cell r="E44">
            <v>5438731.9100000001</v>
          </cell>
          <cell r="F44">
            <v>3237506.5412399992</v>
          </cell>
          <cell r="G44">
            <v>4224065.5599999996</v>
          </cell>
          <cell r="H44">
            <v>2257552.5499999998</v>
          </cell>
          <cell r="I44">
            <v>13792.019999999553</v>
          </cell>
          <cell r="J44">
            <v>18350.18</v>
          </cell>
          <cell r="K44">
            <v>138900</v>
          </cell>
          <cell r="L44">
            <v>2023578.14124</v>
          </cell>
          <cell r="N44">
            <v>4224065.5599999996</v>
          </cell>
          <cell r="O44">
            <v>94816.1</v>
          </cell>
        </row>
        <row r="45">
          <cell r="B45" t="str">
            <v xml:space="preserve">   Total</v>
          </cell>
          <cell r="D45">
            <v>80035146.381239995</v>
          </cell>
          <cell r="E45">
            <v>60045270.939999998</v>
          </cell>
          <cell r="F45">
            <v>19989875.441240001</v>
          </cell>
          <cell r="G45">
            <v>8042749.3599999994</v>
          </cell>
          <cell r="H45">
            <v>12988694.5</v>
          </cell>
          <cell r="I45">
            <v>12280104.870000001</v>
          </cell>
          <cell r="J45">
            <v>5927970.5</v>
          </cell>
          <cell r="K45">
            <v>27757804.210000001</v>
          </cell>
          <cell r="L45">
            <v>13037822.941240001</v>
          </cell>
          <cell r="N45">
            <v>8042749.3599999994</v>
          </cell>
          <cell r="O45">
            <v>13248091.000000002</v>
          </cell>
        </row>
        <row r="49">
          <cell r="B49" t="str">
            <v>13.  OTHER ASSETS</v>
          </cell>
        </row>
        <row r="51">
          <cell r="D51" t="str">
            <v xml:space="preserve">Consolidated </v>
          </cell>
          <cell r="G51" t="str">
            <v>Year To Date</v>
          </cell>
          <cell r="N51" t="str">
            <v>Company</v>
          </cell>
        </row>
        <row r="52">
          <cell r="B52" t="str">
            <v xml:space="preserve">as at December 2002 </v>
          </cell>
          <cell r="D52" t="str">
            <v>YTD</v>
          </cell>
          <cell r="E52" t="str">
            <v>LYR</v>
          </cell>
          <cell r="F52" t="str">
            <v>Var.</v>
          </cell>
          <cell r="G52" t="str">
            <v>LRH</v>
          </cell>
          <cell r="H52" t="str">
            <v>LBT</v>
          </cell>
          <cell r="I52" t="str">
            <v>LGL</v>
          </cell>
          <cell r="J52" t="str">
            <v>LBC</v>
          </cell>
          <cell r="K52" t="str">
            <v>BGL</v>
          </cell>
          <cell r="L52" t="str">
            <v>Other</v>
          </cell>
          <cell r="N52" t="str">
            <v>YTD</v>
          </cell>
          <cell r="O52" t="str">
            <v>LYR</v>
          </cell>
        </row>
        <row r="53">
          <cell r="B53" t="str">
            <v>Deferred expenses</v>
          </cell>
          <cell r="D53">
            <v>4644532.7974169999</v>
          </cell>
          <cell r="E53">
            <v>0</v>
          </cell>
          <cell r="F53">
            <v>4644532.7974169999</v>
          </cell>
          <cell r="G53">
            <v>1683491.2200000002</v>
          </cell>
          <cell r="L53">
            <v>2961041.5774170002</v>
          </cell>
          <cell r="N53">
            <v>1683491.2200000002</v>
          </cell>
          <cell r="O53">
            <v>0</v>
          </cell>
        </row>
        <row r="54">
          <cell r="B54" t="str">
            <v>Accumulated amortisation</v>
          </cell>
          <cell r="D54">
            <v>0</v>
          </cell>
          <cell r="E54">
            <v>0</v>
          </cell>
          <cell r="F54">
            <v>0</v>
          </cell>
          <cell r="L54">
            <v>0</v>
          </cell>
          <cell r="N54">
            <v>0</v>
          </cell>
          <cell r="O54">
            <v>0</v>
          </cell>
        </row>
        <row r="55">
          <cell r="B55" t="str">
            <v>Deferred exps. - Laguna Chiang Rai Project</v>
          </cell>
          <cell r="D55">
            <v>0</v>
          </cell>
          <cell r="E55">
            <v>0</v>
          </cell>
          <cell r="F55">
            <v>0</v>
          </cell>
          <cell r="L55">
            <v>0</v>
          </cell>
          <cell r="N55">
            <v>0</v>
          </cell>
          <cell r="O55">
            <v>0</v>
          </cell>
        </row>
        <row r="56">
          <cell r="B56" t="str">
            <v>Deferred exps. - Banyan Tree Hotel</v>
          </cell>
          <cell r="D56">
            <v>0</v>
          </cell>
          <cell r="E56">
            <v>0</v>
          </cell>
          <cell r="F56">
            <v>0</v>
          </cell>
          <cell r="L56">
            <v>0</v>
          </cell>
          <cell r="N56">
            <v>0</v>
          </cell>
          <cell r="O56">
            <v>0</v>
          </cell>
        </row>
        <row r="57">
          <cell r="B57" t="str">
            <v>Deposit</v>
          </cell>
          <cell r="D57">
            <v>10651022.09</v>
          </cell>
          <cell r="E57">
            <v>8396426.3500000071</v>
          </cell>
          <cell r="F57">
            <v>2254595.7399999928</v>
          </cell>
          <cell r="G57">
            <v>3463163.97</v>
          </cell>
          <cell r="H57">
            <v>3738558.84</v>
          </cell>
          <cell r="I57">
            <v>830566.54</v>
          </cell>
          <cell r="J57">
            <v>427727.27</v>
          </cell>
          <cell r="K57">
            <v>604460.6</v>
          </cell>
          <cell r="L57">
            <v>1586544.87</v>
          </cell>
          <cell r="N57">
            <v>3463163.97</v>
          </cell>
          <cell r="O57">
            <v>3203942.69</v>
          </cell>
        </row>
        <row r="58">
          <cell r="B58" t="str">
            <v>Others sundry assets</v>
          </cell>
          <cell r="D58">
            <v>387285.79</v>
          </cell>
          <cell r="E58">
            <v>-131095.85</v>
          </cell>
          <cell r="F58">
            <v>518381.64</v>
          </cell>
          <cell r="G58">
            <v>311847.78999999998</v>
          </cell>
          <cell r="H58">
            <v>75438</v>
          </cell>
          <cell r="L58">
            <v>0</v>
          </cell>
          <cell r="N58">
            <v>311847.78999999998</v>
          </cell>
          <cell r="O58">
            <v>-131095.85</v>
          </cell>
        </row>
        <row r="59">
          <cell r="D59">
            <v>15682840.677416999</v>
          </cell>
          <cell r="E59">
            <v>8265330.5000000075</v>
          </cell>
          <cell r="F59">
            <v>7417510.1774169924</v>
          </cell>
          <cell r="G59">
            <v>5458502.9800000004</v>
          </cell>
          <cell r="H59">
            <v>3813996.84</v>
          </cell>
          <cell r="I59">
            <v>830566.54</v>
          </cell>
          <cell r="J59">
            <v>427727.27</v>
          </cell>
          <cell r="K59">
            <v>604460.6</v>
          </cell>
          <cell r="L59">
            <v>4547586.4474170003</v>
          </cell>
          <cell r="N59">
            <v>5458502.9800000004</v>
          </cell>
          <cell r="O59">
            <v>3072846.84</v>
          </cell>
        </row>
        <row r="60">
          <cell r="D60" t="str">
            <v xml:space="preserve">Consolidated </v>
          </cell>
          <cell r="G60" t="str">
            <v>Year To Date</v>
          </cell>
          <cell r="N60" t="str">
            <v>Company</v>
          </cell>
        </row>
        <row r="61">
          <cell r="B61" t="str">
            <v>December  2001</v>
          </cell>
          <cell r="D61" t="str">
            <v>YTD</v>
          </cell>
          <cell r="E61" t="str">
            <v>LYR</v>
          </cell>
          <cell r="F61" t="str">
            <v>Var.</v>
          </cell>
          <cell r="G61" t="str">
            <v>LRH</v>
          </cell>
          <cell r="H61" t="str">
            <v>LBT</v>
          </cell>
          <cell r="I61" t="str">
            <v>LGL</v>
          </cell>
          <cell r="J61" t="str">
            <v>LBC</v>
          </cell>
          <cell r="L61" t="str">
            <v>Other</v>
          </cell>
          <cell r="N61" t="str">
            <v>YTD</v>
          </cell>
          <cell r="O61" t="str">
            <v>LYR</v>
          </cell>
        </row>
        <row r="62">
          <cell r="B62" t="str">
            <v>Pre-opening expenses, at cost</v>
          </cell>
          <cell r="D62">
            <v>0</v>
          </cell>
          <cell r="E62">
            <v>0</v>
          </cell>
          <cell r="L62">
            <v>0</v>
          </cell>
          <cell r="N62">
            <v>0</v>
          </cell>
          <cell r="O62">
            <v>0</v>
          </cell>
        </row>
        <row r="63">
          <cell r="B63" t="str">
            <v>Accumulated amortisation</v>
          </cell>
          <cell r="D63">
            <v>0</v>
          </cell>
          <cell r="E63">
            <v>0</v>
          </cell>
          <cell r="L63">
            <v>0</v>
          </cell>
          <cell r="N63">
            <v>0</v>
          </cell>
          <cell r="O63">
            <v>0</v>
          </cell>
        </row>
        <row r="64">
          <cell r="B64" t="str">
            <v>Deferred exps. - Laguna Chiang Rai Project</v>
          </cell>
          <cell r="D64">
            <v>0</v>
          </cell>
          <cell r="E64">
            <v>0</v>
          </cell>
          <cell r="F64">
            <v>0</v>
          </cell>
          <cell r="L64">
            <v>0</v>
          </cell>
          <cell r="N64">
            <v>0</v>
          </cell>
          <cell r="O64">
            <v>0</v>
          </cell>
        </row>
        <row r="65">
          <cell r="B65" t="str">
            <v>Deferred exps. - Banyan Tree Hotel</v>
          </cell>
          <cell r="D65">
            <v>0</v>
          </cell>
          <cell r="E65">
            <v>0</v>
          </cell>
          <cell r="F65">
            <v>0</v>
          </cell>
          <cell r="L65">
            <v>0</v>
          </cell>
          <cell r="N65">
            <v>0</v>
          </cell>
          <cell r="O65">
            <v>0</v>
          </cell>
        </row>
        <row r="66">
          <cell r="B66" t="str">
            <v>Deposit</v>
          </cell>
          <cell r="D66">
            <v>8396426.3500000071</v>
          </cell>
          <cell r="E66">
            <v>7893203.9999999991</v>
          </cell>
          <cell r="F66">
            <v>503222.35000000801</v>
          </cell>
          <cell r="G66">
            <v>3203942.69</v>
          </cell>
          <cell r="H66">
            <v>1416400</v>
          </cell>
          <cell r="I66">
            <v>670385.54000000656</v>
          </cell>
          <cell r="J66">
            <v>347727.27</v>
          </cell>
          <cell r="K66">
            <v>914237.02</v>
          </cell>
          <cell r="L66">
            <v>1843733.83</v>
          </cell>
          <cell r="N66">
            <v>3203942.69</v>
          </cell>
          <cell r="O66">
            <v>2996102.94</v>
          </cell>
        </row>
        <row r="67">
          <cell r="B67" t="str">
            <v>Others sundry assets</v>
          </cell>
          <cell r="D67">
            <v>-131095.85</v>
          </cell>
          <cell r="E67">
            <v>0</v>
          </cell>
          <cell r="F67">
            <v>-131095.85</v>
          </cell>
          <cell r="G67">
            <v>-131095.85</v>
          </cell>
          <cell r="L67">
            <v>0</v>
          </cell>
          <cell r="N67">
            <v>-131095.85</v>
          </cell>
          <cell r="O67">
            <v>0</v>
          </cell>
        </row>
        <row r="68">
          <cell r="D68">
            <v>8265330.5000000075</v>
          </cell>
          <cell r="E68">
            <v>9742039.0800000001</v>
          </cell>
          <cell r="F68">
            <v>372126.50000000803</v>
          </cell>
          <cell r="G68">
            <v>3072846.84</v>
          </cell>
          <cell r="H68">
            <v>1416400</v>
          </cell>
          <cell r="I68">
            <v>670385.54000000656</v>
          </cell>
          <cell r="J68">
            <v>347727.27</v>
          </cell>
          <cell r="K68">
            <v>914237.02</v>
          </cell>
          <cell r="L68">
            <v>1843733.83</v>
          </cell>
          <cell r="N68">
            <v>3072846.84</v>
          </cell>
          <cell r="O68">
            <v>2996102.94</v>
          </cell>
        </row>
        <row r="71">
          <cell r="B71" t="str">
            <v>18.  OTHER CURRENT LIABILITIES</v>
          </cell>
        </row>
        <row r="73">
          <cell r="D73" t="str">
            <v xml:space="preserve">Consolidated </v>
          </cell>
          <cell r="G73" t="str">
            <v>Year To Date</v>
          </cell>
          <cell r="N73" t="str">
            <v>Company</v>
          </cell>
        </row>
        <row r="74">
          <cell r="B74" t="str">
            <v xml:space="preserve">as at December 2002 </v>
          </cell>
          <cell r="D74" t="str">
            <v>YTD</v>
          </cell>
          <cell r="E74" t="str">
            <v>LYR</v>
          </cell>
          <cell r="F74" t="str">
            <v>Var.</v>
          </cell>
          <cell r="G74" t="str">
            <v>LRH</v>
          </cell>
          <cell r="H74" t="str">
            <v>LBT</v>
          </cell>
          <cell r="I74" t="str">
            <v>LGL</v>
          </cell>
          <cell r="J74" t="str">
            <v>LBC</v>
          </cell>
          <cell r="K74" t="str">
            <v>BGL</v>
          </cell>
          <cell r="L74" t="str">
            <v>Other</v>
          </cell>
          <cell r="N74" t="str">
            <v>YTD</v>
          </cell>
          <cell r="O74" t="str">
            <v>LYR</v>
          </cell>
        </row>
        <row r="75">
          <cell r="B75" t="str">
            <v>Accrued expenses</v>
          </cell>
          <cell r="D75">
            <v>112243754.97438709</v>
          </cell>
          <cell r="E75">
            <v>126195059.14834197</v>
          </cell>
          <cell r="F75">
            <v>-13951304.173954874</v>
          </cell>
          <cell r="G75">
            <v>25560229.920000002</v>
          </cell>
          <cell r="H75">
            <v>33661271.915000051</v>
          </cell>
          <cell r="I75">
            <v>12735394.546000037</v>
          </cell>
          <cell r="J75">
            <v>7409915.5500000091</v>
          </cell>
          <cell r="K75">
            <v>16683802.669999996</v>
          </cell>
          <cell r="L75">
            <v>16193140.373386998</v>
          </cell>
          <cell r="N75">
            <v>25560229.920000002</v>
          </cell>
          <cell r="O75">
            <v>31310822.709999945</v>
          </cell>
        </row>
        <row r="76">
          <cell r="B76" t="str">
            <v>Accrued dividend</v>
          </cell>
          <cell r="D76">
            <v>0</v>
          </cell>
          <cell r="E76">
            <v>0</v>
          </cell>
          <cell r="F76">
            <v>0</v>
          </cell>
          <cell r="L76">
            <v>0</v>
          </cell>
          <cell r="N76">
            <v>0</v>
          </cell>
          <cell r="O76">
            <v>0</v>
          </cell>
        </row>
        <row r="77">
          <cell r="B77" t="str">
            <v>Value added tax payable</v>
          </cell>
          <cell r="D77">
            <v>41785588.889441997</v>
          </cell>
          <cell r="E77">
            <v>58866302.090000004</v>
          </cell>
          <cell r="F77">
            <v>-17080713.200558007</v>
          </cell>
          <cell r="G77">
            <v>2595427.0700000003</v>
          </cell>
          <cell r="H77">
            <v>11500417.74</v>
          </cell>
          <cell r="I77">
            <v>895343.91999999993</v>
          </cell>
          <cell r="J77">
            <v>5519470.96</v>
          </cell>
          <cell r="K77">
            <v>11621419.34</v>
          </cell>
          <cell r="L77">
            <v>9653509.8594419993</v>
          </cell>
          <cell r="N77">
            <v>2595427.0700000003</v>
          </cell>
          <cell r="O77">
            <v>3463119</v>
          </cell>
        </row>
        <row r="78">
          <cell r="B78" t="str">
            <v>Advance receipts from customers - Hotel</v>
          </cell>
          <cell r="D78">
            <v>112491127.83</v>
          </cell>
          <cell r="E78">
            <v>65334896.200000003</v>
          </cell>
          <cell r="F78">
            <v>47156231.629999995</v>
          </cell>
          <cell r="G78">
            <v>5939627.3300000001</v>
          </cell>
          <cell r="H78">
            <v>25009886.980000004</v>
          </cell>
          <cell r="I78">
            <v>34454725</v>
          </cell>
          <cell r="J78">
            <v>20144011.969999999</v>
          </cell>
          <cell r="K78">
            <v>24122709.780000001</v>
          </cell>
          <cell r="L78">
            <v>2820166.7700000005</v>
          </cell>
          <cell r="N78">
            <v>5939627.3300000001</v>
          </cell>
          <cell r="O78">
            <v>7525180</v>
          </cell>
        </row>
        <row r="79">
          <cell r="B79" t="str">
            <v>Service charge &amp; reserves</v>
          </cell>
          <cell r="D79">
            <v>32952311.899999999</v>
          </cell>
          <cell r="E79">
            <v>40269678.340000004</v>
          </cell>
          <cell r="F79">
            <v>-7317366.4400000051</v>
          </cell>
          <cell r="G79">
            <v>8162897.1500000004</v>
          </cell>
          <cell r="H79">
            <v>10068303.07</v>
          </cell>
          <cell r="J79">
            <v>6435536.9000000004</v>
          </cell>
          <cell r="K79">
            <v>8285574.7800000003</v>
          </cell>
          <cell r="L79">
            <v>0</v>
          </cell>
          <cell r="N79">
            <v>8162897.1500000004</v>
          </cell>
          <cell r="O79">
            <v>6738093</v>
          </cell>
        </row>
        <row r="80">
          <cell r="B80" t="str">
            <v>Unrecognized membership sales</v>
          </cell>
          <cell r="D80">
            <v>0</v>
          </cell>
          <cell r="E80">
            <v>0</v>
          </cell>
          <cell r="F80">
            <v>0</v>
          </cell>
          <cell r="L80">
            <v>0</v>
          </cell>
        </row>
        <row r="81">
          <cell r="B81" t="str">
            <v>Other accounts payable</v>
          </cell>
          <cell r="D81">
            <v>42976797.426165156</v>
          </cell>
          <cell r="E81">
            <v>25058023.580000002</v>
          </cell>
          <cell r="F81">
            <v>17918773.846165154</v>
          </cell>
          <cell r="G81">
            <v>2716577.2700001528</v>
          </cell>
          <cell r="H81">
            <v>21307318.73</v>
          </cell>
          <cell r="I81">
            <v>7303708.9400000051</v>
          </cell>
          <cell r="K81">
            <v>8549817.6899999995</v>
          </cell>
          <cell r="L81">
            <v>3099374.7961649997</v>
          </cell>
          <cell r="N81">
            <v>2716577.2700001528</v>
          </cell>
          <cell r="O81">
            <v>1010402</v>
          </cell>
        </row>
        <row r="82">
          <cell r="B82" t="str">
            <v>Deferred income</v>
          </cell>
          <cell r="D82">
            <v>0</v>
          </cell>
          <cell r="E82">
            <v>0</v>
          </cell>
          <cell r="F82">
            <v>0</v>
          </cell>
          <cell r="L82">
            <v>0</v>
          </cell>
          <cell r="N82">
            <v>0</v>
          </cell>
          <cell r="O82">
            <v>0</v>
          </cell>
        </row>
        <row r="83">
          <cell r="B83" t="str">
            <v>Share of profit payable to Villa owner</v>
          </cell>
          <cell r="D83">
            <v>44341340.760000005</v>
          </cell>
          <cell r="E83">
            <v>28484090.240000002</v>
          </cell>
          <cell r="F83">
            <v>15857250.520000003</v>
          </cell>
          <cell r="I83">
            <v>44341340.760000005</v>
          </cell>
          <cell r="L83">
            <v>0</v>
          </cell>
        </row>
        <row r="84">
          <cell r="B84" t="str">
            <v>Others</v>
          </cell>
          <cell r="D84">
            <v>2514630.9800000004</v>
          </cell>
          <cell r="E84">
            <v>11280003</v>
          </cell>
          <cell r="F84">
            <v>-8765372.0199999996</v>
          </cell>
          <cell r="I84">
            <v>2514630.9800000004</v>
          </cell>
          <cell r="L84">
            <v>0</v>
          </cell>
        </row>
        <row r="86">
          <cell r="B86" t="str">
            <v>Income tax payable</v>
          </cell>
          <cell r="D86">
            <v>71965638.48000592</v>
          </cell>
          <cell r="E86">
            <v>120355042.30499993</v>
          </cell>
          <cell r="F86">
            <v>-48389403.824994013</v>
          </cell>
          <cell r="G86">
            <v>0</v>
          </cell>
          <cell r="H86">
            <v>31541816.424999949</v>
          </cell>
          <cell r="I86">
            <v>11039071.253999978</v>
          </cell>
          <cell r="J86">
            <v>19930403.729999997</v>
          </cell>
          <cell r="L86">
            <v>9454347.0710059982</v>
          </cell>
          <cell r="N86">
            <v>0</v>
          </cell>
          <cell r="O86">
            <v>10618819.580000002</v>
          </cell>
        </row>
        <row r="88">
          <cell r="B88" t="str">
            <v>Total</v>
          </cell>
          <cell r="D88">
            <v>461271191.24000013</v>
          </cell>
          <cell r="E88">
            <v>475843094.90334195</v>
          </cell>
          <cell r="F88">
            <v>-14571903.663341746</v>
          </cell>
          <cell r="G88">
            <v>44974758.740000151</v>
          </cell>
          <cell r="H88">
            <v>133089014.86</v>
          </cell>
          <cell r="I88">
            <v>113284215.40000002</v>
          </cell>
          <cell r="J88">
            <v>59439339.110000007</v>
          </cell>
          <cell r="K88">
            <v>69263324.260000005</v>
          </cell>
          <cell r="L88">
            <v>41220538.869999997</v>
          </cell>
          <cell r="N88">
            <v>44974758.740000151</v>
          </cell>
          <cell r="O88">
            <v>60666436.289999947</v>
          </cell>
        </row>
        <row r="89">
          <cell r="B89" t="str">
            <v>Elim - Advance received rental income</v>
          </cell>
          <cell r="D89">
            <v>-4.0000000037252903E-2</v>
          </cell>
          <cell r="F89">
            <v>-4.0000000037252903E-2</v>
          </cell>
          <cell r="I89">
            <v>0</v>
          </cell>
          <cell r="L89">
            <v>-4.0000000037252903E-2</v>
          </cell>
        </row>
        <row r="90">
          <cell r="B90" t="str">
            <v xml:space="preserve">         - Others</v>
          </cell>
          <cell r="D90">
            <v>-1734786.51</v>
          </cell>
          <cell r="E90">
            <v>-3535015</v>
          </cell>
          <cell r="F90">
            <v>1800228.49</v>
          </cell>
          <cell r="L90">
            <v>0</v>
          </cell>
        </row>
        <row r="92">
          <cell r="B92" t="str">
            <v>Net</v>
          </cell>
          <cell r="D92">
            <v>459536404.69000012</v>
          </cell>
          <cell r="E92">
            <v>472308079.90334195</v>
          </cell>
          <cell r="F92">
            <v>-12771675.213341745</v>
          </cell>
          <cell r="G92">
            <v>44974758.740000151</v>
          </cell>
          <cell r="H92">
            <v>133089014.86</v>
          </cell>
          <cell r="I92">
            <v>113284215.40000002</v>
          </cell>
          <cell r="J92">
            <v>59439339.110000007</v>
          </cell>
          <cell r="K92">
            <v>69263324.260000005</v>
          </cell>
          <cell r="L92">
            <v>41220538.829999998</v>
          </cell>
          <cell r="N92">
            <v>44974758.740000151</v>
          </cell>
          <cell r="O92">
            <v>60666436.289999947</v>
          </cell>
        </row>
        <row r="95">
          <cell r="D95" t="str">
            <v xml:space="preserve">Consolidated </v>
          </cell>
          <cell r="G95" t="str">
            <v>Year To Date</v>
          </cell>
          <cell r="N95" t="str">
            <v>Company</v>
          </cell>
        </row>
        <row r="96">
          <cell r="B96" t="str">
            <v>December  2001</v>
          </cell>
          <cell r="D96" t="str">
            <v>YTD</v>
          </cell>
          <cell r="E96" t="str">
            <v>LYR</v>
          </cell>
          <cell r="F96" t="str">
            <v>Var.</v>
          </cell>
          <cell r="G96" t="str">
            <v>LRH</v>
          </cell>
          <cell r="H96" t="str">
            <v>LBT</v>
          </cell>
          <cell r="I96" t="str">
            <v>LGL</v>
          </cell>
          <cell r="J96" t="str">
            <v>LBC</v>
          </cell>
          <cell r="K96" t="str">
            <v>BNPL</v>
          </cell>
          <cell r="L96" t="str">
            <v>Other</v>
          </cell>
          <cell r="N96" t="str">
            <v>YTD</v>
          </cell>
          <cell r="O96" t="str">
            <v>LYR</v>
          </cell>
        </row>
        <row r="97">
          <cell r="B97" t="str">
            <v>Accrued expenses</v>
          </cell>
          <cell r="D97">
            <v>126195059.14834197</v>
          </cell>
          <cell r="E97">
            <v>107658626.93000001</v>
          </cell>
          <cell r="F97">
            <v>18536432.218341962</v>
          </cell>
          <cell r="G97">
            <v>31310822.709999945</v>
          </cell>
          <cell r="H97">
            <v>31998693.539999999</v>
          </cell>
          <cell r="I97">
            <v>4722078.5</v>
          </cell>
          <cell r="J97">
            <v>12540389.040000001</v>
          </cell>
          <cell r="K97">
            <v>30656966</v>
          </cell>
          <cell r="L97">
            <v>14966109.358342018</v>
          </cell>
          <cell r="N97">
            <v>31310822.709999945</v>
          </cell>
          <cell r="O97">
            <v>23284926.210000001</v>
          </cell>
        </row>
        <row r="98">
          <cell r="B98" t="str">
            <v>Accrued cash guarantee</v>
          </cell>
          <cell r="D98">
            <v>0</v>
          </cell>
          <cell r="E98">
            <v>5025203.54</v>
          </cell>
          <cell r="F98">
            <v>-5025203.54</v>
          </cell>
          <cell r="L98">
            <v>0</v>
          </cell>
          <cell r="N98">
            <v>0</v>
          </cell>
          <cell r="O98">
            <v>0</v>
          </cell>
        </row>
        <row r="99">
          <cell r="B99" t="str">
            <v>Value added tax payable</v>
          </cell>
          <cell r="D99">
            <v>58866302.090000004</v>
          </cell>
          <cell r="E99">
            <v>40521208.359999999</v>
          </cell>
          <cell r="F99">
            <v>18345093.730000004</v>
          </cell>
          <cell r="G99">
            <v>3463119</v>
          </cell>
          <cell r="H99">
            <v>10864815.059999999</v>
          </cell>
          <cell r="I99">
            <v>27583555.280000001</v>
          </cell>
          <cell r="J99">
            <v>6209852.0099999998</v>
          </cell>
          <cell r="K99">
            <v>4765935</v>
          </cell>
          <cell r="L99">
            <v>5979025.7400000002</v>
          </cell>
          <cell r="N99">
            <v>3463119</v>
          </cell>
          <cell r="O99">
            <v>6227623.8799999999</v>
          </cell>
        </row>
        <row r="100">
          <cell r="B100" t="str">
            <v>Advance receipts from customers - Hotel</v>
          </cell>
          <cell r="D100">
            <v>65334896.200000003</v>
          </cell>
          <cell r="E100">
            <v>47298094.079999998</v>
          </cell>
          <cell r="F100">
            <v>18036802.120000005</v>
          </cell>
          <cell r="G100">
            <v>7525180</v>
          </cell>
          <cell r="H100">
            <v>20924793.359999999</v>
          </cell>
          <cell r="I100">
            <v>100000</v>
          </cell>
          <cell r="J100">
            <v>13249853.810000001</v>
          </cell>
          <cell r="K100">
            <v>21941220</v>
          </cell>
          <cell r="L100">
            <v>1593849.03</v>
          </cell>
          <cell r="N100">
            <v>7525180</v>
          </cell>
          <cell r="O100">
            <v>2499617.4500000002</v>
          </cell>
        </row>
        <row r="101">
          <cell r="B101" t="str">
            <v>Service charge &amp; reserves</v>
          </cell>
          <cell r="D101">
            <v>40269678.340000004</v>
          </cell>
          <cell r="E101">
            <v>38839012.280000001</v>
          </cell>
          <cell r="F101">
            <v>1430666.0600000024</v>
          </cell>
          <cell r="G101">
            <v>6738093</v>
          </cell>
          <cell r="H101">
            <v>15966704.449999999</v>
          </cell>
          <cell r="I101">
            <v>1085628</v>
          </cell>
          <cell r="J101">
            <v>8282826.8899999997</v>
          </cell>
          <cell r="K101">
            <v>8196426</v>
          </cell>
          <cell r="L101">
            <v>0</v>
          </cell>
          <cell r="N101">
            <v>6738093</v>
          </cell>
          <cell r="O101">
            <v>7616846</v>
          </cell>
        </row>
        <row r="102">
          <cell r="B102" t="str">
            <v>Unrecognized membership sales</v>
          </cell>
          <cell r="D102">
            <v>0</v>
          </cell>
          <cell r="E102">
            <v>17397946.34</v>
          </cell>
          <cell r="F102">
            <v>-17397946.34</v>
          </cell>
          <cell r="L102">
            <v>0</v>
          </cell>
        </row>
        <row r="103">
          <cell r="B103" t="str">
            <v>Other accounts payable</v>
          </cell>
          <cell r="D103">
            <v>25058023.580000002</v>
          </cell>
          <cell r="E103">
            <v>14981505.16</v>
          </cell>
          <cell r="F103">
            <v>10076518.420000002</v>
          </cell>
          <cell r="G103">
            <v>1010402</v>
          </cell>
          <cell r="H103">
            <v>10449702.82</v>
          </cell>
          <cell r="I103">
            <v>4940190.34</v>
          </cell>
          <cell r="J103">
            <v>856212.55</v>
          </cell>
          <cell r="K103">
            <v>7543284</v>
          </cell>
          <cell r="L103">
            <v>258231.87</v>
          </cell>
          <cell r="N103">
            <v>1010402</v>
          </cell>
          <cell r="O103">
            <v>0</v>
          </cell>
        </row>
        <row r="104">
          <cell r="B104" t="str">
            <v>Accrued interest expenses</v>
          </cell>
          <cell r="D104">
            <v>0</v>
          </cell>
          <cell r="E104">
            <v>0</v>
          </cell>
          <cell r="F104">
            <v>0</v>
          </cell>
          <cell r="L104">
            <v>0</v>
          </cell>
          <cell r="N104">
            <v>0</v>
          </cell>
          <cell r="O104">
            <v>0</v>
          </cell>
        </row>
        <row r="105">
          <cell r="B105" t="str">
            <v>Share of profit payable to Villa owner</v>
          </cell>
          <cell r="D105">
            <v>28484090.240000002</v>
          </cell>
          <cell r="E105">
            <v>61381767.079999998</v>
          </cell>
          <cell r="F105">
            <v>-32897676.839999996</v>
          </cell>
          <cell r="I105">
            <v>28484090.240000002</v>
          </cell>
          <cell r="K105">
            <v>0</v>
          </cell>
          <cell r="L105">
            <v>0</v>
          </cell>
        </row>
        <row r="106">
          <cell r="B106" t="str">
            <v>Other</v>
          </cell>
          <cell r="D106">
            <v>11280003</v>
          </cell>
          <cell r="F106">
            <v>11280003</v>
          </cell>
          <cell r="I106">
            <v>11280003</v>
          </cell>
        </row>
        <row r="107">
          <cell r="B107" t="str">
            <v>Elim</v>
          </cell>
          <cell r="D107">
            <v>-3535015</v>
          </cell>
          <cell r="E107">
            <v>-24906925</v>
          </cell>
          <cell r="F107">
            <v>21371910</v>
          </cell>
          <cell r="L107">
            <v>0</v>
          </cell>
        </row>
        <row r="108">
          <cell r="D108">
            <v>351953037.598342</v>
          </cell>
          <cell r="E108">
            <v>308196438.77000004</v>
          </cell>
          <cell r="F108">
            <v>43756598.828341983</v>
          </cell>
          <cell r="G108">
            <v>50047616.709999949</v>
          </cell>
          <cell r="H108">
            <v>90204709.229999989</v>
          </cell>
          <cell r="I108">
            <v>78195545.360000014</v>
          </cell>
          <cell r="J108">
            <v>41139134.299999997</v>
          </cell>
          <cell r="K108">
            <v>73103831</v>
          </cell>
          <cell r="L108">
            <v>22797215.998342019</v>
          </cell>
          <cell r="N108">
            <v>50047616.709999949</v>
          </cell>
          <cell r="O108">
            <v>39629013.539999999</v>
          </cell>
        </row>
        <row r="110">
          <cell r="B110" t="str">
            <v>Income tax payable</v>
          </cell>
          <cell r="D110">
            <v>120355042.30499993</v>
          </cell>
          <cell r="E110">
            <v>98654185.170000002</v>
          </cell>
          <cell r="F110">
            <v>21700857.134999931</v>
          </cell>
          <cell r="G110">
            <v>10618819.580000002</v>
          </cell>
          <cell r="H110">
            <v>29806450.32</v>
          </cell>
          <cell r="I110">
            <v>45606535.234999925</v>
          </cell>
          <cell r="J110">
            <v>30406173.190000001</v>
          </cell>
          <cell r="L110">
            <v>3917063.98</v>
          </cell>
          <cell r="N110">
            <v>10618819.580000002</v>
          </cell>
          <cell r="O110">
            <v>12881726.51</v>
          </cell>
        </row>
        <row r="112">
          <cell r="B112" t="str">
            <v>Total</v>
          </cell>
          <cell r="D112">
            <v>472308079.90334195</v>
          </cell>
          <cell r="E112">
            <v>406850623.94000006</v>
          </cell>
          <cell r="F112">
            <v>65457455.963341914</v>
          </cell>
          <cell r="G112">
            <v>60666436.289999947</v>
          </cell>
          <cell r="H112">
            <v>120011159.54999998</v>
          </cell>
          <cell r="I112">
            <v>123802080.59499994</v>
          </cell>
          <cell r="J112">
            <v>71545307.489999995</v>
          </cell>
          <cell r="K112">
            <v>73103831</v>
          </cell>
          <cell r="L112">
            <v>26714279.978342019</v>
          </cell>
          <cell r="N112">
            <v>60666436.289999947</v>
          </cell>
          <cell r="O112">
            <v>49530539</v>
          </cell>
        </row>
        <row r="241">
          <cell r="B241" t="str">
            <v>5.  INVENTORIES</v>
          </cell>
        </row>
        <row r="243">
          <cell r="B243" t="str">
            <v>Company</v>
          </cell>
          <cell r="D243" t="str">
            <v>LYR</v>
          </cell>
          <cell r="G243" t="str">
            <v>YTD</v>
          </cell>
          <cell r="J243" t="str">
            <v>Var.</v>
          </cell>
        </row>
        <row r="244">
          <cell r="D244" t="str">
            <v>F&amp;B</v>
          </cell>
          <cell r="E244" t="str">
            <v>Materials</v>
          </cell>
          <cell r="F244" t="str">
            <v>Total</v>
          </cell>
          <cell r="G244" t="str">
            <v>F&amp;B</v>
          </cell>
          <cell r="H244" t="str">
            <v>Materials</v>
          </cell>
          <cell r="I244" t="str">
            <v>Total</v>
          </cell>
          <cell r="J244" t="str">
            <v>F&amp;B</v>
          </cell>
          <cell r="L244" t="str">
            <v>Materials</v>
          </cell>
          <cell r="M244" t="str">
            <v>Total</v>
          </cell>
        </row>
        <row r="245">
          <cell r="B245" t="str">
            <v>Laguna Resorts &amp; Hotels</v>
          </cell>
        </row>
        <row r="246">
          <cell r="B246" t="str">
            <v>Laguna Grande</v>
          </cell>
        </row>
        <row r="247">
          <cell r="B247" t="str">
            <v>Laguna Beach Club</v>
          </cell>
        </row>
        <row r="248">
          <cell r="B248" t="str">
            <v>Laguna Banyan Tree</v>
          </cell>
        </row>
        <row r="249">
          <cell r="B249" t="str">
            <v>Laguna Service</v>
          </cell>
        </row>
        <row r="250">
          <cell r="B250" t="str">
            <v>Banyan Tree Gallery</v>
          </cell>
        </row>
        <row r="251">
          <cell r="B251" t="str">
            <v>Mae Chan Property</v>
          </cell>
        </row>
        <row r="252">
          <cell r="B252" t="str">
            <v>Allamanda Vacation Club</v>
          </cell>
        </row>
        <row r="254">
          <cell r="B254" t="str">
            <v>Company</v>
          </cell>
          <cell r="C254" t="str">
            <v>Jan</v>
          </cell>
          <cell r="D254" t="str">
            <v>YTD</v>
          </cell>
          <cell r="G254" t="str">
            <v>LYR</v>
          </cell>
          <cell r="J254" t="str">
            <v>Var.</v>
          </cell>
        </row>
        <row r="255">
          <cell r="D255" t="str">
            <v>F&amp;B</v>
          </cell>
          <cell r="E255" t="str">
            <v>Materials</v>
          </cell>
          <cell r="F255" t="str">
            <v>Total</v>
          </cell>
          <cell r="G255" t="str">
            <v>F&amp;B</v>
          </cell>
          <cell r="H255" t="str">
            <v>Materials</v>
          </cell>
          <cell r="I255" t="str">
            <v>Total</v>
          </cell>
          <cell r="J255" t="str">
            <v>F&amp;B</v>
          </cell>
          <cell r="L255" t="str">
            <v>Materials</v>
          </cell>
          <cell r="M255" t="str">
            <v>Total</v>
          </cell>
        </row>
        <row r="256">
          <cell r="B256" t="str">
            <v>Laguna Resorts &amp; Hotels</v>
          </cell>
          <cell r="D256">
            <v>3701989</v>
          </cell>
          <cell r="E256">
            <v>4009999</v>
          </cell>
          <cell r="F256">
            <v>7711988</v>
          </cell>
          <cell r="G256">
            <v>3730307.19</v>
          </cell>
          <cell r="H256">
            <v>4201100.67</v>
          </cell>
          <cell r="I256">
            <v>7931407.8599999994</v>
          </cell>
          <cell r="J256">
            <v>28318.189999999944</v>
          </cell>
          <cell r="L256">
            <v>191101.66999999993</v>
          </cell>
          <cell r="M256">
            <v>219419.8599999994</v>
          </cell>
        </row>
        <row r="257">
          <cell r="B257" t="str">
            <v>Laguna Grande</v>
          </cell>
          <cell r="D257">
            <v>3566350.55</v>
          </cell>
          <cell r="E257">
            <v>3328821.45</v>
          </cell>
          <cell r="F257">
            <v>6895172</v>
          </cell>
          <cell r="G257">
            <v>3889282.66</v>
          </cell>
          <cell r="H257">
            <v>3675774.36</v>
          </cell>
          <cell r="I257">
            <v>7565057.0199999996</v>
          </cell>
          <cell r="J257">
            <v>322932.11000000034</v>
          </cell>
          <cell r="L257">
            <v>346952.90999999968</v>
          </cell>
          <cell r="M257">
            <v>669885.01999999955</v>
          </cell>
        </row>
        <row r="258">
          <cell r="B258" t="str">
            <v>Laguna Beach Club</v>
          </cell>
          <cell r="D258">
            <v>2326929</v>
          </cell>
          <cell r="E258">
            <v>3357716</v>
          </cell>
          <cell r="F258">
            <v>5684645</v>
          </cell>
          <cell r="G258">
            <v>2917396</v>
          </cell>
          <cell r="H258">
            <v>3383668</v>
          </cell>
          <cell r="I258">
            <v>6301064</v>
          </cell>
          <cell r="J258">
            <v>590467</v>
          </cell>
          <cell r="L258">
            <v>25952</v>
          </cell>
          <cell r="M258">
            <v>616419</v>
          </cell>
        </row>
        <row r="259">
          <cell r="B259" t="str">
            <v>Laguna Banyan Tree</v>
          </cell>
          <cell r="D259">
            <v>6011314.5599999996</v>
          </cell>
          <cell r="E259">
            <v>11126015.440000001</v>
          </cell>
          <cell r="F259">
            <v>17137330</v>
          </cell>
          <cell r="G259">
            <v>6478218.0299999993</v>
          </cell>
          <cell r="H259">
            <v>10967709.189999999</v>
          </cell>
          <cell r="I259">
            <v>17445927.219999999</v>
          </cell>
          <cell r="J259">
            <v>466903.46999999974</v>
          </cell>
          <cell r="L259">
            <v>-158306.25000000186</v>
          </cell>
          <cell r="M259">
            <v>308597.21999999881</v>
          </cell>
        </row>
        <row r="260">
          <cell r="B260" t="str">
            <v>Laguna Service</v>
          </cell>
          <cell r="E260">
            <v>777289</v>
          </cell>
          <cell r="F260">
            <v>777289</v>
          </cell>
          <cell r="H260">
            <v>842855</v>
          </cell>
          <cell r="I260">
            <v>842855</v>
          </cell>
          <cell r="J260">
            <v>0</v>
          </cell>
          <cell r="L260">
            <v>65566</v>
          </cell>
          <cell r="M260">
            <v>65566</v>
          </cell>
        </row>
        <row r="261">
          <cell r="B261" t="str">
            <v>Banyan Tree Gallery</v>
          </cell>
          <cell r="E261">
            <v>13106573</v>
          </cell>
          <cell r="F261">
            <v>13106573</v>
          </cell>
          <cell r="H261">
            <v>15534282.76</v>
          </cell>
          <cell r="I261">
            <v>15534282.76</v>
          </cell>
          <cell r="J261">
            <v>0</v>
          </cell>
          <cell r="L261">
            <v>2427709.7599999998</v>
          </cell>
          <cell r="M261">
            <v>2427709.7599999998</v>
          </cell>
        </row>
        <row r="262">
          <cell r="B262" t="str">
            <v>Banyan Tree Gallery (S)</v>
          </cell>
          <cell r="E262">
            <v>13891514</v>
          </cell>
          <cell r="F262">
            <v>13891514</v>
          </cell>
          <cell r="H262">
            <v>14431717</v>
          </cell>
          <cell r="I262">
            <v>14431717</v>
          </cell>
          <cell r="J262">
            <v>0</v>
          </cell>
          <cell r="L262">
            <v>540203</v>
          </cell>
          <cell r="M262">
            <v>540203</v>
          </cell>
        </row>
        <row r="263">
          <cell r="B263" t="str">
            <v>Allamanda Vacation Club</v>
          </cell>
          <cell r="E263">
            <v>344758</v>
          </cell>
          <cell r="F263">
            <v>344758</v>
          </cell>
          <cell r="H263">
            <v>378906</v>
          </cell>
          <cell r="I263">
            <v>378906</v>
          </cell>
          <cell r="J263">
            <v>0</v>
          </cell>
          <cell r="L263">
            <v>34148</v>
          </cell>
          <cell r="M263">
            <v>34148</v>
          </cell>
        </row>
        <row r="264">
          <cell r="D264">
            <v>15606583.109999999</v>
          </cell>
          <cell r="E264">
            <v>49942685.890000001</v>
          </cell>
          <cell r="F264">
            <v>65549269</v>
          </cell>
          <cell r="G264">
            <v>17015203.879999999</v>
          </cell>
          <cell r="H264">
            <v>53416012.979999997</v>
          </cell>
          <cell r="I264">
            <v>70431216.859999999</v>
          </cell>
          <cell r="J264">
            <v>1408620.77</v>
          </cell>
          <cell r="L264">
            <v>3473327.0899999975</v>
          </cell>
          <cell r="M264">
            <v>4881947.8599999975</v>
          </cell>
        </row>
        <row r="265">
          <cell r="B265" t="str">
            <v>Company</v>
          </cell>
          <cell r="C265" t="str">
            <v>Feb</v>
          </cell>
          <cell r="D265" t="str">
            <v>YTD</v>
          </cell>
          <cell r="G265" t="str">
            <v>LYR</v>
          </cell>
          <cell r="J265" t="str">
            <v>Var.</v>
          </cell>
        </row>
        <row r="266">
          <cell r="D266" t="str">
            <v>F&amp;B</v>
          </cell>
          <cell r="E266" t="str">
            <v>Materials</v>
          </cell>
          <cell r="F266" t="str">
            <v>Total</v>
          </cell>
          <cell r="G266" t="str">
            <v>F&amp;B</v>
          </cell>
          <cell r="H266" t="str">
            <v>Materials</v>
          </cell>
          <cell r="I266" t="str">
            <v>Total</v>
          </cell>
          <cell r="J266" t="str">
            <v>F&amp;B</v>
          </cell>
          <cell r="L266" t="str">
            <v>Materials</v>
          </cell>
          <cell r="M266" t="str">
            <v>Total</v>
          </cell>
        </row>
        <row r="267">
          <cell r="B267" t="str">
            <v>Laguna Resorts &amp; Hotels</v>
          </cell>
          <cell r="D267">
            <v>4042149.8499999996</v>
          </cell>
          <cell r="E267">
            <v>4423342.99</v>
          </cell>
          <cell r="F267">
            <v>8465492.8399999999</v>
          </cell>
          <cell r="G267">
            <v>3730307.19</v>
          </cell>
          <cell r="H267">
            <v>4201100.67</v>
          </cell>
          <cell r="I267">
            <v>7931407.8599999994</v>
          </cell>
          <cell r="J267">
            <v>-311842.65999999968</v>
          </cell>
          <cell r="L267">
            <v>-222242.3200000003</v>
          </cell>
          <cell r="M267">
            <v>-534084.98000000045</v>
          </cell>
        </row>
        <row r="268">
          <cell r="B268" t="str">
            <v>Laguna Grande</v>
          </cell>
          <cell r="D268">
            <v>3535642.26</v>
          </cell>
          <cell r="E268">
            <v>3204132.94</v>
          </cell>
          <cell r="F268">
            <v>6739775.1999999993</v>
          </cell>
          <cell r="G268">
            <v>3889282.66</v>
          </cell>
          <cell r="H268">
            <v>3675774.36</v>
          </cell>
          <cell r="I268">
            <v>7565057.0199999996</v>
          </cell>
          <cell r="J268">
            <v>353640.40000000037</v>
          </cell>
          <cell r="L268">
            <v>471641.41999999993</v>
          </cell>
          <cell r="M268">
            <v>825281.8200000003</v>
          </cell>
        </row>
        <row r="269">
          <cell r="B269" t="str">
            <v>Laguna Beach Club</v>
          </cell>
          <cell r="D269">
            <v>2111996</v>
          </cell>
          <cell r="E269">
            <v>3382937</v>
          </cell>
          <cell r="F269">
            <v>5494933</v>
          </cell>
          <cell r="G269">
            <v>2917396</v>
          </cell>
          <cell r="H269">
            <v>3383668</v>
          </cell>
          <cell r="I269">
            <v>6301064</v>
          </cell>
          <cell r="J269">
            <v>805400</v>
          </cell>
          <cell r="L269">
            <v>731</v>
          </cell>
          <cell r="M269">
            <v>806131</v>
          </cell>
        </row>
        <row r="270">
          <cell r="B270" t="str">
            <v>Laguna Banyan Tree</v>
          </cell>
          <cell r="D270">
            <v>5532113.5</v>
          </cell>
          <cell r="E270">
            <v>11394326.969999999</v>
          </cell>
          <cell r="F270">
            <v>16926440.469999999</v>
          </cell>
          <cell r="G270">
            <v>6478218.0299999993</v>
          </cell>
          <cell r="H270">
            <v>10967709.189999999</v>
          </cell>
          <cell r="I270">
            <v>17445927.219999999</v>
          </cell>
          <cell r="J270">
            <v>946104.52999999933</v>
          </cell>
          <cell r="L270">
            <v>-426617.77999999933</v>
          </cell>
          <cell r="M270">
            <v>519486.75</v>
          </cell>
        </row>
        <row r="271">
          <cell r="B271" t="str">
            <v>Laguna Service</v>
          </cell>
          <cell r="E271">
            <v>772958</v>
          </cell>
          <cell r="F271">
            <v>772958</v>
          </cell>
          <cell r="H271">
            <v>842855</v>
          </cell>
          <cell r="I271">
            <v>842855</v>
          </cell>
          <cell r="J271">
            <v>0</v>
          </cell>
          <cell r="L271">
            <v>69897</v>
          </cell>
          <cell r="M271">
            <v>69897</v>
          </cell>
        </row>
        <row r="272">
          <cell r="B272" t="str">
            <v>Banyan Tree Gallery</v>
          </cell>
          <cell r="E272">
            <v>14933979.460000001</v>
          </cell>
          <cell r="F272">
            <v>14933979.460000001</v>
          </cell>
          <cell r="H272">
            <v>15534282.76</v>
          </cell>
          <cell r="I272">
            <v>15534282.76</v>
          </cell>
          <cell r="J272">
            <v>0</v>
          </cell>
          <cell r="L272">
            <v>600303.29999999888</v>
          </cell>
          <cell r="M272">
            <v>600303.29999999888</v>
          </cell>
        </row>
        <row r="273">
          <cell r="B273" t="str">
            <v>Banyan Tree Gallery (S)</v>
          </cell>
          <cell r="E273">
            <v>14025920</v>
          </cell>
          <cell r="F273">
            <v>14025920</v>
          </cell>
          <cell r="H273">
            <v>14431717</v>
          </cell>
          <cell r="I273">
            <v>14431717</v>
          </cell>
          <cell r="J273">
            <v>0</v>
          </cell>
          <cell r="L273">
            <v>405797</v>
          </cell>
          <cell r="M273">
            <v>405797</v>
          </cell>
        </row>
        <row r="274">
          <cell r="B274" t="str">
            <v>Allamanda Vacation Club</v>
          </cell>
          <cell r="E274">
            <v>329349</v>
          </cell>
          <cell r="F274">
            <v>329349</v>
          </cell>
          <cell r="H274">
            <v>378906</v>
          </cell>
          <cell r="I274">
            <v>378906</v>
          </cell>
          <cell r="J274">
            <v>0</v>
          </cell>
          <cell r="L274">
            <v>49557</v>
          </cell>
          <cell r="M274">
            <v>49557</v>
          </cell>
        </row>
        <row r="275">
          <cell r="D275">
            <v>15221901.609999999</v>
          </cell>
          <cell r="E275">
            <v>52466946.359999999</v>
          </cell>
          <cell r="F275">
            <v>67688847.969999999</v>
          </cell>
          <cell r="G275">
            <v>17015203.879999999</v>
          </cell>
          <cell r="H275">
            <v>53416012.979999997</v>
          </cell>
          <cell r="I275">
            <v>70431216.859999999</v>
          </cell>
          <cell r="J275">
            <v>1793302.27</v>
          </cell>
          <cell r="L275">
            <v>949066.61999999918</v>
          </cell>
          <cell r="M275">
            <v>2742368.8899999987</v>
          </cell>
        </row>
        <row r="276">
          <cell r="B276" t="str">
            <v>Company</v>
          </cell>
          <cell r="C276" t="str">
            <v>Mar</v>
          </cell>
          <cell r="D276" t="str">
            <v>YTD</v>
          </cell>
          <cell r="G276" t="str">
            <v>LYD</v>
          </cell>
          <cell r="J276" t="str">
            <v>Var.</v>
          </cell>
        </row>
        <row r="277">
          <cell r="D277" t="str">
            <v>F&amp;B</v>
          </cell>
          <cell r="E277" t="str">
            <v>Materials</v>
          </cell>
          <cell r="F277" t="str">
            <v>Total</v>
          </cell>
          <cell r="G277" t="str">
            <v>F&amp;B</v>
          </cell>
          <cell r="H277" t="str">
            <v>Materials</v>
          </cell>
          <cell r="I277" t="str">
            <v>Total</v>
          </cell>
          <cell r="J277" t="str">
            <v>F&amp;B</v>
          </cell>
          <cell r="L277" t="str">
            <v>Materials</v>
          </cell>
          <cell r="M277" t="str">
            <v>Total</v>
          </cell>
        </row>
        <row r="278">
          <cell r="B278" t="str">
            <v>Laguna Resorts &amp; Hotels</v>
          </cell>
          <cell r="D278">
            <v>3916202.28</v>
          </cell>
          <cell r="E278">
            <v>4267570.3600000003</v>
          </cell>
          <cell r="F278">
            <v>8183772.6400000006</v>
          </cell>
          <cell r="G278">
            <v>3730307.19</v>
          </cell>
          <cell r="H278">
            <v>4201100.67</v>
          </cell>
          <cell r="I278">
            <v>7931407.8599999994</v>
          </cell>
          <cell r="J278">
            <v>-185895.08999999985</v>
          </cell>
          <cell r="L278">
            <v>-66469.69000000041</v>
          </cell>
          <cell r="M278">
            <v>-252364.78000000119</v>
          </cell>
        </row>
        <row r="279">
          <cell r="B279" t="str">
            <v>Laguna Grande</v>
          </cell>
          <cell r="D279">
            <v>3760378.48</v>
          </cell>
          <cell r="E279">
            <v>3299536.62</v>
          </cell>
          <cell r="F279">
            <v>7059915.0999999996</v>
          </cell>
          <cell r="G279">
            <v>3889282.66</v>
          </cell>
          <cell r="H279">
            <v>3675774.36</v>
          </cell>
          <cell r="I279">
            <v>7565057.0199999996</v>
          </cell>
          <cell r="J279">
            <v>128904.18000000017</v>
          </cell>
          <cell r="L279">
            <v>376237.73999999976</v>
          </cell>
          <cell r="M279">
            <v>505141.91999999993</v>
          </cell>
        </row>
        <row r="280">
          <cell r="B280" t="str">
            <v>Laguna Beach Club</v>
          </cell>
          <cell r="D280">
            <v>2303459</v>
          </cell>
          <cell r="E280">
            <v>2978901</v>
          </cell>
          <cell r="F280">
            <v>5282360</v>
          </cell>
          <cell r="G280">
            <v>2917396</v>
          </cell>
          <cell r="H280">
            <v>3383668</v>
          </cell>
          <cell r="I280">
            <v>6301064</v>
          </cell>
          <cell r="J280">
            <v>613937</v>
          </cell>
          <cell r="L280">
            <v>404767</v>
          </cell>
          <cell r="M280">
            <v>1018704</v>
          </cell>
        </row>
        <row r="281">
          <cell r="B281" t="str">
            <v>Laguna Banyan Tree</v>
          </cell>
          <cell r="D281">
            <v>5545179.0700000003</v>
          </cell>
          <cell r="E281">
            <v>11234403.5</v>
          </cell>
          <cell r="F281">
            <v>16779582.57</v>
          </cell>
          <cell r="G281">
            <v>6478218.0299999993</v>
          </cell>
          <cell r="H281">
            <v>10967709.189999999</v>
          </cell>
          <cell r="I281">
            <v>17445927.219999999</v>
          </cell>
          <cell r="J281">
            <v>933038.95999999903</v>
          </cell>
          <cell r="L281">
            <v>-266694.31000000052</v>
          </cell>
          <cell r="M281">
            <v>666344.64999999851</v>
          </cell>
        </row>
        <row r="282">
          <cell r="B282" t="str">
            <v>Laguna Service</v>
          </cell>
          <cell r="E282">
            <v>1000596</v>
          </cell>
          <cell r="F282">
            <v>1000596</v>
          </cell>
          <cell r="H282">
            <v>842855</v>
          </cell>
          <cell r="I282">
            <v>842855</v>
          </cell>
          <cell r="J282">
            <v>0</v>
          </cell>
          <cell r="L282">
            <v>-157741</v>
          </cell>
          <cell r="M282">
            <v>-157741</v>
          </cell>
        </row>
        <row r="283">
          <cell r="B283" t="str">
            <v>Banyan Tree Gallery</v>
          </cell>
          <cell r="E283">
            <v>13913781.359999999</v>
          </cell>
          <cell r="F283">
            <v>13913781.359999999</v>
          </cell>
          <cell r="H283">
            <v>15534282.76</v>
          </cell>
          <cell r="I283">
            <v>15534282.76</v>
          </cell>
          <cell r="J283">
            <v>0</v>
          </cell>
          <cell r="L283">
            <v>1620501.4000000004</v>
          </cell>
          <cell r="M283">
            <v>1620501.4000000004</v>
          </cell>
        </row>
        <row r="284">
          <cell r="B284" t="str">
            <v>Banyan Tree Gallery - Singapore</v>
          </cell>
          <cell r="E284">
            <v>14646699</v>
          </cell>
          <cell r="F284">
            <v>14646699</v>
          </cell>
          <cell r="H284">
            <v>14431717</v>
          </cell>
          <cell r="I284">
            <v>14431717</v>
          </cell>
          <cell r="J284">
            <v>0</v>
          </cell>
          <cell r="L284">
            <v>-214982</v>
          </cell>
          <cell r="M284">
            <v>-214982</v>
          </cell>
        </row>
        <row r="285">
          <cell r="B285" t="str">
            <v>Allamanda Vacation Club</v>
          </cell>
          <cell r="E285">
            <v>292131</v>
          </cell>
          <cell r="F285">
            <v>292131</v>
          </cell>
          <cell r="H285">
            <v>378906</v>
          </cell>
          <cell r="I285">
            <v>378906</v>
          </cell>
          <cell r="J285">
            <v>0</v>
          </cell>
          <cell r="L285">
            <v>86775</v>
          </cell>
          <cell r="M285">
            <v>86775</v>
          </cell>
        </row>
        <row r="286">
          <cell r="D286">
            <v>15525218.83</v>
          </cell>
          <cell r="E286">
            <v>51633618.840000004</v>
          </cell>
          <cell r="F286">
            <v>67158837.670000002</v>
          </cell>
          <cell r="G286">
            <v>17015203.879999999</v>
          </cell>
          <cell r="H286">
            <v>53416012.979999997</v>
          </cell>
          <cell r="I286">
            <v>70431216.859999999</v>
          </cell>
          <cell r="J286">
            <v>1489985.0499999993</v>
          </cell>
          <cell r="L286">
            <v>1782394.1399999992</v>
          </cell>
          <cell r="M286">
            <v>3272379.1899999976</v>
          </cell>
        </row>
        <row r="287">
          <cell r="B287" t="str">
            <v>Company</v>
          </cell>
          <cell r="C287" t="str">
            <v>Apr</v>
          </cell>
          <cell r="D287" t="str">
            <v>LYR</v>
          </cell>
          <cell r="G287" t="str">
            <v>YTD</v>
          </cell>
          <cell r="J287" t="str">
            <v>Var.</v>
          </cell>
        </row>
        <row r="288">
          <cell r="D288" t="str">
            <v>F&amp;B</v>
          </cell>
          <cell r="E288" t="str">
            <v>Materials</v>
          </cell>
          <cell r="F288" t="str">
            <v>Total</v>
          </cell>
          <cell r="G288" t="str">
            <v>F&amp;B</v>
          </cell>
          <cell r="H288" t="str">
            <v>Materials</v>
          </cell>
          <cell r="I288" t="str">
            <v>Total</v>
          </cell>
          <cell r="J288" t="str">
            <v>F&amp;B</v>
          </cell>
          <cell r="L288" t="str">
            <v>Materials</v>
          </cell>
          <cell r="M288" t="str">
            <v>Total</v>
          </cell>
        </row>
        <row r="289">
          <cell r="B289" t="str">
            <v>Laguna Resorts &amp; Hotels</v>
          </cell>
          <cell r="D289">
            <v>3345239.03</v>
          </cell>
          <cell r="E289">
            <v>4199952.88</v>
          </cell>
          <cell r="F289">
            <v>7545191.9100000001</v>
          </cell>
          <cell r="G289">
            <v>3730307.19</v>
          </cell>
          <cell r="H289">
            <v>4201100.67</v>
          </cell>
          <cell r="I289">
            <v>7931407.8599999994</v>
          </cell>
          <cell r="J289">
            <v>385068.16000000015</v>
          </cell>
          <cell r="L289">
            <v>1147.7900000000373</v>
          </cell>
          <cell r="M289">
            <v>386215.94999999925</v>
          </cell>
        </row>
        <row r="290">
          <cell r="B290" t="str">
            <v>Laguna Grande</v>
          </cell>
          <cell r="D290">
            <v>3804305.54</v>
          </cell>
          <cell r="E290">
            <v>3349407.66</v>
          </cell>
          <cell r="F290">
            <v>7153713.2000000002</v>
          </cell>
          <cell r="G290">
            <v>3889282.66</v>
          </cell>
          <cell r="H290">
            <v>3675774.36</v>
          </cell>
          <cell r="I290">
            <v>7565057.0199999996</v>
          </cell>
          <cell r="J290">
            <v>84977.120000000112</v>
          </cell>
          <cell r="L290">
            <v>326366.69999999972</v>
          </cell>
          <cell r="M290">
            <v>411343.81999999937</v>
          </cell>
        </row>
        <row r="291">
          <cell r="B291" t="str">
            <v>Laguna Beach Club</v>
          </cell>
          <cell r="D291">
            <v>2100052</v>
          </cell>
          <cell r="E291">
            <v>3218151</v>
          </cell>
          <cell r="F291">
            <v>5318203</v>
          </cell>
          <cell r="G291">
            <v>2917396</v>
          </cell>
          <cell r="H291">
            <v>3383668</v>
          </cell>
          <cell r="I291">
            <v>6301064</v>
          </cell>
          <cell r="J291">
            <v>817344</v>
          </cell>
          <cell r="L291">
            <v>165517</v>
          </cell>
          <cell r="M291">
            <v>982861</v>
          </cell>
        </row>
        <row r="292">
          <cell r="B292" t="str">
            <v>Laguna Banyan Tree</v>
          </cell>
          <cell r="D292">
            <v>5670040.6799999997</v>
          </cell>
          <cell r="E292">
            <v>11120469.870000001</v>
          </cell>
          <cell r="F292">
            <v>16790510.550000001</v>
          </cell>
          <cell r="G292">
            <v>6478218.0299999993</v>
          </cell>
          <cell r="H292">
            <v>10967709.189999999</v>
          </cell>
          <cell r="I292">
            <v>17445927.219999999</v>
          </cell>
          <cell r="J292">
            <v>808177.34999999963</v>
          </cell>
          <cell r="L292">
            <v>-152760.68000000156</v>
          </cell>
          <cell r="M292">
            <v>655416.66999999806</v>
          </cell>
        </row>
        <row r="293">
          <cell r="B293" t="str">
            <v>Laguna Service</v>
          </cell>
          <cell r="E293">
            <v>936168</v>
          </cell>
          <cell r="F293">
            <v>936168</v>
          </cell>
          <cell r="H293">
            <v>842855</v>
          </cell>
          <cell r="I293">
            <v>842855</v>
          </cell>
          <cell r="J293">
            <v>0</v>
          </cell>
          <cell r="L293">
            <v>-93313</v>
          </cell>
          <cell r="M293">
            <v>-93313</v>
          </cell>
        </row>
        <row r="294">
          <cell r="B294" t="str">
            <v>Banyan Tree Gallery</v>
          </cell>
          <cell r="E294">
            <v>17127576.18</v>
          </cell>
          <cell r="F294">
            <v>17127576.18</v>
          </cell>
          <cell r="H294">
            <v>15534282.76</v>
          </cell>
          <cell r="I294">
            <v>15534282.76</v>
          </cell>
          <cell r="J294">
            <v>0</v>
          </cell>
          <cell r="L294">
            <v>-1593293.42</v>
          </cell>
          <cell r="M294">
            <v>-1593293.42</v>
          </cell>
        </row>
        <row r="295">
          <cell r="B295" t="str">
            <v>Banyan Tree Gallery - Singapore</v>
          </cell>
          <cell r="E295">
            <v>14741373</v>
          </cell>
          <cell r="F295">
            <v>14741373</v>
          </cell>
          <cell r="H295">
            <v>14431717</v>
          </cell>
          <cell r="I295">
            <v>14431717</v>
          </cell>
          <cell r="J295">
            <v>0</v>
          </cell>
          <cell r="L295">
            <v>-309656</v>
          </cell>
          <cell r="M295">
            <v>-309656</v>
          </cell>
        </row>
        <row r="296">
          <cell r="B296" t="str">
            <v>Allamanda Vacation Club</v>
          </cell>
          <cell r="E296">
            <v>268830</v>
          </cell>
          <cell r="F296">
            <v>268830</v>
          </cell>
          <cell r="H296">
            <v>378906</v>
          </cell>
          <cell r="I296">
            <v>378906</v>
          </cell>
          <cell r="J296">
            <v>0</v>
          </cell>
          <cell r="L296">
            <v>110076</v>
          </cell>
          <cell r="M296">
            <v>110076</v>
          </cell>
        </row>
        <row r="297">
          <cell r="D297">
            <v>14919637.25</v>
          </cell>
          <cell r="E297">
            <v>54961928.590000004</v>
          </cell>
          <cell r="F297">
            <v>69881565.840000004</v>
          </cell>
          <cell r="G297">
            <v>17015203.879999999</v>
          </cell>
          <cell r="H297">
            <v>53416012.979999997</v>
          </cell>
          <cell r="I297">
            <v>70431216.859999999</v>
          </cell>
          <cell r="J297">
            <v>2095566.63</v>
          </cell>
          <cell r="L297">
            <v>-1545915.6100000017</v>
          </cell>
          <cell r="M297">
            <v>549651.01999999676</v>
          </cell>
        </row>
        <row r="298">
          <cell r="B298" t="str">
            <v>Company</v>
          </cell>
          <cell r="C298" t="str">
            <v>May</v>
          </cell>
          <cell r="D298" t="str">
            <v>YTD</v>
          </cell>
          <cell r="G298" t="str">
            <v>LYR</v>
          </cell>
          <cell r="J298" t="str">
            <v>Var.</v>
          </cell>
        </row>
        <row r="299">
          <cell r="D299" t="str">
            <v>F&amp;B</v>
          </cell>
          <cell r="E299" t="str">
            <v>Materials</v>
          </cell>
          <cell r="F299" t="str">
            <v>Total</v>
          </cell>
          <cell r="G299" t="str">
            <v>F&amp;B</v>
          </cell>
          <cell r="H299" t="str">
            <v>Materials</v>
          </cell>
          <cell r="I299" t="str">
            <v>Total</v>
          </cell>
          <cell r="J299" t="str">
            <v>F&amp;B</v>
          </cell>
          <cell r="L299" t="str">
            <v>Materials</v>
          </cell>
          <cell r="M299" t="str">
            <v>Total</v>
          </cell>
        </row>
        <row r="300">
          <cell r="B300" t="str">
            <v>Laguna Resorts &amp; Hotels</v>
          </cell>
          <cell r="D300">
            <v>3578290.63</v>
          </cell>
          <cell r="E300">
            <v>4360995.5599999996</v>
          </cell>
          <cell r="F300">
            <v>7939286.1899999995</v>
          </cell>
          <cell r="G300">
            <v>3730307.19</v>
          </cell>
          <cell r="H300">
            <v>4201100.67</v>
          </cell>
          <cell r="I300">
            <v>7931407.8599999994</v>
          </cell>
          <cell r="J300">
            <v>152016.56000000006</v>
          </cell>
          <cell r="L300">
            <v>-159894.88999999966</v>
          </cell>
          <cell r="M300">
            <v>-7878.3300000000745</v>
          </cell>
        </row>
        <row r="301">
          <cell r="B301" t="str">
            <v>Laguna Grande</v>
          </cell>
          <cell r="D301">
            <v>4535896.43</v>
          </cell>
          <cell r="E301">
            <v>3155441.02</v>
          </cell>
          <cell r="F301">
            <v>7691337.4499999993</v>
          </cell>
          <cell r="G301">
            <v>3889282.66</v>
          </cell>
          <cell r="H301">
            <v>3675774.36</v>
          </cell>
          <cell r="I301">
            <v>7565057.0199999996</v>
          </cell>
          <cell r="J301">
            <v>-646613.76999999955</v>
          </cell>
          <cell r="L301">
            <v>520333.33999999985</v>
          </cell>
          <cell r="M301">
            <v>-126280.4299999997</v>
          </cell>
        </row>
        <row r="302">
          <cell r="B302" t="str">
            <v>Laguna Beach Club</v>
          </cell>
          <cell r="D302">
            <v>2328444</v>
          </cell>
          <cell r="E302">
            <v>3200492</v>
          </cell>
          <cell r="F302">
            <v>5528936</v>
          </cell>
          <cell r="G302">
            <v>2917396</v>
          </cell>
          <cell r="H302">
            <v>3383668</v>
          </cell>
          <cell r="I302">
            <v>6301064</v>
          </cell>
          <cell r="J302">
            <v>588952</v>
          </cell>
          <cell r="L302">
            <v>183176</v>
          </cell>
          <cell r="M302">
            <v>772128</v>
          </cell>
        </row>
        <row r="303">
          <cell r="B303" t="str">
            <v>Laguna Banyan Tree</v>
          </cell>
          <cell r="D303">
            <v>5138880.38</v>
          </cell>
          <cell r="E303">
            <v>11144956.08</v>
          </cell>
          <cell r="F303">
            <v>16283836.460000001</v>
          </cell>
          <cell r="G303">
            <v>6478218.0299999993</v>
          </cell>
          <cell r="H303">
            <v>10967709.189999999</v>
          </cell>
          <cell r="I303">
            <v>17445927.219999999</v>
          </cell>
          <cell r="J303">
            <v>1339337.6499999994</v>
          </cell>
          <cell r="L303">
            <v>-177246.8900000006</v>
          </cell>
          <cell r="M303">
            <v>1162090.7599999979</v>
          </cell>
        </row>
        <row r="304">
          <cell r="B304" t="str">
            <v>Laguna Service</v>
          </cell>
          <cell r="E304">
            <v>1078415</v>
          </cell>
          <cell r="F304">
            <v>1078415</v>
          </cell>
          <cell r="H304">
            <v>842855</v>
          </cell>
          <cell r="I304">
            <v>842855</v>
          </cell>
          <cell r="J304">
            <v>0</v>
          </cell>
          <cell r="L304">
            <v>-235560</v>
          </cell>
          <cell r="M304">
            <v>-235560</v>
          </cell>
        </row>
        <row r="305">
          <cell r="B305" t="str">
            <v>Banyan Tree Gallery</v>
          </cell>
          <cell r="E305">
            <v>19048010.43</v>
          </cell>
          <cell r="F305">
            <v>19048010.43</v>
          </cell>
          <cell r="H305">
            <v>15534282.76</v>
          </cell>
          <cell r="I305">
            <v>15534282.76</v>
          </cell>
          <cell r="J305">
            <v>0</v>
          </cell>
          <cell r="L305">
            <v>-3513727.67</v>
          </cell>
          <cell r="M305">
            <v>-3513727.67</v>
          </cell>
        </row>
        <row r="306">
          <cell r="B306" t="str">
            <v>Banyan Tree Gallery - Singapore</v>
          </cell>
          <cell r="E306">
            <v>14748768.900263999</v>
          </cell>
          <cell r="F306">
            <v>14748768.900263999</v>
          </cell>
          <cell r="H306">
            <v>14431717</v>
          </cell>
          <cell r="I306">
            <v>14431717</v>
          </cell>
          <cell r="J306">
            <v>0</v>
          </cell>
          <cell r="L306">
            <v>-317051.90026399866</v>
          </cell>
          <cell r="M306">
            <v>-317051.90026399866</v>
          </cell>
        </row>
        <row r="307">
          <cell r="B307" t="str">
            <v>Allamanda Vacation Club</v>
          </cell>
          <cell r="E307">
            <v>244298</v>
          </cell>
          <cell r="F307">
            <v>244298</v>
          </cell>
          <cell r="H307">
            <v>378906</v>
          </cell>
          <cell r="I307">
            <v>378906</v>
          </cell>
          <cell r="J307">
            <v>0</v>
          </cell>
          <cell r="L307">
            <v>134608</v>
          </cell>
          <cell r="M307">
            <v>134608</v>
          </cell>
        </row>
        <row r="308">
          <cell r="D308">
            <v>15581511.439999998</v>
          </cell>
          <cell r="E308">
            <v>56981376.990263999</v>
          </cell>
          <cell r="F308">
            <v>72562888.430263996</v>
          </cell>
          <cell r="G308">
            <v>17015203.879999999</v>
          </cell>
          <cell r="H308">
            <v>53416012.979999997</v>
          </cell>
          <cell r="I308">
            <v>70431216.859999999</v>
          </cell>
          <cell r="J308">
            <v>1433692.44</v>
          </cell>
          <cell r="L308">
            <v>-3565364.010263999</v>
          </cell>
          <cell r="M308">
            <v>-2131671.5702640004</v>
          </cell>
        </row>
        <row r="309">
          <cell r="B309" t="str">
            <v>Company</v>
          </cell>
          <cell r="C309" t="str">
            <v>Jun</v>
          </cell>
          <cell r="D309" t="str">
            <v>YTD</v>
          </cell>
          <cell r="G309" t="str">
            <v>LYR</v>
          </cell>
          <cell r="J309" t="str">
            <v>Var.</v>
          </cell>
        </row>
        <row r="310">
          <cell r="D310" t="str">
            <v>F&amp;B</v>
          </cell>
          <cell r="E310" t="str">
            <v>Materials</v>
          </cell>
          <cell r="F310" t="str">
            <v>Total</v>
          </cell>
          <cell r="G310" t="str">
            <v>F&amp;B</v>
          </cell>
          <cell r="H310" t="str">
            <v>Materials</v>
          </cell>
          <cell r="I310" t="str">
            <v>Total</v>
          </cell>
          <cell r="J310" t="str">
            <v>F&amp;B</v>
          </cell>
          <cell r="L310" t="str">
            <v>Materials</v>
          </cell>
          <cell r="M310" t="str">
            <v>Total</v>
          </cell>
        </row>
        <row r="311">
          <cell r="B311" t="str">
            <v>Laguna Resorts &amp; Hotels</v>
          </cell>
          <cell r="D311">
            <v>3451504.03</v>
          </cell>
          <cell r="E311">
            <v>4390676.6899999995</v>
          </cell>
          <cell r="F311">
            <v>7842180.7199999988</v>
          </cell>
          <cell r="G311">
            <v>3730307.19</v>
          </cell>
          <cell r="H311">
            <v>4201100.67</v>
          </cell>
          <cell r="I311">
            <v>7931407.8599999994</v>
          </cell>
          <cell r="J311">
            <v>278803.16000000015</v>
          </cell>
          <cell r="L311">
            <v>-189576.01999999955</v>
          </cell>
          <cell r="M311">
            <v>89227.140000000596</v>
          </cell>
        </row>
        <row r="312">
          <cell r="B312" t="str">
            <v>Laguna Grande</v>
          </cell>
          <cell r="D312">
            <v>4104028.22</v>
          </cell>
          <cell r="E312">
            <v>3058675.48</v>
          </cell>
          <cell r="F312">
            <v>7162703.7000000002</v>
          </cell>
          <cell r="G312">
            <v>3889282.66</v>
          </cell>
          <cell r="H312">
            <v>3675774.36</v>
          </cell>
          <cell r="I312">
            <v>7565057.0199999996</v>
          </cell>
          <cell r="J312">
            <v>-214745.56000000006</v>
          </cell>
          <cell r="L312">
            <v>617098.87999999989</v>
          </cell>
          <cell r="M312">
            <v>402353.31999999937</v>
          </cell>
        </row>
        <row r="313">
          <cell r="B313" t="str">
            <v>Laguna Beach Club</v>
          </cell>
          <cell r="D313">
            <v>2290964</v>
          </cell>
          <cell r="E313">
            <v>2871643</v>
          </cell>
          <cell r="F313">
            <v>5162607</v>
          </cell>
          <cell r="G313">
            <v>2917396</v>
          </cell>
          <cell r="H313">
            <v>3383668</v>
          </cell>
          <cell r="I313">
            <v>6301064</v>
          </cell>
          <cell r="J313">
            <v>626432</v>
          </cell>
          <cell r="L313">
            <v>512025</v>
          </cell>
          <cell r="M313">
            <v>1138457</v>
          </cell>
        </row>
        <row r="314">
          <cell r="B314" t="str">
            <v>Laguna Banyan Tree</v>
          </cell>
          <cell r="D314">
            <v>5653647.6600000001</v>
          </cell>
          <cell r="E314">
            <v>10581572.58</v>
          </cell>
          <cell r="F314">
            <v>16235220.24</v>
          </cell>
          <cell r="G314">
            <v>6478218.0299999993</v>
          </cell>
          <cell r="H314">
            <v>10967709.189999999</v>
          </cell>
          <cell r="I314">
            <v>17445927.219999999</v>
          </cell>
          <cell r="J314">
            <v>824570.36999999918</v>
          </cell>
          <cell r="L314">
            <v>386136.6099999994</v>
          </cell>
          <cell r="M314">
            <v>1210706.9799999986</v>
          </cell>
        </row>
        <row r="315">
          <cell r="B315" t="str">
            <v>Laguna Service</v>
          </cell>
          <cell r="E315">
            <v>971447</v>
          </cell>
          <cell r="F315">
            <v>971447</v>
          </cell>
          <cell r="H315">
            <v>842855</v>
          </cell>
          <cell r="I315">
            <v>842855</v>
          </cell>
          <cell r="J315">
            <v>0</v>
          </cell>
          <cell r="L315">
            <v>-128592</v>
          </cell>
          <cell r="M315">
            <v>-128592</v>
          </cell>
        </row>
        <row r="316">
          <cell r="B316" t="str">
            <v>Banyan Tree Gallery</v>
          </cell>
          <cell r="E316">
            <v>21067402.640000001</v>
          </cell>
          <cell r="F316">
            <v>21067402.640000001</v>
          </cell>
          <cell r="H316">
            <v>15534282.76</v>
          </cell>
          <cell r="I316">
            <v>15534282.76</v>
          </cell>
          <cell r="J316">
            <v>0</v>
          </cell>
          <cell r="L316">
            <v>-5533119.8800000008</v>
          </cell>
          <cell r="M316">
            <v>-5533119.8800000008</v>
          </cell>
        </row>
        <row r="317">
          <cell r="B317" t="str">
            <v>Banyan Tree Gallery - Singapore</v>
          </cell>
          <cell r="E317">
            <v>14941029.101176001</v>
          </cell>
          <cell r="F317">
            <v>14941029.101176001</v>
          </cell>
          <cell r="H317">
            <v>14431717</v>
          </cell>
          <cell r="I317">
            <v>14431717</v>
          </cell>
          <cell r="J317">
            <v>0</v>
          </cell>
          <cell r="L317">
            <v>-509312.10117600113</v>
          </cell>
          <cell r="M317">
            <v>-509312.10117600113</v>
          </cell>
        </row>
        <row r="318">
          <cell r="B318" t="str">
            <v>Allamanda Vacation Club</v>
          </cell>
          <cell r="E318">
            <v>197124</v>
          </cell>
          <cell r="F318">
            <v>197124</v>
          </cell>
          <cell r="H318">
            <v>378906</v>
          </cell>
          <cell r="I318">
            <v>378906</v>
          </cell>
          <cell r="J318">
            <v>0</v>
          </cell>
          <cell r="L318">
            <v>181782</v>
          </cell>
          <cell r="M318">
            <v>181782</v>
          </cell>
        </row>
        <row r="319">
          <cell r="D319">
            <v>15500143.91</v>
          </cell>
          <cell r="E319">
            <v>58079570.491176002</v>
          </cell>
          <cell r="F319">
            <v>73579714.401176006</v>
          </cell>
          <cell r="G319">
            <v>17015203.879999999</v>
          </cell>
          <cell r="H319">
            <v>53416012.979999997</v>
          </cell>
          <cell r="I319">
            <v>70431216.859999999</v>
          </cell>
          <cell r="J319">
            <v>1515059.9699999993</v>
          </cell>
          <cell r="L319">
            <v>-4663557.5111760022</v>
          </cell>
          <cell r="M319">
            <v>-3148497.5411760034</v>
          </cell>
        </row>
        <row r="320">
          <cell r="B320" t="str">
            <v>Company</v>
          </cell>
          <cell r="C320" t="str">
            <v>Jul</v>
          </cell>
          <cell r="D320" t="str">
            <v>LYR</v>
          </cell>
          <cell r="G320" t="str">
            <v>YTD</v>
          </cell>
          <cell r="J320" t="str">
            <v>Var.</v>
          </cell>
        </row>
        <row r="321">
          <cell r="D321" t="str">
            <v>F&amp;B</v>
          </cell>
          <cell r="E321" t="str">
            <v>Materials</v>
          </cell>
          <cell r="F321" t="str">
            <v>Total</v>
          </cell>
          <cell r="G321" t="str">
            <v>F&amp;B</v>
          </cell>
          <cell r="H321" t="str">
            <v>Materials</v>
          </cell>
          <cell r="I321" t="str">
            <v>Total</v>
          </cell>
          <cell r="J321" t="str">
            <v>F&amp;B</v>
          </cell>
          <cell r="L321" t="str">
            <v>Materials</v>
          </cell>
          <cell r="M321" t="str">
            <v>Total</v>
          </cell>
        </row>
        <row r="322">
          <cell r="B322" t="str">
            <v>Laguna Resorts &amp; Hotels</v>
          </cell>
          <cell r="D322">
            <v>3167041.29</v>
          </cell>
          <cell r="E322">
            <v>4404063.82</v>
          </cell>
          <cell r="F322">
            <v>7571105.1100000003</v>
          </cell>
          <cell r="G322">
            <v>3730307.19</v>
          </cell>
          <cell r="H322">
            <v>4201100.67</v>
          </cell>
          <cell r="I322">
            <v>7931407.8599999994</v>
          </cell>
          <cell r="J322">
            <v>563265.89999999991</v>
          </cell>
          <cell r="L322">
            <v>-202963.15000000037</v>
          </cell>
          <cell r="M322">
            <v>360302.74999999907</v>
          </cell>
        </row>
        <row r="323">
          <cell r="B323" t="str">
            <v>Laguna Grande</v>
          </cell>
          <cell r="D323">
            <v>4390648.1900000004</v>
          </cell>
          <cell r="E323">
            <v>2401886.63</v>
          </cell>
          <cell r="F323">
            <v>6792534.8200000003</v>
          </cell>
          <cell r="G323">
            <v>3889282.66</v>
          </cell>
          <cell r="H323">
            <v>3675774.36</v>
          </cell>
          <cell r="I323">
            <v>7565057.0199999996</v>
          </cell>
          <cell r="J323">
            <v>-501365.53000000026</v>
          </cell>
          <cell r="L323">
            <v>1273887.73</v>
          </cell>
          <cell r="M323">
            <v>772522.19999999925</v>
          </cell>
        </row>
        <row r="324">
          <cell r="B324" t="str">
            <v>Laguna Beach Club</v>
          </cell>
          <cell r="D324">
            <v>2786638</v>
          </cell>
          <cell r="E324">
            <v>2445585</v>
          </cell>
          <cell r="F324">
            <v>5232223</v>
          </cell>
          <cell r="G324">
            <v>2917396</v>
          </cell>
          <cell r="H324">
            <v>3383668</v>
          </cell>
          <cell r="I324">
            <v>6301064</v>
          </cell>
          <cell r="J324">
            <v>130758</v>
          </cell>
          <cell r="L324">
            <v>938083</v>
          </cell>
          <cell r="M324">
            <v>1068841</v>
          </cell>
        </row>
        <row r="325">
          <cell r="B325" t="str">
            <v>Laguna Banyan Tree</v>
          </cell>
          <cell r="D325">
            <v>5731222.1100000003</v>
          </cell>
          <cell r="E325">
            <v>10340917.1</v>
          </cell>
          <cell r="F325">
            <v>16072139.210000001</v>
          </cell>
          <cell r="G325">
            <v>6478218.0299999993</v>
          </cell>
          <cell r="H325">
            <v>10967709.189999999</v>
          </cell>
          <cell r="I325">
            <v>17445927.219999999</v>
          </cell>
          <cell r="J325">
            <v>746995.91999999899</v>
          </cell>
          <cell r="L325">
            <v>626792.08999999985</v>
          </cell>
          <cell r="M325">
            <v>1373788.0099999979</v>
          </cell>
        </row>
        <row r="326">
          <cell r="B326" t="str">
            <v>Laguna Service</v>
          </cell>
          <cell r="D326">
            <v>0</v>
          </cell>
          <cell r="E326">
            <v>978531</v>
          </cell>
          <cell r="F326">
            <v>978531</v>
          </cell>
          <cell r="H326">
            <v>842855</v>
          </cell>
          <cell r="I326">
            <v>842855</v>
          </cell>
          <cell r="J326">
            <v>0</v>
          </cell>
          <cell r="L326">
            <v>-135676</v>
          </cell>
          <cell r="M326">
            <v>-135676</v>
          </cell>
        </row>
        <row r="327">
          <cell r="B327" t="str">
            <v>Banyan Tree Gallery</v>
          </cell>
          <cell r="D327">
            <v>0</v>
          </cell>
          <cell r="E327">
            <v>20875141.140000001</v>
          </cell>
          <cell r="F327">
            <v>20875141.140000001</v>
          </cell>
          <cell r="H327">
            <v>15534282.76</v>
          </cell>
          <cell r="I327">
            <v>15534282.76</v>
          </cell>
          <cell r="J327">
            <v>0</v>
          </cell>
          <cell r="L327">
            <v>-5340858.3800000008</v>
          </cell>
          <cell r="M327">
            <v>-5340858.3800000008</v>
          </cell>
        </row>
        <row r="328">
          <cell r="B328" t="str">
            <v>Banyan Tree Gallery (S)</v>
          </cell>
          <cell r="D328">
            <v>0</v>
          </cell>
          <cell r="E328">
            <v>15253906</v>
          </cell>
          <cell r="F328">
            <v>15253906</v>
          </cell>
          <cell r="H328">
            <v>14431717</v>
          </cell>
          <cell r="I328">
            <v>14431717</v>
          </cell>
          <cell r="J328">
            <v>0</v>
          </cell>
          <cell r="L328">
            <v>-822189</v>
          </cell>
          <cell r="M328">
            <v>-822189</v>
          </cell>
        </row>
        <row r="329">
          <cell r="B329" t="str">
            <v>Allamanda Vacation Club</v>
          </cell>
          <cell r="D329">
            <v>0</v>
          </cell>
          <cell r="E329">
            <v>281815</v>
          </cell>
          <cell r="F329">
            <v>281815</v>
          </cell>
          <cell r="H329">
            <v>378906</v>
          </cell>
          <cell r="I329">
            <v>378906</v>
          </cell>
          <cell r="J329">
            <v>0</v>
          </cell>
          <cell r="L329">
            <v>97091</v>
          </cell>
          <cell r="M329">
            <v>97091</v>
          </cell>
        </row>
        <row r="330">
          <cell r="D330">
            <v>16075549.59</v>
          </cell>
          <cell r="E330">
            <v>56981845.689999998</v>
          </cell>
          <cell r="F330">
            <v>73057395.280000001</v>
          </cell>
          <cell r="G330">
            <v>17015203.879999999</v>
          </cell>
          <cell r="H330">
            <v>53416012.979999997</v>
          </cell>
          <cell r="I330">
            <v>70431216.859999999</v>
          </cell>
          <cell r="J330">
            <v>939654.28999999864</v>
          </cell>
          <cell r="L330">
            <v>-3565832.7100000014</v>
          </cell>
          <cell r="M330">
            <v>-2626178.4200000046</v>
          </cell>
        </row>
        <row r="331">
          <cell r="B331" t="str">
            <v>Company</v>
          </cell>
          <cell r="C331" t="str">
            <v>Aug</v>
          </cell>
          <cell r="D331" t="str">
            <v>YTD</v>
          </cell>
          <cell r="G331" t="str">
            <v>LYR</v>
          </cell>
          <cell r="J331" t="str">
            <v>Var.</v>
          </cell>
        </row>
        <row r="332">
          <cell r="D332" t="str">
            <v>F&amp;B</v>
          </cell>
          <cell r="E332" t="str">
            <v>Materials</v>
          </cell>
          <cell r="F332" t="str">
            <v>Total</v>
          </cell>
          <cell r="G332" t="str">
            <v>F&amp;B</v>
          </cell>
          <cell r="H332" t="str">
            <v>Materials</v>
          </cell>
          <cell r="I332" t="str">
            <v>Total</v>
          </cell>
          <cell r="J332" t="str">
            <v>F&amp;B</v>
          </cell>
          <cell r="L332" t="str">
            <v>Materials</v>
          </cell>
          <cell r="M332" t="str">
            <v>Total</v>
          </cell>
        </row>
        <row r="333">
          <cell r="B333" t="str">
            <v>Laguna Resorts &amp; Hotels</v>
          </cell>
          <cell r="D333">
            <v>0</v>
          </cell>
          <cell r="E333">
            <v>0</v>
          </cell>
          <cell r="F333">
            <v>0</v>
          </cell>
          <cell r="G333">
            <v>3730307.19</v>
          </cell>
          <cell r="H333">
            <v>4201100.67</v>
          </cell>
          <cell r="I333">
            <v>7931407.8599999994</v>
          </cell>
          <cell r="J333">
            <v>3730307.19</v>
          </cell>
          <cell r="L333">
            <v>4201100.67</v>
          </cell>
          <cell r="M333">
            <v>7931407.8599999994</v>
          </cell>
        </row>
        <row r="334">
          <cell r="B334" t="str">
            <v>Laguna Grande</v>
          </cell>
          <cell r="D334">
            <v>0</v>
          </cell>
          <cell r="E334">
            <v>0</v>
          </cell>
          <cell r="F334">
            <v>0</v>
          </cell>
          <cell r="G334">
            <v>3889282.66</v>
          </cell>
          <cell r="H334">
            <v>3675774.36</v>
          </cell>
          <cell r="I334">
            <v>7565057.0199999996</v>
          </cell>
          <cell r="J334">
            <v>3889282.66</v>
          </cell>
          <cell r="L334">
            <v>3675774.36</v>
          </cell>
          <cell r="M334">
            <v>7565057.0199999996</v>
          </cell>
        </row>
        <row r="335">
          <cell r="B335" t="str">
            <v>Laguna Beach Club</v>
          </cell>
          <cell r="D335">
            <v>3124916</v>
          </cell>
          <cell r="E335">
            <v>2453385</v>
          </cell>
          <cell r="F335">
            <v>5578301</v>
          </cell>
          <cell r="G335">
            <v>2917396</v>
          </cell>
          <cell r="H335">
            <v>3383668</v>
          </cell>
          <cell r="I335">
            <v>6301064</v>
          </cell>
          <cell r="J335">
            <v>-207520</v>
          </cell>
          <cell r="L335">
            <v>930283</v>
          </cell>
          <cell r="M335">
            <v>722763</v>
          </cell>
        </row>
        <row r="336">
          <cell r="B336" t="str">
            <v>Laguna Banyan Tree</v>
          </cell>
          <cell r="D336">
            <v>6694937.6600000001</v>
          </cell>
          <cell r="E336">
            <v>22519580.16</v>
          </cell>
          <cell r="F336">
            <v>29214517.82</v>
          </cell>
          <cell r="G336">
            <v>6478218.0299999993</v>
          </cell>
          <cell r="H336">
            <v>10967709.189999999</v>
          </cell>
          <cell r="I336">
            <v>17445927.219999999</v>
          </cell>
          <cell r="J336">
            <v>-216719.63000000082</v>
          </cell>
          <cell r="L336">
            <v>-11551870.970000001</v>
          </cell>
          <cell r="M336">
            <v>-11768590.600000001</v>
          </cell>
        </row>
        <row r="337">
          <cell r="B337" t="str">
            <v>Laguna Service</v>
          </cell>
          <cell r="E337">
            <v>966250.76</v>
          </cell>
          <cell r="F337">
            <v>966250.76</v>
          </cell>
          <cell r="H337">
            <v>842855</v>
          </cell>
          <cell r="I337">
            <v>842855</v>
          </cell>
          <cell r="J337">
            <v>0</v>
          </cell>
          <cell r="L337">
            <v>-123395.76000000001</v>
          </cell>
          <cell r="M337">
            <v>-123395.76000000001</v>
          </cell>
        </row>
        <row r="338">
          <cell r="B338" t="str">
            <v>Banyan Tree Gallery</v>
          </cell>
          <cell r="E338">
            <v>23453091.380000003</v>
          </cell>
          <cell r="F338">
            <v>23453091.380000003</v>
          </cell>
          <cell r="H338">
            <v>15534282.76</v>
          </cell>
          <cell r="I338">
            <v>15534282.76</v>
          </cell>
          <cell r="J338">
            <v>0</v>
          </cell>
          <cell r="L338">
            <v>-7918808.6200000029</v>
          </cell>
          <cell r="M338">
            <v>-7918808.6200000029</v>
          </cell>
        </row>
        <row r="339">
          <cell r="B339" t="str">
            <v>Banyan Tree Gallery (S)</v>
          </cell>
          <cell r="E339">
            <v>0</v>
          </cell>
          <cell r="F339">
            <v>0</v>
          </cell>
          <cell r="H339">
            <v>14431717</v>
          </cell>
          <cell r="I339">
            <v>14431717</v>
          </cell>
          <cell r="J339">
            <v>0</v>
          </cell>
          <cell r="L339">
            <v>14431717</v>
          </cell>
          <cell r="M339">
            <v>14431717</v>
          </cell>
        </row>
        <row r="340">
          <cell r="B340" t="str">
            <v>Allamanda Vacation Club</v>
          </cell>
          <cell r="E340">
            <v>0</v>
          </cell>
          <cell r="F340">
            <v>0</v>
          </cell>
          <cell r="H340">
            <v>378906</v>
          </cell>
          <cell r="I340">
            <v>378906</v>
          </cell>
          <cell r="J340">
            <v>0</v>
          </cell>
          <cell r="L340">
            <v>378906</v>
          </cell>
          <cell r="M340">
            <v>378906</v>
          </cell>
        </row>
        <row r="341">
          <cell r="D341">
            <v>9819853.6600000001</v>
          </cell>
          <cell r="E341">
            <v>49392307.300000004</v>
          </cell>
          <cell r="F341">
            <v>59212160.960000008</v>
          </cell>
          <cell r="G341">
            <v>17015203.879999999</v>
          </cell>
          <cell r="H341">
            <v>53416012.979999997</v>
          </cell>
          <cell r="I341">
            <v>70431216.859999999</v>
          </cell>
          <cell r="J341">
            <v>7195350.2199999988</v>
          </cell>
          <cell r="L341">
            <v>4023705.679999996</v>
          </cell>
          <cell r="M341">
            <v>11219055.899999995</v>
          </cell>
        </row>
        <row r="342">
          <cell r="B342" t="str">
            <v>Company</v>
          </cell>
          <cell r="C342" t="str">
            <v>Sep</v>
          </cell>
          <cell r="D342" t="str">
            <v>YTD</v>
          </cell>
          <cell r="G342" t="str">
            <v>LYR</v>
          </cell>
          <cell r="J342" t="str">
            <v>Var.</v>
          </cell>
        </row>
        <row r="343">
          <cell r="D343" t="str">
            <v>F&amp;B</v>
          </cell>
          <cell r="E343" t="str">
            <v>Materials</v>
          </cell>
          <cell r="F343" t="str">
            <v>Total</v>
          </cell>
          <cell r="G343" t="str">
            <v>F&amp;B</v>
          </cell>
          <cell r="H343" t="str">
            <v>Materials</v>
          </cell>
          <cell r="I343" t="str">
            <v>Total</v>
          </cell>
          <cell r="J343" t="str">
            <v>F&amp;B</v>
          </cell>
          <cell r="L343" t="str">
            <v>Materials</v>
          </cell>
          <cell r="M343" t="str">
            <v>Total</v>
          </cell>
        </row>
        <row r="344">
          <cell r="B344" t="str">
            <v>Laguna Resorts &amp; Hotels</v>
          </cell>
          <cell r="F344">
            <v>0</v>
          </cell>
          <cell r="G344">
            <v>3730307.19</v>
          </cell>
          <cell r="H344">
            <v>4201100.67</v>
          </cell>
          <cell r="I344">
            <v>7931407.8599999994</v>
          </cell>
          <cell r="J344">
            <v>3730307.19</v>
          </cell>
          <cell r="L344">
            <v>4201100.67</v>
          </cell>
          <cell r="M344">
            <v>7931407.8599999994</v>
          </cell>
        </row>
        <row r="345">
          <cell r="B345" t="str">
            <v>Laguna Grande</v>
          </cell>
          <cell r="F345">
            <v>0</v>
          </cell>
          <cell r="G345">
            <v>3889282.66</v>
          </cell>
          <cell r="H345">
            <v>3675774.36</v>
          </cell>
          <cell r="I345">
            <v>7565057.0199999996</v>
          </cell>
          <cell r="J345">
            <v>3889282.66</v>
          </cell>
          <cell r="L345">
            <v>3675774.36</v>
          </cell>
          <cell r="M345">
            <v>7565057.0199999996</v>
          </cell>
        </row>
        <row r="346">
          <cell r="B346" t="str">
            <v>Laguna Beach Club</v>
          </cell>
          <cell r="F346">
            <v>0</v>
          </cell>
          <cell r="G346">
            <v>2917396</v>
          </cell>
          <cell r="H346">
            <v>3383668</v>
          </cell>
          <cell r="I346">
            <v>6301064</v>
          </cell>
          <cell r="J346">
            <v>2917396</v>
          </cell>
          <cell r="L346">
            <v>3383668</v>
          </cell>
          <cell r="M346">
            <v>6301064</v>
          </cell>
        </row>
        <row r="347">
          <cell r="B347" t="str">
            <v>Laguna Banyan Tree</v>
          </cell>
          <cell r="F347">
            <v>0</v>
          </cell>
          <cell r="G347">
            <v>6478218.0299999993</v>
          </cell>
          <cell r="H347">
            <v>10967709.189999999</v>
          </cell>
          <cell r="I347">
            <v>17445927.219999999</v>
          </cell>
          <cell r="J347">
            <v>6478218.0299999993</v>
          </cell>
          <cell r="L347">
            <v>10967709.189999999</v>
          </cell>
          <cell r="M347">
            <v>17445927.219999999</v>
          </cell>
        </row>
        <row r="348">
          <cell r="B348" t="str">
            <v>Laguna Service</v>
          </cell>
          <cell r="F348">
            <v>0</v>
          </cell>
          <cell r="H348">
            <v>842855</v>
          </cell>
          <cell r="I348">
            <v>842855</v>
          </cell>
          <cell r="J348">
            <v>0</v>
          </cell>
          <cell r="L348">
            <v>842855</v>
          </cell>
          <cell r="M348">
            <v>842855</v>
          </cell>
        </row>
        <row r="349">
          <cell r="B349" t="str">
            <v>Banyan Tree Gallery</v>
          </cell>
          <cell r="F349">
            <v>0</v>
          </cell>
          <cell r="H349">
            <v>15534282.76</v>
          </cell>
          <cell r="I349">
            <v>15534282.76</v>
          </cell>
          <cell r="J349">
            <v>0</v>
          </cell>
          <cell r="L349">
            <v>15534282.76</v>
          </cell>
          <cell r="M349">
            <v>15534282.76</v>
          </cell>
        </row>
        <row r="350">
          <cell r="B350" t="str">
            <v>Banyan Tree Gallery (S)</v>
          </cell>
          <cell r="F350">
            <v>0</v>
          </cell>
          <cell r="H350">
            <v>14431717</v>
          </cell>
          <cell r="I350">
            <v>14431717</v>
          </cell>
          <cell r="J350">
            <v>0</v>
          </cell>
          <cell r="L350">
            <v>14431717</v>
          </cell>
          <cell r="M350">
            <v>14431717</v>
          </cell>
        </row>
        <row r="351">
          <cell r="B351" t="str">
            <v>Allamanda Vacation Club</v>
          </cell>
          <cell r="F351">
            <v>0</v>
          </cell>
          <cell r="H351">
            <v>378906</v>
          </cell>
          <cell r="I351">
            <v>378906</v>
          </cell>
          <cell r="J351">
            <v>0</v>
          </cell>
          <cell r="L351">
            <v>378906</v>
          </cell>
          <cell r="M351">
            <v>378906</v>
          </cell>
        </row>
        <row r="352">
          <cell r="D352">
            <v>0</v>
          </cell>
          <cell r="E352">
            <v>0</v>
          </cell>
          <cell r="F352">
            <v>0</v>
          </cell>
          <cell r="G352">
            <v>17015203.879999999</v>
          </cell>
          <cell r="H352">
            <v>53416012.979999997</v>
          </cell>
          <cell r="I352">
            <v>70431216.859999999</v>
          </cell>
          <cell r="J352">
            <v>17015203.879999999</v>
          </cell>
          <cell r="L352">
            <v>53416012.979999997</v>
          </cell>
          <cell r="M352">
            <v>70431216.859999985</v>
          </cell>
        </row>
        <row r="353">
          <cell r="B353" t="str">
            <v>Company</v>
          </cell>
          <cell r="C353" t="str">
            <v>Oct</v>
          </cell>
          <cell r="D353" t="str">
            <v>LYR</v>
          </cell>
          <cell r="G353" t="str">
            <v>YTD</v>
          </cell>
          <cell r="J353" t="str">
            <v>Var.</v>
          </cell>
        </row>
        <row r="354">
          <cell r="D354" t="str">
            <v>F&amp;B</v>
          </cell>
          <cell r="E354" t="str">
            <v>Materials</v>
          </cell>
          <cell r="F354" t="str">
            <v>Total</v>
          </cell>
          <cell r="G354" t="str">
            <v>F&amp;B</v>
          </cell>
          <cell r="H354" t="str">
            <v>Materials</v>
          </cell>
          <cell r="I354" t="str">
            <v>Total</v>
          </cell>
          <cell r="J354" t="str">
            <v>F&amp;B</v>
          </cell>
          <cell r="L354" t="str">
            <v>Materials</v>
          </cell>
          <cell r="M354" t="str">
            <v>Total</v>
          </cell>
        </row>
        <row r="355">
          <cell r="B355" t="str">
            <v>Laguna Resorts &amp; Hotels</v>
          </cell>
          <cell r="F355">
            <v>0</v>
          </cell>
          <cell r="G355">
            <v>3730307.19</v>
          </cell>
          <cell r="H355">
            <v>4201100.67</v>
          </cell>
          <cell r="I355">
            <v>7931407.8599999994</v>
          </cell>
          <cell r="J355">
            <v>3730307.19</v>
          </cell>
          <cell r="L355">
            <v>4201100.67</v>
          </cell>
          <cell r="M355">
            <v>7931407.8599999994</v>
          </cell>
        </row>
        <row r="356">
          <cell r="B356" t="str">
            <v>Laguna Grande</v>
          </cell>
          <cell r="F356">
            <v>0</v>
          </cell>
          <cell r="G356">
            <v>3889282.66</v>
          </cell>
          <cell r="H356">
            <v>3675774.36</v>
          </cell>
          <cell r="I356">
            <v>7565057.0199999996</v>
          </cell>
          <cell r="J356">
            <v>3889282.66</v>
          </cell>
          <cell r="L356">
            <v>3675774.36</v>
          </cell>
          <cell r="M356">
            <v>7565057.0199999996</v>
          </cell>
        </row>
        <row r="357">
          <cell r="B357" t="str">
            <v>Laguna Beach Club</v>
          </cell>
          <cell r="F357">
            <v>0</v>
          </cell>
          <cell r="G357">
            <v>2917396</v>
          </cell>
          <cell r="H357">
            <v>3383668</v>
          </cell>
          <cell r="I357">
            <v>6301064</v>
          </cell>
          <cell r="J357">
            <v>2917396</v>
          </cell>
          <cell r="L357">
            <v>3383668</v>
          </cell>
          <cell r="M357">
            <v>6301064</v>
          </cell>
        </row>
        <row r="358">
          <cell r="B358" t="str">
            <v>Laguna Banyan Tree</v>
          </cell>
          <cell r="F358">
            <v>0</v>
          </cell>
          <cell r="G358">
            <v>6478218.0299999993</v>
          </cell>
          <cell r="H358">
            <v>10967709.189999999</v>
          </cell>
          <cell r="I358">
            <v>17445927.219999999</v>
          </cell>
          <cell r="J358">
            <v>6478218.0299999993</v>
          </cell>
          <cell r="L358">
            <v>10967709.189999999</v>
          </cell>
          <cell r="M358">
            <v>17445927.219999999</v>
          </cell>
        </row>
        <row r="359">
          <cell r="B359" t="str">
            <v>Laguna Service</v>
          </cell>
          <cell r="F359">
            <v>0</v>
          </cell>
          <cell r="H359">
            <v>842855</v>
          </cell>
          <cell r="I359">
            <v>842855</v>
          </cell>
          <cell r="J359">
            <v>0</v>
          </cell>
          <cell r="L359">
            <v>842855</v>
          </cell>
          <cell r="M359">
            <v>842855</v>
          </cell>
        </row>
        <row r="360">
          <cell r="B360" t="str">
            <v>Banyan Tree Gallery</v>
          </cell>
          <cell r="F360">
            <v>0</v>
          </cell>
          <cell r="H360">
            <v>15534282.76</v>
          </cell>
          <cell r="I360">
            <v>15534282.76</v>
          </cell>
          <cell r="J360">
            <v>0</v>
          </cell>
          <cell r="L360">
            <v>15534282.76</v>
          </cell>
          <cell r="M360">
            <v>15534282.76</v>
          </cell>
        </row>
        <row r="361">
          <cell r="B361" t="str">
            <v>Mae Chan Property</v>
          </cell>
          <cell r="F361">
            <v>0</v>
          </cell>
          <cell r="H361">
            <v>14431717</v>
          </cell>
          <cell r="I361">
            <v>14431717</v>
          </cell>
          <cell r="J361">
            <v>0</v>
          </cell>
          <cell r="L361">
            <v>14431717</v>
          </cell>
          <cell r="M361">
            <v>14431717</v>
          </cell>
        </row>
        <row r="362">
          <cell r="B362" t="str">
            <v>Allamanda Vacation Club</v>
          </cell>
          <cell r="F362">
            <v>0</v>
          </cell>
          <cell r="H362">
            <v>378906</v>
          </cell>
          <cell r="I362">
            <v>378906</v>
          </cell>
          <cell r="J362">
            <v>0</v>
          </cell>
          <cell r="L362">
            <v>378906</v>
          </cell>
          <cell r="M362">
            <v>378906</v>
          </cell>
        </row>
        <row r="363">
          <cell r="D363">
            <v>0</v>
          </cell>
          <cell r="E363">
            <v>0</v>
          </cell>
          <cell r="F363">
            <v>0</v>
          </cell>
          <cell r="G363">
            <v>17015203.879999999</v>
          </cell>
          <cell r="H363">
            <v>53416012.979999997</v>
          </cell>
          <cell r="I363">
            <v>70431216.859999999</v>
          </cell>
          <cell r="J363">
            <v>17015203.879999999</v>
          </cell>
          <cell r="L363">
            <v>53416012.979999997</v>
          </cell>
          <cell r="M363">
            <v>70431216.859999985</v>
          </cell>
        </row>
        <row r="364">
          <cell r="B364" t="str">
            <v>Company</v>
          </cell>
          <cell r="C364" t="str">
            <v>Nov</v>
          </cell>
          <cell r="D364" t="str">
            <v>LYR</v>
          </cell>
          <cell r="G364" t="str">
            <v>YTD</v>
          </cell>
          <cell r="J364" t="str">
            <v>Var.</v>
          </cell>
        </row>
        <row r="365">
          <cell r="D365" t="str">
            <v>F&amp;B</v>
          </cell>
          <cell r="E365" t="str">
            <v>Materials</v>
          </cell>
          <cell r="F365" t="str">
            <v>Total</v>
          </cell>
          <cell r="G365" t="str">
            <v>F&amp;B</v>
          </cell>
          <cell r="H365" t="str">
            <v>Materials</v>
          </cell>
          <cell r="I365" t="str">
            <v>Total</v>
          </cell>
          <cell r="J365" t="str">
            <v>F&amp;B</v>
          </cell>
          <cell r="L365" t="str">
            <v>Materials</v>
          </cell>
          <cell r="M365" t="str">
            <v>Total</v>
          </cell>
        </row>
        <row r="366">
          <cell r="B366" t="str">
            <v>Laguna Resorts &amp; Hotels</v>
          </cell>
          <cell r="F366">
            <v>0</v>
          </cell>
          <cell r="G366">
            <v>3730307.19</v>
          </cell>
          <cell r="H366">
            <v>4201100.67</v>
          </cell>
          <cell r="I366">
            <v>7931407.8599999994</v>
          </cell>
          <cell r="J366">
            <v>3730307.19</v>
          </cell>
          <cell r="L366">
            <v>4201100.67</v>
          </cell>
          <cell r="M366">
            <v>7931407.8599999994</v>
          </cell>
        </row>
        <row r="367">
          <cell r="B367" t="str">
            <v>Laguna Grande</v>
          </cell>
          <cell r="F367">
            <v>0</v>
          </cell>
          <cell r="G367">
            <v>3889282.66</v>
          </cell>
          <cell r="H367">
            <v>3675774.36</v>
          </cell>
          <cell r="I367">
            <v>7565057.0199999996</v>
          </cell>
          <cell r="J367">
            <v>3889282.66</v>
          </cell>
          <cell r="L367">
            <v>3675774.36</v>
          </cell>
          <cell r="M367">
            <v>7565057.0199999996</v>
          </cell>
        </row>
        <row r="368">
          <cell r="B368" t="str">
            <v>Laguna Beach Club</v>
          </cell>
          <cell r="F368">
            <v>0</v>
          </cell>
          <cell r="G368">
            <v>2917396</v>
          </cell>
          <cell r="H368">
            <v>3383668</v>
          </cell>
          <cell r="I368">
            <v>6301064</v>
          </cell>
          <cell r="J368">
            <v>2917396</v>
          </cell>
          <cell r="L368">
            <v>3383668</v>
          </cell>
          <cell r="M368">
            <v>6301064</v>
          </cell>
        </row>
        <row r="369">
          <cell r="B369" t="str">
            <v>Laguna Banyan Tree</v>
          </cell>
          <cell r="F369">
            <v>0</v>
          </cell>
          <cell r="G369">
            <v>6478218.0299999993</v>
          </cell>
          <cell r="H369">
            <v>10967709.189999999</v>
          </cell>
          <cell r="I369">
            <v>17445927.219999999</v>
          </cell>
          <cell r="J369">
            <v>6478218.0299999993</v>
          </cell>
          <cell r="L369">
            <v>10967709.189999999</v>
          </cell>
          <cell r="M369">
            <v>17445927.219999999</v>
          </cell>
        </row>
        <row r="370">
          <cell r="B370" t="str">
            <v>Laguna Service</v>
          </cell>
          <cell r="F370">
            <v>0</v>
          </cell>
          <cell r="H370">
            <v>842855</v>
          </cell>
          <cell r="I370">
            <v>842855</v>
          </cell>
          <cell r="J370">
            <v>0</v>
          </cell>
          <cell r="L370">
            <v>842855</v>
          </cell>
          <cell r="M370">
            <v>842855</v>
          </cell>
        </row>
        <row r="371">
          <cell r="B371" t="str">
            <v>Banyan Tree Gallery</v>
          </cell>
          <cell r="F371">
            <v>0</v>
          </cell>
          <cell r="H371">
            <v>15534282.76</v>
          </cell>
          <cell r="I371">
            <v>15534282.76</v>
          </cell>
          <cell r="J371">
            <v>0</v>
          </cell>
          <cell r="L371">
            <v>15534282.76</v>
          </cell>
          <cell r="M371">
            <v>15534282.76</v>
          </cell>
        </row>
        <row r="372">
          <cell r="B372" t="str">
            <v>Mae Chan Property</v>
          </cell>
          <cell r="F372">
            <v>0</v>
          </cell>
          <cell r="H372">
            <v>14431717</v>
          </cell>
          <cell r="I372">
            <v>14431717</v>
          </cell>
          <cell r="J372">
            <v>0</v>
          </cell>
          <cell r="L372">
            <v>14431717</v>
          </cell>
          <cell r="M372">
            <v>14431717</v>
          </cell>
        </row>
        <row r="373">
          <cell r="B373" t="str">
            <v>Allamanda Vacation Club</v>
          </cell>
          <cell r="F373">
            <v>0</v>
          </cell>
          <cell r="H373">
            <v>378906</v>
          </cell>
          <cell r="I373">
            <v>378906</v>
          </cell>
          <cell r="J373">
            <v>0</v>
          </cell>
          <cell r="L373">
            <v>378906</v>
          </cell>
          <cell r="M373">
            <v>378906</v>
          </cell>
        </row>
        <row r="374">
          <cell r="D374">
            <v>0</v>
          </cell>
          <cell r="E374">
            <v>0</v>
          </cell>
          <cell r="F374">
            <v>0</v>
          </cell>
          <cell r="G374">
            <v>17015203.879999999</v>
          </cell>
          <cell r="H374">
            <v>53416012.979999997</v>
          </cell>
          <cell r="I374">
            <v>70431216.859999999</v>
          </cell>
          <cell r="J374">
            <v>17015203.879999999</v>
          </cell>
          <cell r="L374">
            <v>53416012.979999997</v>
          </cell>
          <cell r="M374">
            <v>70431216.859999985</v>
          </cell>
        </row>
        <row r="375">
          <cell r="B375" t="str">
            <v>Company</v>
          </cell>
          <cell r="C375" t="str">
            <v>Dec</v>
          </cell>
          <cell r="D375" t="str">
            <v>YTD</v>
          </cell>
          <cell r="G375" t="str">
            <v>LYR</v>
          </cell>
          <cell r="J375" t="str">
            <v>Var.</v>
          </cell>
        </row>
        <row r="376">
          <cell r="D376" t="str">
            <v>F&amp;B</v>
          </cell>
          <cell r="E376" t="str">
            <v>Materials</v>
          </cell>
          <cell r="F376" t="str">
            <v>Total</v>
          </cell>
          <cell r="G376" t="str">
            <v>F&amp;B</v>
          </cell>
          <cell r="H376" t="str">
            <v>Materials</v>
          </cell>
          <cell r="I376" t="str">
            <v>Total</v>
          </cell>
          <cell r="J376" t="str">
            <v>F&amp;B</v>
          </cell>
          <cell r="L376" t="str">
            <v>Materials</v>
          </cell>
          <cell r="M376" t="str">
            <v>Total</v>
          </cell>
        </row>
        <row r="377">
          <cell r="B377" t="str">
            <v>Laguna Resorts &amp; Hotels</v>
          </cell>
          <cell r="F377">
            <v>0</v>
          </cell>
          <cell r="G377">
            <v>3730307.19</v>
          </cell>
          <cell r="H377">
            <v>4201100.67</v>
          </cell>
          <cell r="I377">
            <v>7931407.8599999994</v>
          </cell>
          <cell r="J377">
            <v>3730307.19</v>
          </cell>
          <cell r="L377">
            <v>4201100.67</v>
          </cell>
          <cell r="M377">
            <v>7931407.8599999994</v>
          </cell>
        </row>
        <row r="378">
          <cell r="B378" t="str">
            <v>Laguna Grande</v>
          </cell>
          <cell r="F378">
            <v>0</v>
          </cell>
          <cell r="G378">
            <v>3889282.66</v>
          </cell>
          <cell r="H378">
            <v>3675774.36</v>
          </cell>
          <cell r="I378">
            <v>7565057.0199999996</v>
          </cell>
          <cell r="J378">
            <v>3889282.66</v>
          </cell>
          <cell r="L378">
            <v>3675774.36</v>
          </cell>
          <cell r="M378">
            <v>7565057.0199999996</v>
          </cell>
        </row>
        <row r="379">
          <cell r="B379" t="str">
            <v>Laguna Beach Club</v>
          </cell>
          <cell r="F379">
            <v>0</v>
          </cell>
          <cell r="G379">
            <v>2917396</v>
          </cell>
          <cell r="H379">
            <v>3383668</v>
          </cell>
          <cell r="I379">
            <v>6301064</v>
          </cell>
          <cell r="J379">
            <v>2917396</v>
          </cell>
          <cell r="L379">
            <v>3383668</v>
          </cell>
          <cell r="M379">
            <v>6301064</v>
          </cell>
        </row>
        <row r="380">
          <cell r="B380" t="str">
            <v>Laguna Banyan Tree</v>
          </cell>
          <cell r="F380">
            <v>0</v>
          </cell>
          <cell r="G380">
            <v>6478218.0299999993</v>
          </cell>
          <cell r="H380">
            <v>10967709.189999999</v>
          </cell>
          <cell r="I380">
            <v>17445927.219999999</v>
          </cell>
          <cell r="J380">
            <v>6478218.0299999993</v>
          </cell>
          <cell r="L380">
            <v>10967709.189999999</v>
          </cell>
          <cell r="M380">
            <v>17445927.219999999</v>
          </cell>
        </row>
        <row r="381">
          <cell r="B381" t="str">
            <v>Laguna Service</v>
          </cell>
          <cell r="F381">
            <v>0</v>
          </cell>
          <cell r="H381">
            <v>842855</v>
          </cell>
          <cell r="I381">
            <v>842855</v>
          </cell>
          <cell r="J381">
            <v>0</v>
          </cell>
          <cell r="L381">
            <v>842855</v>
          </cell>
          <cell r="M381">
            <v>842855</v>
          </cell>
        </row>
        <row r="382">
          <cell r="B382" t="str">
            <v>Banyan Tree Gallery</v>
          </cell>
          <cell r="F382">
            <v>0</v>
          </cell>
          <cell r="H382">
            <v>15534282.76</v>
          </cell>
          <cell r="I382">
            <v>15534282.76</v>
          </cell>
          <cell r="J382">
            <v>0</v>
          </cell>
          <cell r="L382">
            <v>15534282.76</v>
          </cell>
          <cell r="M382">
            <v>15534282.76</v>
          </cell>
        </row>
        <row r="383">
          <cell r="B383" t="str">
            <v>Banyan Tree Gallery (S)</v>
          </cell>
          <cell r="F383">
            <v>0</v>
          </cell>
          <cell r="H383">
            <v>14431717</v>
          </cell>
          <cell r="I383">
            <v>14431717</v>
          </cell>
          <cell r="J383">
            <v>0</v>
          </cell>
          <cell r="L383">
            <v>14431717</v>
          </cell>
          <cell r="M383">
            <v>14431717</v>
          </cell>
        </row>
        <row r="384">
          <cell r="B384" t="str">
            <v>Allamanda Vacation Club</v>
          </cell>
          <cell r="F384">
            <v>0</v>
          </cell>
          <cell r="H384">
            <v>378906</v>
          </cell>
          <cell r="I384">
            <v>378906</v>
          </cell>
          <cell r="J384">
            <v>0</v>
          </cell>
          <cell r="L384">
            <v>378906</v>
          </cell>
          <cell r="M384">
            <v>378906</v>
          </cell>
        </row>
        <row r="385">
          <cell r="D385">
            <v>0</v>
          </cell>
          <cell r="E385">
            <v>0</v>
          </cell>
          <cell r="F385">
            <v>0</v>
          </cell>
          <cell r="G385">
            <v>17015203.879999999</v>
          </cell>
          <cell r="H385">
            <v>53416012.979999997</v>
          </cell>
          <cell r="I385">
            <v>70431216.859999999</v>
          </cell>
          <cell r="J385">
            <v>17015203.879999999</v>
          </cell>
          <cell r="L385">
            <v>53416012.979999997</v>
          </cell>
          <cell r="M385">
            <v>70431216.859999985</v>
          </cell>
        </row>
        <row r="441">
          <cell r="B441" t="str">
            <v>6.  OTHER CURRENT ASSETS</v>
          </cell>
        </row>
        <row r="443">
          <cell r="D443" t="str">
            <v xml:space="preserve">Consolidated </v>
          </cell>
          <cell r="G443" t="str">
            <v>Year To Date</v>
          </cell>
          <cell r="N443" t="str">
            <v>Company</v>
          </cell>
        </row>
        <row r="444">
          <cell r="D444" t="str">
            <v>LYR</v>
          </cell>
          <cell r="E444" t="str">
            <v>YTD</v>
          </cell>
          <cell r="F444" t="str">
            <v>Var.</v>
          </cell>
          <cell r="G444" t="str">
            <v>LRH</v>
          </cell>
          <cell r="H444" t="str">
            <v>LBT</v>
          </cell>
          <cell r="I444" t="str">
            <v>LGL</v>
          </cell>
          <cell r="J444" t="str">
            <v>LBC</v>
          </cell>
          <cell r="L444" t="str">
            <v>Other</v>
          </cell>
          <cell r="N444" t="str">
            <v>LYR</v>
          </cell>
          <cell r="O444" t="str">
            <v>YTD</v>
          </cell>
        </row>
        <row r="445">
          <cell r="B445" t="str">
            <v>Value added tax &amp; prepaid income tax</v>
          </cell>
        </row>
        <row r="446">
          <cell r="B446" t="str">
            <v>Prepaid expenses</v>
          </cell>
        </row>
        <row r="447">
          <cell r="B447" t="str">
            <v>Other accounts receivable</v>
          </cell>
        </row>
        <row r="448">
          <cell r="B448" t="str">
            <v>Other</v>
          </cell>
        </row>
        <row r="450">
          <cell r="C450" t="str">
            <v>Jan</v>
          </cell>
          <cell r="D450" t="str">
            <v xml:space="preserve">Consolidated </v>
          </cell>
          <cell r="G450" t="str">
            <v>Year To Date</v>
          </cell>
          <cell r="N450" t="str">
            <v>Company</v>
          </cell>
        </row>
        <row r="451">
          <cell r="D451" t="str">
            <v>LYR</v>
          </cell>
          <cell r="E451" t="str">
            <v>YTD</v>
          </cell>
          <cell r="F451" t="str">
            <v>Var.</v>
          </cell>
          <cell r="G451" t="str">
            <v>LRH</v>
          </cell>
          <cell r="H451" t="str">
            <v>LBT</v>
          </cell>
          <cell r="I451" t="str">
            <v>LGL</v>
          </cell>
          <cell r="J451" t="str">
            <v>LBC</v>
          </cell>
          <cell r="L451" t="str">
            <v>Other</v>
          </cell>
          <cell r="N451" t="str">
            <v>LYR</v>
          </cell>
          <cell r="O451" t="str">
            <v>YTD</v>
          </cell>
        </row>
        <row r="452">
          <cell r="B452" t="str">
            <v>Value added tax &amp; prepaid income tax</v>
          </cell>
          <cell r="D452">
            <v>24550015.849999998</v>
          </cell>
          <cell r="E452">
            <v>22721591.390000001</v>
          </cell>
          <cell r="F452">
            <v>-1828424.4599999972</v>
          </cell>
          <cell r="G452">
            <v>2236728</v>
          </cell>
          <cell r="H452">
            <v>6331492.7400000002</v>
          </cell>
          <cell r="I452">
            <v>10969933.960000001</v>
          </cell>
          <cell r="J452">
            <v>1232286.22</v>
          </cell>
          <cell r="L452">
            <v>1951150.47</v>
          </cell>
          <cell r="N452">
            <v>2213850.06</v>
          </cell>
          <cell r="O452">
            <v>2236728</v>
          </cell>
        </row>
        <row r="453">
          <cell r="B453" t="str">
            <v>Prepaid expenses</v>
          </cell>
          <cell r="D453">
            <v>27088536.760000005</v>
          </cell>
          <cell r="E453">
            <v>32266270.669999998</v>
          </cell>
          <cell r="F453">
            <v>5177733.9099999927</v>
          </cell>
          <cell r="G453">
            <v>4986331</v>
          </cell>
          <cell r="H453">
            <v>2758339.4899999993</v>
          </cell>
          <cell r="I453">
            <v>7451318.0199999977</v>
          </cell>
          <cell r="J453">
            <v>4737101.9800000004</v>
          </cell>
          <cell r="L453">
            <v>12333180.18</v>
          </cell>
          <cell r="N453">
            <v>6429934.450000002</v>
          </cell>
          <cell r="O453">
            <v>4986331</v>
          </cell>
        </row>
        <row r="454">
          <cell r="B454" t="str">
            <v>Other accounts receivable</v>
          </cell>
          <cell r="D454">
            <v>4509490.3899999997</v>
          </cell>
          <cell r="E454">
            <v>7507047</v>
          </cell>
          <cell r="F454">
            <v>2997556.6100000003</v>
          </cell>
          <cell r="G454">
            <v>7457982</v>
          </cell>
          <cell r="L454">
            <v>49065</v>
          </cell>
          <cell r="N454">
            <v>4509490.3899999997</v>
          </cell>
          <cell r="O454">
            <v>7457982</v>
          </cell>
        </row>
        <row r="455">
          <cell r="B455" t="str">
            <v>Other</v>
          </cell>
          <cell r="D455">
            <v>3897229.01</v>
          </cell>
          <cell r="E455">
            <v>6548706.25</v>
          </cell>
          <cell r="F455">
            <v>2651477.2400000002</v>
          </cell>
          <cell r="G455">
            <v>104974</v>
          </cell>
          <cell r="H455">
            <v>1727211.46</v>
          </cell>
          <cell r="I455">
            <v>1931113.99</v>
          </cell>
          <cell r="J455">
            <v>44609.8</v>
          </cell>
          <cell r="L455">
            <v>2740797</v>
          </cell>
          <cell r="N455">
            <v>94816.1</v>
          </cell>
          <cell r="O455">
            <v>104974</v>
          </cell>
        </row>
        <row r="456">
          <cell r="D456">
            <v>60045272.009999998</v>
          </cell>
          <cell r="E456">
            <v>69043615.310000002</v>
          </cell>
          <cell r="F456">
            <v>8998343.299999997</v>
          </cell>
          <cell r="G456">
            <v>14786015</v>
          </cell>
          <cell r="H456">
            <v>10817043.690000001</v>
          </cell>
          <cell r="I456">
            <v>20352365.969999995</v>
          </cell>
          <cell r="J456">
            <v>6013998</v>
          </cell>
          <cell r="L456">
            <v>17074192.649999999</v>
          </cell>
          <cell r="N456">
            <v>13248091.000000002</v>
          </cell>
          <cell r="O456">
            <v>14786015</v>
          </cell>
        </row>
        <row r="457">
          <cell r="C457" t="str">
            <v>Feb</v>
          </cell>
          <cell r="D457" t="str">
            <v xml:space="preserve">Consolidated </v>
          </cell>
          <cell r="G457" t="str">
            <v>Year To Date</v>
          </cell>
          <cell r="N457" t="str">
            <v>Company</v>
          </cell>
        </row>
        <row r="458">
          <cell r="D458" t="str">
            <v>LYR</v>
          </cell>
          <cell r="E458" t="str">
            <v>YTD</v>
          </cell>
          <cell r="F458" t="str">
            <v>Var.</v>
          </cell>
          <cell r="G458" t="str">
            <v>LRH</v>
          </cell>
          <cell r="H458" t="str">
            <v>LBT</v>
          </cell>
          <cell r="I458" t="str">
            <v>LGL</v>
          </cell>
          <cell r="J458" t="str">
            <v>LBC</v>
          </cell>
          <cell r="L458" t="str">
            <v>Other</v>
          </cell>
          <cell r="N458" t="str">
            <v>LYR</v>
          </cell>
          <cell r="O458" t="str">
            <v>YTD</v>
          </cell>
        </row>
        <row r="459">
          <cell r="B459" t="str">
            <v>Value added tax &amp; prepaid income tax</v>
          </cell>
          <cell r="D459">
            <v>24550015.849999998</v>
          </cell>
          <cell r="E459">
            <v>20840009.900000002</v>
          </cell>
          <cell r="F459">
            <v>-3710005.9499999955</v>
          </cell>
          <cell r="G459">
            <v>2012283.76</v>
          </cell>
          <cell r="H459">
            <v>5919162.3499999996</v>
          </cell>
          <cell r="I459">
            <v>10082613.74</v>
          </cell>
          <cell r="J459">
            <v>1075303.79</v>
          </cell>
          <cell r="L459">
            <v>1750646.26</v>
          </cell>
          <cell r="N459">
            <v>2213850.06</v>
          </cell>
          <cell r="O459">
            <v>2012283.76</v>
          </cell>
        </row>
        <row r="460">
          <cell r="B460" t="str">
            <v>Prepaid expenses</v>
          </cell>
          <cell r="D460">
            <v>27088536.760000005</v>
          </cell>
          <cell r="E460">
            <v>34915571.299999997</v>
          </cell>
          <cell r="F460">
            <v>7827034.5399999917</v>
          </cell>
          <cell r="G460">
            <v>3897021.6999999993</v>
          </cell>
          <cell r="H460">
            <v>3581381.7300000004</v>
          </cell>
          <cell r="I460">
            <v>8739011.379999999</v>
          </cell>
          <cell r="J460">
            <v>5389583.1799999997</v>
          </cell>
          <cell r="L460">
            <v>13308573.310000001</v>
          </cell>
          <cell r="N460">
            <v>6429934.450000002</v>
          </cell>
          <cell r="O460">
            <v>3897021.6999999993</v>
          </cell>
        </row>
        <row r="461">
          <cell r="B461" t="str">
            <v>Other accounts receivable</v>
          </cell>
          <cell r="D461">
            <v>4509490.3899999997</v>
          </cell>
          <cell r="E461">
            <v>9740278.0600000005</v>
          </cell>
          <cell r="F461">
            <v>5230787.6700000009</v>
          </cell>
          <cell r="G461">
            <v>9675625.0600000005</v>
          </cell>
          <cell r="L461">
            <v>64653</v>
          </cell>
          <cell r="N461">
            <v>4509490.3899999997</v>
          </cell>
          <cell r="O461">
            <v>9675625.0600000005</v>
          </cell>
        </row>
        <row r="462">
          <cell r="B462" t="str">
            <v>Other</v>
          </cell>
          <cell r="D462">
            <v>3897229.01</v>
          </cell>
          <cell r="E462">
            <v>8588280.5299999993</v>
          </cell>
          <cell r="F462">
            <v>4691051.5199999996</v>
          </cell>
          <cell r="G462">
            <v>192233</v>
          </cell>
          <cell r="H462">
            <v>1805591.43</v>
          </cell>
          <cell r="I462">
            <v>1554674.5599999998</v>
          </cell>
          <cell r="J462">
            <v>70145.539999999994</v>
          </cell>
          <cell r="L462">
            <v>4965636</v>
          </cell>
          <cell r="N462">
            <v>94816.1</v>
          </cell>
          <cell r="O462">
            <v>192233</v>
          </cell>
        </row>
        <row r="463">
          <cell r="D463">
            <v>60045272.009999998</v>
          </cell>
          <cell r="E463">
            <v>74084139.790000007</v>
          </cell>
          <cell r="F463">
            <v>14038867.779999997</v>
          </cell>
          <cell r="G463">
            <v>15777163.52</v>
          </cell>
          <cell r="H463">
            <v>11306135.51</v>
          </cell>
          <cell r="I463">
            <v>20376299.679999996</v>
          </cell>
          <cell r="J463">
            <v>6535032.5099999998</v>
          </cell>
          <cell r="L463">
            <v>20089508.57</v>
          </cell>
          <cell r="N463">
            <v>13248091.000000002</v>
          </cell>
          <cell r="O463">
            <v>15777163.52</v>
          </cell>
        </row>
        <row r="464">
          <cell r="C464" t="str">
            <v>Mar</v>
          </cell>
          <cell r="D464" t="str">
            <v xml:space="preserve">Consolidated </v>
          </cell>
          <cell r="G464" t="str">
            <v>Year To Date</v>
          </cell>
          <cell r="N464" t="str">
            <v>Company</v>
          </cell>
        </row>
        <row r="465">
          <cell r="D465" t="str">
            <v>LYR</v>
          </cell>
          <cell r="E465" t="str">
            <v>YTD</v>
          </cell>
          <cell r="F465" t="str">
            <v>Var.</v>
          </cell>
          <cell r="G465" t="str">
            <v>LRH</v>
          </cell>
          <cell r="H465" t="str">
            <v>LBT</v>
          </cell>
          <cell r="I465" t="str">
            <v>LGL</v>
          </cell>
          <cell r="J465" t="str">
            <v>LBC</v>
          </cell>
          <cell r="L465" t="str">
            <v>Other</v>
          </cell>
          <cell r="N465" t="str">
            <v>LYR</v>
          </cell>
          <cell r="O465" t="str">
            <v>YTD</v>
          </cell>
        </row>
        <row r="466">
          <cell r="B466" t="str">
            <v>Value added tax &amp; prepaid income tax</v>
          </cell>
          <cell r="D466">
            <v>24550015.849999998</v>
          </cell>
          <cell r="E466">
            <v>22100436.789999999</v>
          </cell>
          <cell r="F466">
            <v>-2449579.0599999987</v>
          </cell>
          <cell r="G466">
            <v>2357174</v>
          </cell>
          <cell r="H466">
            <v>5972963</v>
          </cell>
          <cell r="I466">
            <v>11105285.48</v>
          </cell>
          <cell r="J466">
            <v>1190427.43</v>
          </cell>
          <cell r="L466">
            <v>1474586.88</v>
          </cell>
          <cell r="N466">
            <v>2213850.06</v>
          </cell>
          <cell r="O466">
            <v>2357174</v>
          </cell>
        </row>
        <row r="467">
          <cell r="B467" t="str">
            <v>Prepaid expenses</v>
          </cell>
          <cell r="D467">
            <v>27088536.760000005</v>
          </cell>
          <cell r="E467">
            <v>37121787.449999996</v>
          </cell>
          <cell r="F467">
            <v>10033250.68999999</v>
          </cell>
          <cell r="G467">
            <v>6551464</v>
          </cell>
          <cell r="H467">
            <v>3975761.73</v>
          </cell>
          <cell r="I467">
            <v>7019101.8499999996</v>
          </cell>
          <cell r="J467">
            <v>5848525.3799999999</v>
          </cell>
          <cell r="L467">
            <v>13726934.49</v>
          </cell>
          <cell r="N467">
            <v>6429934.450000002</v>
          </cell>
          <cell r="O467">
            <v>6551464</v>
          </cell>
        </row>
        <row r="468">
          <cell r="B468" t="str">
            <v>Other accounts receivable</v>
          </cell>
          <cell r="D468">
            <v>4509490.3899999997</v>
          </cell>
          <cell r="E468">
            <v>12390889</v>
          </cell>
          <cell r="F468">
            <v>7881398.6100000003</v>
          </cell>
          <cell r="G468">
            <v>7116926</v>
          </cell>
          <cell r="I468">
            <v>5273963</v>
          </cell>
          <cell r="N468">
            <v>4509490.3899999997</v>
          </cell>
          <cell r="O468">
            <v>7116926</v>
          </cell>
        </row>
        <row r="469">
          <cell r="B469" t="str">
            <v>Other</v>
          </cell>
          <cell r="D469">
            <v>3897229.01</v>
          </cell>
          <cell r="E469">
            <v>7523649.5599999996</v>
          </cell>
          <cell r="F469">
            <v>3626420.55</v>
          </cell>
          <cell r="G469">
            <v>1680130</v>
          </cell>
          <cell r="H469">
            <v>1994228.64</v>
          </cell>
          <cell r="I469">
            <v>2550022.67</v>
          </cell>
          <cell r="J469">
            <v>106417.25</v>
          </cell>
          <cell r="L469">
            <v>1192851</v>
          </cell>
          <cell r="N469">
            <v>94816.1</v>
          </cell>
          <cell r="O469">
            <v>1680130</v>
          </cell>
        </row>
        <row r="470">
          <cell r="D470">
            <v>60045272.009999998</v>
          </cell>
          <cell r="E470">
            <v>79136762.799999997</v>
          </cell>
          <cell r="F470">
            <v>19091490.789999992</v>
          </cell>
          <cell r="G470">
            <v>17705694</v>
          </cell>
          <cell r="H470">
            <v>11942953.370000001</v>
          </cell>
          <cell r="I470">
            <v>25948373</v>
          </cell>
          <cell r="J470">
            <v>7145370.0599999996</v>
          </cell>
          <cell r="L470">
            <v>16394372.370000001</v>
          </cell>
          <cell r="N470">
            <v>13248091.000000002</v>
          </cell>
          <cell r="O470">
            <v>17705694</v>
          </cell>
        </row>
        <row r="471">
          <cell r="C471" t="str">
            <v>Apr</v>
          </cell>
          <cell r="D471" t="str">
            <v xml:space="preserve">Consolidated </v>
          </cell>
          <cell r="G471" t="str">
            <v>Year To Date</v>
          </cell>
          <cell r="N471" t="str">
            <v>Company</v>
          </cell>
        </row>
        <row r="472">
          <cell r="D472" t="str">
            <v>LYR</v>
          </cell>
          <cell r="E472" t="str">
            <v>YTD</v>
          </cell>
          <cell r="F472" t="str">
            <v>Var.</v>
          </cell>
          <cell r="G472" t="str">
            <v>LRH</v>
          </cell>
          <cell r="H472" t="str">
            <v>LBT</v>
          </cell>
          <cell r="I472" t="str">
            <v>LGL</v>
          </cell>
          <cell r="J472" t="str">
            <v>LBC</v>
          </cell>
          <cell r="L472" t="str">
            <v>Other</v>
          </cell>
          <cell r="N472" t="str">
            <v>LYR</v>
          </cell>
          <cell r="O472" t="str">
            <v>YTD</v>
          </cell>
        </row>
        <row r="473">
          <cell r="B473" t="str">
            <v>Value added tax &amp; prepaid income tax</v>
          </cell>
          <cell r="D473">
            <v>24550015.849999998</v>
          </cell>
          <cell r="E473">
            <v>22922649.27</v>
          </cell>
          <cell r="F473">
            <v>-1627366.5799999982</v>
          </cell>
          <cell r="G473">
            <v>3349036.41</v>
          </cell>
          <cell r="H473">
            <v>6490425.1600000001</v>
          </cell>
          <cell r="I473">
            <v>10481232.68</v>
          </cell>
          <cell r="J473">
            <v>979898.13</v>
          </cell>
          <cell r="L473">
            <v>1622056.89</v>
          </cell>
          <cell r="N473">
            <v>2213850.06</v>
          </cell>
          <cell r="O473">
            <v>3349036.41</v>
          </cell>
        </row>
        <row r="474">
          <cell r="B474" t="str">
            <v>Prepaid expenses</v>
          </cell>
          <cell r="D474">
            <v>27088536.760000005</v>
          </cell>
          <cell r="E474">
            <v>34641073.400000006</v>
          </cell>
          <cell r="F474">
            <v>7552536.6400000006</v>
          </cell>
          <cell r="G474">
            <v>6568682.3300000001</v>
          </cell>
          <cell r="H474">
            <v>3939818.85</v>
          </cell>
          <cell r="I474">
            <v>8221356.700000002</v>
          </cell>
          <cell r="J474">
            <v>5151625.0599999996</v>
          </cell>
          <cell r="L474">
            <v>10759590.460000001</v>
          </cell>
          <cell r="N474">
            <v>6429934.450000002</v>
          </cell>
          <cell r="O474">
            <v>6568682.3300000001</v>
          </cell>
        </row>
        <row r="475">
          <cell r="B475" t="str">
            <v>Other accounts receivable</v>
          </cell>
          <cell r="D475">
            <v>4509490.3899999997</v>
          </cell>
          <cell r="E475">
            <v>10483775.93</v>
          </cell>
          <cell r="F475">
            <v>5974285.54</v>
          </cell>
          <cell r="G475">
            <v>5209812.93</v>
          </cell>
          <cell r="I475">
            <v>5273963</v>
          </cell>
          <cell r="N475">
            <v>4509490.3899999997</v>
          </cell>
          <cell r="O475">
            <v>5209812.93</v>
          </cell>
        </row>
        <row r="476">
          <cell r="B476" t="str">
            <v>Other</v>
          </cell>
          <cell r="D476">
            <v>3897229.01</v>
          </cell>
          <cell r="E476">
            <v>13117380.24</v>
          </cell>
          <cell r="F476">
            <v>9220151.2300000004</v>
          </cell>
          <cell r="G476">
            <v>3949750.47</v>
          </cell>
          <cell r="H476">
            <v>2169014.02</v>
          </cell>
          <cell r="I476">
            <v>2267145.13</v>
          </cell>
          <cell r="J476">
            <v>130776.97</v>
          </cell>
          <cell r="L476">
            <v>4600693.6500000004</v>
          </cell>
          <cell r="N476">
            <v>94816.1</v>
          </cell>
          <cell r="O476">
            <v>3949750.47</v>
          </cell>
        </row>
        <row r="477">
          <cell r="D477">
            <v>60045272.009999998</v>
          </cell>
          <cell r="E477">
            <v>81164878.839999989</v>
          </cell>
          <cell r="F477">
            <v>21119606.830000002</v>
          </cell>
          <cell r="G477">
            <v>19077282.140000001</v>
          </cell>
          <cell r="H477">
            <v>12599258.029999999</v>
          </cell>
          <cell r="I477">
            <v>26243697.510000002</v>
          </cell>
          <cell r="J477">
            <v>6262300.1599999992</v>
          </cell>
          <cell r="L477">
            <v>16982341</v>
          </cell>
          <cell r="N477">
            <v>13248091.000000002</v>
          </cell>
          <cell r="O477">
            <v>19077282.140000001</v>
          </cell>
        </row>
        <row r="478">
          <cell r="C478" t="str">
            <v>May</v>
          </cell>
          <cell r="D478" t="str">
            <v xml:space="preserve">Consolidated </v>
          </cell>
          <cell r="G478" t="str">
            <v>Year To Date</v>
          </cell>
          <cell r="N478" t="str">
            <v>Company</v>
          </cell>
        </row>
        <row r="479">
          <cell r="D479" t="str">
            <v>LYR</v>
          </cell>
          <cell r="E479" t="str">
            <v>YTD</v>
          </cell>
          <cell r="F479" t="str">
            <v>Var.</v>
          </cell>
          <cell r="G479" t="str">
            <v>LRH</v>
          </cell>
          <cell r="H479" t="str">
            <v>LBT</v>
          </cell>
          <cell r="I479" t="str">
            <v>LGL</v>
          </cell>
          <cell r="J479" t="str">
            <v>LBC</v>
          </cell>
          <cell r="L479" t="str">
            <v>Other</v>
          </cell>
          <cell r="N479" t="str">
            <v>LYR</v>
          </cell>
          <cell r="O479" t="str">
            <v>YTD</v>
          </cell>
        </row>
        <row r="480">
          <cell r="B480" t="str">
            <v>Value added tax &amp; prepaid income tax</v>
          </cell>
          <cell r="D480">
            <v>24550015.849999998</v>
          </cell>
          <cell r="E480">
            <v>16131852.510000002</v>
          </cell>
          <cell r="F480">
            <v>-8418163.3399999961</v>
          </cell>
          <cell r="G480">
            <v>1759119.2999999998</v>
          </cell>
          <cell r="H480">
            <v>6407786.6799999997</v>
          </cell>
          <cell r="I480">
            <v>4860625.41</v>
          </cell>
          <cell r="J480">
            <v>1276776.1599999999</v>
          </cell>
          <cell r="L480">
            <v>1827544.96</v>
          </cell>
          <cell r="N480">
            <v>2213850.06</v>
          </cell>
          <cell r="O480">
            <v>1759119.2999999998</v>
          </cell>
        </row>
        <row r="481">
          <cell r="B481" t="str">
            <v>Prepaid expenses</v>
          </cell>
          <cell r="D481">
            <v>27088536.760000005</v>
          </cell>
          <cell r="E481">
            <v>33699615.960000001</v>
          </cell>
          <cell r="F481">
            <v>6611079.1999999955</v>
          </cell>
          <cell r="G481">
            <v>5429214.8300000001</v>
          </cell>
          <cell r="H481">
            <v>3498049.37</v>
          </cell>
          <cell r="I481">
            <v>14416760.01</v>
          </cell>
          <cell r="J481">
            <v>6279954</v>
          </cell>
          <cell r="L481">
            <v>4075637.75</v>
          </cell>
          <cell r="N481">
            <v>6429934.450000002</v>
          </cell>
          <cell r="O481">
            <v>5429214.8300000001</v>
          </cell>
        </row>
        <row r="482">
          <cell r="B482" t="str">
            <v>Other accounts receivable</v>
          </cell>
          <cell r="D482">
            <v>4509490.3899999997</v>
          </cell>
          <cell r="E482">
            <v>12782142.469999999</v>
          </cell>
          <cell r="F482">
            <v>8272652.0799999991</v>
          </cell>
          <cell r="G482">
            <v>7508179.4699999997</v>
          </cell>
          <cell r="I482">
            <v>5273963</v>
          </cell>
          <cell r="N482">
            <v>4509490.3899999997</v>
          </cell>
          <cell r="O482">
            <v>7508179.4699999997</v>
          </cell>
        </row>
        <row r="483">
          <cell r="B483" t="str">
            <v>Other</v>
          </cell>
          <cell r="D483">
            <v>3897229.01</v>
          </cell>
          <cell r="E483">
            <v>12426248.49</v>
          </cell>
          <cell r="F483">
            <v>8529019.4800000004</v>
          </cell>
          <cell r="G483">
            <v>3308941.4</v>
          </cell>
          <cell r="H483">
            <v>1678034.94</v>
          </cell>
          <cell r="I483">
            <v>2626790.4900000002</v>
          </cell>
          <cell r="J483">
            <v>145361.22</v>
          </cell>
          <cell r="L483">
            <v>4667120.4400000004</v>
          </cell>
          <cell r="N483">
            <v>94816.1</v>
          </cell>
          <cell r="O483">
            <v>3308941.4</v>
          </cell>
        </row>
        <row r="484">
          <cell r="D484">
            <v>60045272.009999998</v>
          </cell>
          <cell r="E484">
            <v>75039859.429999992</v>
          </cell>
          <cell r="F484">
            <v>14994587.419999998</v>
          </cell>
          <cell r="G484">
            <v>18005455</v>
          </cell>
          <cell r="H484">
            <v>11583870.99</v>
          </cell>
          <cell r="I484">
            <v>27178138.910000004</v>
          </cell>
          <cell r="J484">
            <v>7702091.3799999999</v>
          </cell>
          <cell r="L484">
            <v>10570303.15</v>
          </cell>
          <cell r="N484">
            <v>13248091.000000002</v>
          </cell>
          <cell r="O484">
            <v>18005455</v>
          </cell>
        </row>
        <row r="485">
          <cell r="C485" t="str">
            <v>June</v>
          </cell>
          <cell r="D485" t="str">
            <v xml:space="preserve">Consolidated </v>
          </cell>
          <cell r="G485" t="str">
            <v>Year To Date</v>
          </cell>
          <cell r="N485" t="str">
            <v>Company</v>
          </cell>
        </row>
        <row r="486">
          <cell r="D486" t="str">
            <v>LYR</v>
          </cell>
          <cell r="E486" t="str">
            <v>YTD</v>
          </cell>
          <cell r="F486" t="str">
            <v>Var.</v>
          </cell>
          <cell r="G486" t="str">
            <v>LRH</v>
          </cell>
          <cell r="H486" t="str">
            <v>LBT</v>
          </cell>
          <cell r="I486" t="str">
            <v>LGL</v>
          </cell>
          <cell r="J486" t="str">
            <v>LBC</v>
          </cell>
          <cell r="L486" t="str">
            <v>Other</v>
          </cell>
          <cell r="N486" t="str">
            <v>LYR</v>
          </cell>
          <cell r="O486" t="str">
            <v>YTD</v>
          </cell>
        </row>
        <row r="487">
          <cell r="B487" t="str">
            <v>Value added tax &amp; prepaid income tax</v>
          </cell>
          <cell r="D487">
            <v>24550015.849999998</v>
          </cell>
          <cell r="E487">
            <v>24102238.879999999</v>
          </cell>
          <cell r="F487">
            <v>-447776.96999999881</v>
          </cell>
          <cell r="G487">
            <v>9949176.6099999994</v>
          </cell>
          <cell r="H487">
            <v>5926216.0199999996</v>
          </cell>
          <cell r="I487">
            <v>5528469.4500000002</v>
          </cell>
          <cell r="J487">
            <v>1075619.94</v>
          </cell>
          <cell r="L487">
            <v>1622756.8599999999</v>
          </cell>
          <cell r="N487">
            <v>2213850.06</v>
          </cell>
          <cell r="O487">
            <v>9949176.6099999994</v>
          </cell>
        </row>
        <row r="488">
          <cell r="B488" t="str">
            <v>Prepaid expenses</v>
          </cell>
          <cell r="D488">
            <v>27088536.760000005</v>
          </cell>
          <cell r="E488">
            <v>34433981.850000001</v>
          </cell>
          <cell r="F488">
            <v>7345445.0899999961</v>
          </cell>
          <cell r="G488">
            <v>4993314.120000002</v>
          </cell>
          <cell r="H488">
            <v>2709536.96</v>
          </cell>
          <cell r="I488">
            <v>10809831.99</v>
          </cell>
          <cell r="J488">
            <v>7800703.5600000005</v>
          </cell>
          <cell r="L488">
            <v>8120595.2200000007</v>
          </cell>
          <cell r="N488">
            <v>6429934.450000002</v>
          </cell>
          <cell r="O488">
            <v>4993314.120000002</v>
          </cell>
        </row>
        <row r="489">
          <cell r="B489" t="str">
            <v>Other accounts receivable</v>
          </cell>
          <cell r="D489">
            <v>4509490.3899999997</v>
          </cell>
          <cell r="E489">
            <v>5273963</v>
          </cell>
          <cell r="F489">
            <v>764472.61000000034</v>
          </cell>
          <cell r="I489">
            <v>5273963</v>
          </cell>
          <cell r="N489">
            <v>4509490.3899999997</v>
          </cell>
          <cell r="O489">
            <v>0</v>
          </cell>
        </row>
        <row r="490">
          <cell r="B490" t="str">
            <v>Other</v>
          </cell>
          <cell r="D490">
            <v>3897229.01</v>
          </cell>
          <cell r="E490">
            <v>9002491.2599999998</v>
          </cell>
          <cell r="F490">
            <v>5105262.25</v>
          </cell>
          <cell r="G490">
            <v>3031943.96</v>
          </cell>
          <cell r="H490">
            <v>2506529.2999999998</v>
          </cell>
          <cell r="I490">
            <v>1136356.46</v>
          </cell>
          <cell r="J490">
            <v>50685.08</v>
          </cell>
          <cell r="L490">
            <v>2276976.46</v>
          </cell>
          <cell r="N490">
            <v>94816.1</v>
          </cell>
          <cell r="O490">
            <v>3031943.96</v>
          </cell>
        </row>
        <row r="491">
          <cell r="D491">
            <v>60045272.009999998</v>
          </cell>
          <cell r="E491">
            <v>72812674.99000001</v>
          </cell>
          <cell r="F491">
            <v>12767402.979999997</v>
          </cell>
          <cell r="G491">
            <v>17974434.690000001</v>
          </cell>
          <cell r="H491">
            <v>11142282.280000001</v>
          </cell>
          <cell r="I491">
            <v>22748620.900000002</v>
          </cell>
          <cell r="J491">
            <v>8927008.5800000001</v>
          </cell>
          <cell r="L491">
            <v>12020328.539999999</v>
          </cell>
          <cell r="N491">
            <v>13248091.000000002</v>
          </cell>
          <cell r="O491">
            <v>17974434.690000001</v>
          </cell>
        </row>
        <row r="492">
          <cell r="C492" t="str">
            <v>Jul</v>
          </cell>
          <cell r="D492" t="str">
            <v xml:space="preserve">Consolidated </v>
          </cell>
          <cell r="G492" t="str">
            <v>Year To Date</v>
          </cell>
          <cell r="N492" t="str">
            <v>Company</v>
          </cell>
        </row>
        <row r="493">
          <cell r="D493" t="str">
            <v>LYR</v>
          </cell>
          <cell r="E493" t="str">
            <v>YTD</v>
          </cell>
          <cell r="F493" t="str">
            <v>Var.</v>
          </cell>
          <cell r="G493" t="str">
            <v>LRH</v>
          </cell>
          <cell r="H493" t="str">
            <v>LBT</v>
          </cell>
          <cell r="I493" t="str">
            <v>LGL</v>
          </cell>
          <cell r="J493" t="str">
            <v>LBC</v>
          </cell>
          <cell r="L493" t="str">
            <v>Other</v>
          </cell>
          <cell r="N493" t="str">
            <v>LYR</v>
          </cell>
          <cell r="O493" t="str">
            <v>YTD</v>
          </cell>
        </row>
        <row r="494">
          <cell r="B494" t="str">
            <v>Value added tax &amp; prepaid income tax</v>
          </cell>
          <cell r="D494">
            <v>24550015.849999998</v>
          </cell>
          <cell r="E494">
            <v>26882958.57</v>
          </cell>
          <cell r="F494">
            <v>2332942.7200000025</v>
          </cell>
          <cell r="G494">
            <v>9119044.5</v>
          </cell>
          <cell r="H494">
            <v>5612200.2400000002</v>
          </cell>
          <cell r="I494">
            <v>5522174.3700000001</v>
          </cell>
          <cell r="J494">
            <v>1228470.1900000002</v>
          </cell>
          <cell r="L494">
            <v>5401069.2699999996</v>
          </cell>
          <cell r="N494">
            <v>2213850.06</v>
          </cell>
          <cell r="O494">
            <v>9119044.5</v>
          </cell>
        </row>
        <row r="495">
          <cell r="B495" t="str">
            <v>Prepaid expenses</v>
          </cell>
          <cell r="D495">
            <v>27088536.760000005</v>
          </cell>
          <cell r="E495">
            <v>26969267.460000001</v>
          </cell>
          <cell r="F495">
            <v>-119269.30000000447</v>
          </cell>
          <cell r="G495">
            <v>5604388.3799999999</v>
          </cell>
          <cell r="H495">
            <v>4624574.68</v>
          </cell>
          <cell r="I495">
            <v>6091900.5300000003</v>
          </cell>
          <cell r="J495">
            <v>9624658.8699999992</v>
          </cell>
          <cell r="L495">
            <v>1023745</v>
          </cell>
          <cell r="N495">
            <v>6429934.450000002</v>
          </cell>
          <cell r="O495">
            <v>5604388.3799999999</v>
          </cell>
        </row>
        <row r="496">
          <cell r="B496" t="str">
            <v>Other accounts receivable</v>
          </cell>
          <cell r="D496">
            <v>4509490.3899999997</v>
          </cell>
          <cell r="E496">
            <v>446817.21</v>
          </cell>
          <cell r="F496">
            <v>-4062673.1799999997</v>
          </cell>
          <cell r="G496">
            <v>0</v>
          </cell>
          <cell r="H496">
            <v>0</v>
          </cell>
          <cell r="I496">
            <v>0</v>
          </cell>
          <cell r="J496">
            <v>5000</v>
          </cell>
          <cell r="L496">
            <v>441817.21</v>
          </cell>
          <cell r="N496">
            <v>4509490.3899999997</v>
          </cell>
          <cell r="O496">
            <v>0</v>
          </cell>
        </row>
        <row r="497">
          <cell r="B497" t="str">
            <v>Other</v>
          </cell>
          <cell r="D497">
            <v>3897229.01</v>
          </cell>
          <cell r="E497">
            <v>15381545.34</v>
          </cell>
          <cell r="F497">
            <v>11484316.33</v>
          </cell>
          <cell r="G497">
            <v>3109828.44</v>
          </cell>
          <cell r="H497">
            <v>2197718.06</v>
          </cell>
          <cell r="I497">
            <v>7590912.6399999997</v>
          </cell>
          <cell r="J497">
            <v>68640.83</v>
          </cell>
          <cell r="L497">
            <v>2414445.37</v>
          </cell>
          <cell r="N497">
            <v>94816.1</v>
          </cell>
          <cell r="O497">
            <v>3109828.44</v>
          </cell>
        </row>
        <row r="498">
          <cell r="D498">
            <v>60045272.009999998</v>
          </cell>
          <cell r="E498">
            <v>69680588.579999998</v>
          </cell>
          <cell r="F498">
            <v>9635316.5699999984</v>
          </cell>
          <cell r="G498">
            <v>17833261.32</v>
          </cell>
          <cell r="H498">
            <v>12434492.98</v>
          </cell>
          <cell r="I498">
            <v>19204987.539999999</v>
          </cell>
          <cell r="J498">
            <v>10926769.889999999</v>
          </cell>
          <cell r="L498">
            <v>9281076.8499999996</v>
          </cell>
          <cell r="N498">
            <v>13248091.000000002</v>
          </cell>
          <cell r="O498">
            <v>17833261.32</v>
          </cell>
        </row>
        <row r="499">
          <cell r="C499" t="str">
            <v>Aug</v>
          </cell>
          <cell r="D499" t="str">
            <v xml:space="preserve">Consolidated </v>
          </cell>
          <cell r="G499" t="str">
            <v>Year To Date</v>
          </cell>
          <cell r="N499" t="str">
            <v>Company</v>
          </cell>
        </row>
        <row r="500">
          <cell r="D500" t="str">
            <v>LYR</v>
          </cell>
          <cell r="E500" t="str">
            <v>YTD</v>
          </cell>
          <cell r="F500" t="str">
            <v>Var.</v>
          </cell>
          <cell r="G500" t="str">
            <v>LRH</v>
          </cell>
          <cell r="H500" t="str">
            <v>LBT</v>
          </cell>
          <cell r="I500" t="str">
            <v>LGL</v>
          </cell>
          <cell r="J500" t="str">
            <v>LBC</v>
          </cell>
          <cell r="K500" t="str">
            <v>Other</v>
          </cell>
          <cell r="L500" t="str">
            <v>Other</v>
          </cell>
          <cell r="N500" t="str">
            <v>LYR</v>
          </cell>
          <cell r="O500" t="str">
            <v>YTD</v>
          </cell>
        </row>
        <row r="501">
          <cell r="B501" t="str">
            <v>Value added tax &amp; prepaid income tax</v>
          </cell>
          <cell r="D501">
            <v>24550015.849999998</v>
          </cell>
          <cell r="E501" t="e">
            <v>#REF!</v>
          </cell>
          <cell r="F501" t="e">
            <v>#REF!</v>
          </cell>
          <cell r="G501">
            <v>0</v>
          </cell>
          <cell r="H501">
            <v>7114636.5</v>
          </cell>
          <cell r="I501">
            <v>-527061.03999999957</v>
          </cell>
          <cell r="J501">
            <v>1592466.84</v>
          </cell>
          <cell r="L501" t="e">
            <v>#REF!</v>
          </cell>
          <cell r="N501">
            <v>11361686.43</v>
          </cell>
          <cell r="O501">
            <v>0</v>
          </cell>
        </row>
        <row r="502">
          <cell r="B502" t="str">
            <v>Prepaid expenses</v>
          </cell>
          <cell r="D502">
            <v>27088536.760000005</v>
          </cell>
          <cell r="E502">
            <v>13659366.68</v>
          </cell>
          <cell r="F502">
            <v>-13429170.080000006</v>
          </cell>
          <cell r="G502">
            <v>0</v>
          </cell>
          <cell r="H502">
            <v>4195437.0199999996</v>
          </cell>
          <cell r="I502">
            <v>0</v>
          </cell>
          <cell r="J502">
            <v>7077985.0499999998</v>
          </cell>
          <cell r="L502">
            <v>2385944.6100000003</v>
          </cell>
          <cell r="N502">
            <v>1223842</v>
          </cell>
          <cell r="O502">
            <v>0</v>
          </cell>
        </row>
        <row r="503">
          <cell r="B503" t="str">
            <v>Other accounts receivable</v>
          </cell>
          <cell r="D503">
            <v>4509490.3899999997</v>
          </cell>
          <cell r="E503">
            <v>740160.56</v>
          </cell>
          <cell r="F503">
            <v>-3769329.8299999996</v>
          </cell>
          <cell r="I503">
            <v>0</v>
          </cell>
          <cell r="L503">
            <v>740160.56</v>
          </cell>
          <cell r="N503">
            <v>0</v>
          </cell>
          <cell r="O503">
            <v>0</v>
          </cell>
        </row>
        <row r="504">
          <cell r="B504" t="str">
            <v>Other</v>
          </cell>
          <cell r="D504">
            <v>3897229.01</v>
          </cell>
          <cell r="E504">
            <v>-189234.66000000015</v>
          </cell>
          <cell r="F504">
            <v>-4086463.67</v>
          </cell>
          <cell r="G504">
            <v>-5400000</v>
          </cell>
          <cell r="H504">
            <v>2300493.27</v>
          </cell>
          <cell r="I504">
            <v>52214.409999999996</v>
          </cell>
          <cell r="J504">
            <v>59639.11</v>
          </cell>
          <cell r="L504">
            <v>2798418.55</v>
          </cell>
          <cell r="N504">
            <v>1308780</v>
          </cell>
          <cell r="O504">
            <v>-5400000</v>
          </cell>
        </row>
        <row r="505">
          <cell r="D505">
            <v>60045272.009999998</v>
          </cell>
          <cell r="E505" t="e">
            <v>#REF!</v>
          </cell>
          <cell r="F505" t="e">
            <v>#REF!</v>
          </cell>
          <cell r="G505">
            <v>-5400000</v>
          </cell>
          <cell r="H505">
            <v>13610566.789999999</v>
          </cell>
          <cell r="I505">
            <v>-474846.6299999996</v>
          </cell>
          <cell r="J505">
            <v>8730091</v>
          </cell>
          <cell r="K505">
            <v>0</v>
          </cell>
          <cell r="L505" t="e">
            <v>#REF!</v>
          </cell>
          <cell r="N505">
            <v>13894308.43</v>
          </cell>
          <cell r="O505">
            <v>-5400000</v>
          </cell>
        </row>
        <row r="506">
          <cell r="C506" t="str">
            <v>Sep</v>
          </cell>
          <cell r="D506" t="str">
            <v xml:space="preserve">Consolidated </v>
          </cell>
          <cell r="G506" t="str">
            <v>Year To Date</v>
          </cell>
          <cell r="N506" t="str">
            <v>Company</v>
          </cell>
        </row>
        <row r="507">
          <cell r="D507" t="str">
            <v>LYR</v>
          </cell>
          <cell r="E507" t="str">
            <v>YTD</v>
          </cell>
          <cell r="F507" t="str">
            <v>Var.</v>
          </cell>
          <cell r="G507" t="str">
            <v>LRH</v>
          </cell>
          <cell r="H507" t="str">
            <v>LBT</v>
          </cell>
          <cell r="I507" t="str">
            <v>LGL</v>
          </cell>
          <cell r="J507" t="str">
            <v>LBC</v>
          </cell>
          <cell r="K507" t="str">
            <v>Other</v>
          </cell>
          <cell r="L507" t="str">
            <v>Other</v>
          </cell>
          <cell r="N507" t="str">
            <v>LYR</v>
          </cell>
          <cell r="O507" t="str">
            <v>YTD</v>
          </cell>
        </row>
        <row r="508">
          <cell r="B508" t="str">
            <v xml:space="preserve">Value added tax </v>
          </cell>
          <cell r="D508">
            <v>24550015.849999998</v>
          </cell>
          <cell r="E508">
            <v>0</v>
          </cell>
          <cell r="F508">
            <v>-24550015.849999998</v>
          </cell>
          <cell r="N508">
            <v>11361686.43</v>
          </cell>
          <cell r="O508">
            <v>0</v>
          </cell>
        </row>
        <row r="509">
          <cell r="B509" t="str">
            <v>Prepaid expenses</v>
          </cell>
          <cell r="D509">
            <v>27088536.760000005</v>
          </cell>
          <cell r="E509">
            <v>0</v>
          </cell>
          <cell r="F509">
            <v>-27088536.760000005</v>
          </cell>
          <cell r="N509">
            <v>1223842</v>
          </cell>
          <cell r="O509">
            <v>0</v>
          </cell>
        </row>
        <row r="510">
          <cell r="B510" t="str">
            <v>Other accounts receivable</v>
          </cell>
          <cell r="D510">
            <v>4509490.3899999997</v>
          </cell>
          <cell r="E510">
            <v>0</v>
          </cell>
          <cell r="F510">
            <v>-4509490.3899999997</v>
          </cell>
          <cell r="N510">
            <v>0</v>
          </cell>
          <cell r="O510">
            <v>0</v>
          </cell>
        </row>
        <row r="511">
          <cell r="B511" t="str">
            <v>Other</v>
          </cell>
          <cell r="D511">
            <v>3897229.01</v>
          </cell>
          <cell r="E511">
            <v>0</v>
          </cell>
          <cell r="F511">
            <v>-3897229.01</v>
          </cell>
          <cell r="N511">
            <v>1308780</v>
          </cell>
          <cell r="O511">
            <v>0</v>
          </cell>
        </row>
        <row r="512">
          <cell r="D512">
            <v>60045272.009999998</v>
          </cell>
          <cell r="E512">
            <v>0</v>
          </cell>
          <cell r="F512">
            <v>-60045272.009999998</v>
          </cell>
          <cell r="G512">
            <v>0</v>
          </cell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L512">
            <v>0</v>
          </cell>
          <cell r="N512">
            <v>13894308.43</v>
          </cell>
          <cell r="O512">
            <v>0</v>
          </cell>
        </row>
        <row r="513">
          <cell r="C513" t="str">
            <v>Oct</v>
          </cell>
          <cell r="D513" t="str">
            <v xml:space="preserve">Consolidated </v>
          </cell>
          <cell r="G513" t="str">
            <v>Year To Date</v>
          </cell>
          <cell r="N513" t="str">
            <v>Company</v>
          </cell>
        </row>
        <row r="514">
          <cell r="D514" t="str">
            <v>LYR</v>
          </cell>
          <cell r="E514" t="str">
            <v>YTD</v>
          </cell>
          <cell r="F514" t="str">
            <v>Var.</v>
          </cell>
          <cell r="G514" t="str">
            <v>LRH</v>
          </cell>
          <cell r="H514" t="str">
            <v>LBT</v>
          </cell>
          <cell r="I514" t="str">
            <v>LGL</v>
          </cell>
          <cell r="J514" t="str">
            <v>LBC</v>
          </cell>
          <cell r="K514" t="str">
            <v>Other</v>
          </cell>
          <cell r="L514" t="str">
            <v>Other</v>
          </cell>
          <cell r="N514" t="str">
            <v>LYR</v>
          </cell>
          <cell r="O514" t="str">
            <v>YTD</v>
          </cell>
        </row>
        <row r="515">
          <cell r="B515" t="str">
            <v>Value added tax &amp; prepaid income tax</v>
          </cell>
          <cell r="D515">
            <v>24550015.849999998</v>
          </cell>
          <cell r="E515">
            <v>0</v>
          </cell>
          <cell r="F515">
            <v>-24550015.849999998</v>
          </cell>
          <cell r="N515">
            <v>11361686.43</v>
          </cell>
          <cell r="O515">
            <v>0</v>
          </cell>
        </row>
        <row r="516">
          <cell r="B516" t="str">
            <v>Prepaid expenses</v>
          </cell>
          <cell r="D516">
            <v>27088536.760000005</v>
          </cell>
          <cell r="E516">
            <v>0</v>
          </cell>
          <cell r="F516">
            <v>-27088536.760000005</v>
          </cell>
          <cell r="N516">
            <v>1223842</v>
          </cell>
          <cell r="O516">
            <v>0</v>
          </cell>
        </row>
        <row r="517">
          <cell r="B517" t="str">
            <v>Other accounts receivable</v>
          </cell>
          <cell r="D517">
            <v>4509490.3899999997</v>
          </cell>
          <cell r="E517">
            <v>0</v>
          </cell>
          <cell r="F517">
            <v>-4509490.3899999997</v>
          </cell>
          <cell r="N517">
            <v>0</v>
          </cell>
          <cell r="O517">
            <v>0</v>
          </cell>
        </row>
        <row r="518">
          <cell r="B518" t="str">
            <v>Other</v>
          </cell>
          <cell r="D518">
            <v>3897229.01</v>
          </cell>
          <cell r="E518">
            <v>0</v>
          </cell>
          <cell r="F518">
            <v>-3897229.01</v>
          </cell>
          <cell r="N518">
            <v>1308780</v>
          </cell>
          <cell r="O518">
            <v>0</v>
          </cell>
        </row>
        <row r="519">
          <cell r="D519">
            <v>60045272.009999998</v>
          </cell>
          <cell r="E519">
            <v>0</v>
          </cell>
          <cell r="F519">
            <v>-60045272.009999998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N519">
            <v>13894308.43</v>
          </cell>
          <cell r="O519">
            <v>0</v>
          </cell>
        </row>
        <row r="520">
          <cell r="C520" t="str">
            <v>Nov</v>
          </cell>
          <cell r="D520" t="str">
            <v xml:space="preserve">Consolidated </v>
          </cell>
          <cell r="G520" t="str">
            <v>Year To Date</v>
          </cell>
          <cell r="N520" t="str">
            <v>Company</v>
          </cell>
        </row>
        <row r="521">
          <cell r="D521" t="str">
            <v>LYR</v>
          </cell>
          <cell r="E521" t="str">
            <v>YTD</v>
          </cell>
          <cell r="F521" t="str">
            <v>Var.</v>
          </cell>
          <cell r="G521" t="str">
            <v>LRH</v>
          </cell>
          <cell r="H521" t="str">
            <v>LBT</v>
          </cell>
          <cell r="I521" t="str">
            <v>LGL</v>
          </cell>
          <cell r="J521" t="str">
            <v>LBC</v>
          </cell>
          <cell r="K521" t="str">
            <v>Other</v>
          </cell>
          <cell r="L521" t="str">
            <v>Other</v>
          </cell>
          <cell r="N521" t="str">
            <v>LYR</v>
          </cell>
          <cell r="O521" t="str">
            <v>YTD</v>
          </cell>
        </row>
        <row r="522">
          <cell r="B522" t="str">
            <v>Value added tax &amp; prepaid income tax</v>
          </cell>
          <cell r="D522">
            <v>24550015.849999998</v>
          </cell>
          <cell r="E522">
            <v>0</v>
          </cell>
          <cell r="F522">
            <v>-24550015.849999998</v>
          </cell>
          <cell r="N522">
            <v>11361686.43</v>
          </cell>
          <cell r="O522">
            <v>0</v>
          </cell>
        </row>
        <row r="523">
          <cell r="B523" t="str">
            <v>Prepaid expenses</v>
          </cell>
          <cell r="D523">
            <v>27088536.760000005</v>
          </cell>
          <cell r="E523">
            <v>0</v>
          </cell>
          <cell r="F523">
            <v>-27088536.760000005</v>
          </cell>
          <cell r="N523">
            <v>1223842</v>
          </cell>
          <cell r="O523">
            <v>0</v>
          </cell>
        </row>
        <row r="524">
          <cell r="B524" t="str">
            <v>Other accounts receivable</v>
          </cell>
          <cell r="D524">
            <v>4509490.3899999997</v>
          </cell>
          <cell r="E524">
            <v>0</v>
          </cell>
          <cell r="F524">
            <v>-4509490.3899999997</v>
          </cell>
          <cell r="N524">
            <v>0</v>
          </cell>
          <cell r="O524">
            <v>0</v>
          </cell>
        </row>
        <row r="525">
          <cell r="B525" t="str">
            <v>Other</v>
          </cell>
          <cell r="D525">
            <v>3897229.01</v>
          </cell>
          <cell r="E525">
            <v>0</v>
          </cell>
          <cell r="F525">
            <v>-3897229.01</v>
          </cell>
          <cell r="N525">
            <v>1308780</v>
          </cell>
          <cell r="O525">
            <v>0</v>
          </cell>
        </row>
        <row r="526">
          <cell r="D526">
            <v>60045272.009999998</v>
          </cell>
          <cell r="E526">
            <v>0</v>
          </cell>
          <cell r="F526">
            <v>-60045272.009999998</v>
          </cell>
          <cell r="G526">
            <v>0</v>
          </cell>
          <cell r="H526">
            <v>0</v>
          </cell>
          <cell r="I526">
            <v>0</v>
          </cell>
          <cell r="J526">
            <v>0</v>
          </cell>
          <cell r="K526">
            <v>0</v>
          </cell>
          <cell r="L526">
            <v>0</v>
          </cell>
          <cell r="N526">
            <v>13894308.43</v>
          </cell>
          <cell r="O526">
            <v>0</v>
          </cell>
        </row>
        <row r="527">
          <cell r="C527" t="str">
            <v>Dec</v>
          </cell>
          <cell r="D527" t="str">
            <v xml:space="preserve">Consolidated </v>
          </cell>
          <cell r="G527" t="str">
            <v>Year To Date</v>
          </cell>
          <cell r="N527" t="str">
            <v>Company</v>
          </cell>
        </row>
        <row r="528">
          <cell r="D528" t="str">
            <v>LYR</v>
          </cell>
          <cell r="E528" t="str">
            <v>YTD</v>
          </cell>
          <cell r="F528" t="str">
            <v>Var.</v>
          </cell>
          <cell r="G528" t="str">
            <v>LRH</v>
          </cell>
          <cell r="H528" t="str">
            <v>LBT</v>
          </cell>
          <cell r="I528" t="str">
            <v>LGL</v>
          </cell>
          <cell r="J528" t="str">
            <v>LBC</v>
          </cell>
          <cell r="K528" t="str">
            <v>Other</v>
          </cell>
          <cell r="L528" t="str">
            <v>Other</v>
          </cell>
          <cell r="N528" t="str">
            <v>LYR</v>
          </cell>
          <cell r="O528" t="str">
            <v>YTD</v>
          </cell>
        </row>
        <row r="529">
          <cell r="B529" t="str">
            <v>Value added tax &amp; prepaid income tax</v>
          </cell>
          <cell r="D529">
            <v>24550015.849999998</v>
          </cell>
          <cell r="E529">
            <v>28078079.229999997</v>
          </cell>
          <cell r="F529">
            <v>3528063.379999999</v>
          </cell>
          <cell r="G529">
            <v>2213850.0599999987</v>
          </cell>
          <cell r="H529">
            <v>6566595.6600000001</v>
          </cell>
          <cell r="I529">
            <v>10636539.879999999</v>
          </cell>
          <cell r="J529">
            <v>1604966.87</v>
          </cell>
          <cell r="K529">
            <v>3528063.38</v>
          </cell>
          <cell r="L529">
            <v>3528063.38</v>
          </cell>
          <cell r="N529">
            <v>11361686.43</v>
          </cell>
          <cell r="O529">
            <v>2213850.0599999987</v>
          </cell>
        </row>
        <row r="530">
          <cell r="B530" t="str">
            <v>Prepaid expenses</v>
          </cell>
          <cell r="D530">
            <v>27088536.760000005</v>
          </cell>
          <cell r="E530">
            <v>39186891.000000007</v>
          </cell>
          <cell r="F530">
            <v>12098354.240000002</v>
          </cell>
          <cell r="G530">
            <v>6429934.450000002</v>
          </cell>
          <cell r="H530">
            <v>1448202.1500000004</v>
          </cell>
          <cell r="I530">
            <v>2502303.0699999998</v>
          </cell>
          <cell r="J530">
            <v>4609742.8499999996</v>
          </cell>
          <cell r="K530">
            <v>12098354.240000002</v>
          </cell>
          <cell r="L530">
            <v>12098354.240000002</v>
          </cell>
          <cell r="N530">
            <v>1223842</v>
          </cell>
          <cell r="O530">
            <v>6429934.450000002</v>
          </cell>
        </row>
        <row r="531">
          <cell r="B531" t="str">
            <v>Other accounts receivable</v>
          </cell>
          <cell r="D531">
            <v>4509490.3899999997</v>
          </cell>
          <cell r="E531">
            <v>4509490.3899999997</v>
          </cell>
          <cell r="F531">
            <v>0</v>
          </cell>
          <cell r="G531">
            <v>4509490.3899999997</v>
          </cell>
          <cell r="N531">
            <v>0</v>
          </cell>
          <cell r="O531">
            <v>4509490.3899999997</v>
          </cell>
        </row>
        <row r="532">
          <cell r="B532" t="str">
            <v>Other</v>
          </cell>
          <cell r="D532">
            <v>3897229.01</v>
          </cell>
          <cell r="E532">
            <v>4044946.04</v>
          </cell>
          <cell r="F532">
            <v>147717.03000000026</v>
          </cell>
          <cell r="G532">
            <v>94816.1</v>
          </cell>
          <cell r="H532">
            <v>1845709.19</v>
          </cell>
          <cell r="I532">
            <v>1792571.3600000003</v>
          </cell>
          <cell r="J532">
            <v>16415.330000000002</v>
          </cell>
          <cell r="K532">
            <v>147717.03</v>
          </cell>
          <cell r="L532">
            <v>147717.03</v>
          </cell>
          <cell r="N532">
            <v>1308780</v>
          </cell>
          <cell r="O532">
            <v>94816.1</v>
          </cell>
        </row>
        <row r="533">
          <cell r="D533">
            <v>60045272.009999998</v>
          </cell>
          <cell r="E533">
            <v>75819406.660000011</v>
          </cell>
          <cell r="F533">
            <v>15774134.650000002</v>
          </cell>
          <cell r="G533">
            <v>13248091.000000002</v>
          </cell>
          <cell r="H533">
            <v>9860507</v>
          </cell>
          <cell r="I533">
            <v>14931414.309999999</v>
          </cell>
          <cell r="J533">
            <v>6231125.0499999998</v>
          </cell>
          <cell r="K533">
            <v>15774134.65</v>
          </cell>
          <cell r="L533">
            <v>15774134.65</v>
          </cell>
          <cell r="N533">
            <v>13894308.43</v>
          </cell>
          <cell r="O533">
            <v>13248091.000000002</v>
          </cell>
        </row>
        <row r="541">
          <cell r="B541" t="str">
            <v>6.  OTHER ASSETS</v>
          </cell>
        </row>
        <row r="543">
          <cell r="C543" t="str">
            <v>Jan</v>
          </cell>
          <cell r="D543" t="str">
            <v xml:space="preserve">Consolidated </v>
          </cell>
          <cell r="G543" t="str">
            <v>Year To Date</v>
          </cell>
          <cell r="N543" t="str">
            <v>Company</v>
          </cell>
        </row>
        <row r="544">
          <cell r="D544" t="str">
            <v>LYR</v>
          </cell>
          <cell r="E544" t="str">
            <v>YTD</v>
          </cell>
          <cell r="F544" t="str">
            <v>Var.</v>
          </cell>
          <cell r="G544" t="str">
            <v>LRH</v>
          </cell>
          <cell r="H544" t="str">
            <v>LBT</v>
          </cell>
          <cell r="I544" t="str">
            <v>LGL</v>
          </cell>
          <cell r="J544" t="str">
            <v>LBC</v>
          </cell>
          <cell r="K544" t="str">
            <v>Other</v>
          </cell>
          <cell r="L544" t="str">
            <v>Other</v>
          </cell>
          <cell r="N544" t="str">
            <v>LYR</v>
          </cell>
          <cell r="O544" t="str">
            <v>YTD</v>
          </cell>
        </row>
        <row r="545">
          <cell r="B545" t="str">
            <v>Pre-opening expenses, at cost</v>
          </cell>
        </row>
        <row r="546">
          <cell r="B546" t="str">
            <v>Accumulated amortisation</v>
          </cell>
        </row>
        <row r="547">
          <cell r="B547" t="str">
            <v>Deferred exps. - Laguna Chiang Rai Project</v>
          </cell>
        </row>
        <row r="548">
          <cell r="B548" t="str">
            <v>Deferred exps. - Banyan Tree Hotel</v>
          </cell>
        </row>
        <row r="549">
          <cell r="B549" t="str">
            <v>Deposit</v>
          </cell>
        </row>
        <row r="550">
          <cell r="B550" t="str">
            <v>Others sundry assets</v>
          </cell>
        </row>
        <row r="552">
          <cell r="C552" t="str">
            <v>Jan</v>
          </cell>
          <cell r="D552" t="str">
            <v xml:space="preserve">Consolidated </v>
          </cell>
          <cell r="G552" t="str">
            <v>Year To Date</v>
          </cell>
          <cell r="N552" t="str">
            <v>Company</v>
          </cell>
        </row>
        <row r="553">
          <cell r="D553" t="str">
            <v>LYR</v>
          </cell>
          <cell r="E553" t="str">
            <v>YTD</v>
          </cell>
          <cell r="F553" t="str">
            <v>Var.</v>
          </cell>
          <cell r="G553" t="str">
            <v>LRH</v>
          </cell>
          <cell r="H553" t="str">
            <v>LBT</v>
          </cell>
          <cell r="I553" t="str">
            <v>LGL</v>
          </cell>
          <cell r="J553" t="str">
            <v>LBC</v>
          </cell>
          <cell r="K553" t="str">
            <v>Other</v>
          </cell>
          <cell r="L553" t="str">
            <v>Other</v>
          </cell>
          <cell r="N553" t="str">
            <v>LYR</v>
          </cell>
          <cell r="O553" t="str">
            <v>YTD</v>
          </cell>
        </row>
        <row r="554">
          <cell r="B554" t="str">
            <v>Pre-opening expenses, at cost</v>
          </cell>
          <cell r="D554">
            <v>0</v>
          </cell>
          <cell r="E554">
            <v>0</v>
          </cell>
          <cell r="F554">
            <v>0</v>
          </cell>
          <cell r="N554">
            <v>0</v>
          </cell>
          <cell r="O554">
            <v>0</v>
          </cell>
        </row>
        <row r="555">
          <cell r="B555" t="str">
            <v>Accumulated amortisation</v>
          </cell>
          <cell r="D555">
            <v>0</v>
          </cell>
          <cell r="E555">
            <v>0</v>
          </cell>
          <cell r="F555">
            <v>0</v>
          </cell>
          <cell r="N555">
            <v>0</v>
          </cell>
          <cell r="O555">
            <v>0</v>
          </cell>
        </row>
        <row r="556">
          <cell r="B556" t="str">
            <v>Deferred exps. - Laguna Chiang Rai Project</v>
          </cell>
          <cell r="D556">
            <v>0</v>
          </cell>
          <cell r="E556">
            <v>0</v>
          </cell>
          <cell r="F556">
            <v>0</v>
          </cell>
          <cell r="N556">
            <v>0</v>
          </cell>
          <cell r="O556">
            <v>0</v>
          </cell>
        </row>
        <row r="557">
          <cell r="B557" t="str">
            <v>Deferred exps. - Banyan Tree Hotel</v>
          </cell>
          <cell r="D557">
            <v>0</v>
          </cell>
          <cell r="E557">
            <v>0</v>
          </cell>
          <cell r="F557">
            <v>0</v>
          </cell>
          <cell r="N557">
            <v>0</v>
          </cell>
          <cell r="O557">
            <v>0</v>
          </cell>
        </row>
        <row r="558">
          <cell r="B558" t="str">
            <v>Deposit</v>
          </cell>
          <cell r="D558">
            <v>7893203.0399999991</v>
          </cell>
          <cell r="E558">
            <v>9402720</v>
          </cell>
          <cell r="F558">
            <v>1509516.9600000009</v>
          </cell>
          <cell r="G558">
            <v>3396599</v>
          </cell>
          <cell r="H558">
            <v>1461400</v>
          </cell>
          <cell r="I558">
            <v>1422218</v>
          </cell>
          <cell r="J558">
            <v>347727</v>
          </cell>
          <cell r="K558">
            <v>1387388</v>
          </cell>
          <cell r="L558">
            <v>1387388</v>
          </cell>
          <cell r="N558">
            <v>2996102.94</v>
          </cell>
          <cell r="O558">
            <v>3396599</v>
          </cell>
        </row>
        <row r="559">
          <cell r="B559" t="str">
            <v>Others sundry assets</v>
          </cell>
          <cell r="D559">
            <v>0</v>
          </cell>
          <cell r="E559">
            <v>0</v>
          </cell>
          <cell r="F559">
            <v>0</v>
          </cell>
          <cell r="N559">
            <v>0</v>
          </cell>
          <cell r="O559">
            <v>0</v>
          </cell>
        </row>
        <row r="560">
          <cell r="D560">
            <v>7893203.0399999991</v>
          </cell>
          <cell r="E560">
            <v>9402720</v>
          </cell>
          <cell r="F560">
            <v>1509516.9600000009</v>
          </cell>
          <cell r="G560">
            <v>3396599</v>
          </cell>
          <cell r="H560">
            <v>1461400</v>
          </cell>
          <cell r="I560">
            <v>1422218</v>
          </cell>
          <cell r="J560">
            <v>347727</v>
          </cell>
          <cell r="K560">
            <v>1387388</v>
          </cell>
          <cell r="L560">
            <v>1387388</v>
          </cell>
          <cell r="N560">
            <v>2996102.94</v>
          </cell>
          <cell r="O560">
            <v>3396599</v>
          </cell>
        </row>
        <row r="561">
          <cell r="C561" t="str">
            <v>Feb</v>
          </cell>
          <cell r="D561" t="str">
            <v xml:space="preserve">Consolidated </v>
          </cell>
          <cell r="G561" t="str">
            <v>Year To Date</v>
          </cell>
          <cell r="N561" t="str">
            <v>Company</v>
          </cell>
        </row>
        <row r="562">
          <cell r="D562" t="str">
            <v>LYR</v>
          </cell>
          <cell r="E562" t="str">
            <v>YTD</v>
          </cell>
          <cell r="F562" t="str">
            <v>Var.</v>
          </cell>
          <cell r="G562" t="str">
            <v>LRH</v>
          </cell>
          <cell r="H562" t="str">
            <v>LBT</v>
          </cell>
          <cell r="I562" t="str">
            <v>LGL</v>
          </cell>
          <cell r="J562" t="str">
            <v>LBC</v>
          </cell>
          <cell r="K562" t="str">
            <v>Other</v>
          </cell>
          <cell r="L562" t="str">
            <v>Other</v>
          </cell>
          <cell r="N562" t="str">
            <v>LYR</v>
          </cell>
          <cell r="O562" t="str">
            <v>YTD</v>
          </cell>
        </row>
        <row r="563">
          <cell r="B563" t="str">
            <v>Pre-opening expenses, at cost</v>
          </cell>
          <cell r="D563">
            <v>0</v>
          </cell>
          <cell r="E563">
            <v>0</v>
          </cell>
          <cell r="F563">
            <v>0</v>
          </cell>
          <cell r="N563">
            <v>0</v>
          </cell>
          <cell r="O563">
            <v>0</v>
          </cell>
        </row>
        <row r="564">
          <cell r="B564" t="str">
            <v>Accumulated amortisation</v>
          </cell>
          <cell r="D564">
            <v>0</v>
          </cell>
          <cell r="E564">
            <v>0</v>
          </cell>
          <cell r="F564">
            <v>0</v>
          </cell>
          <cell r="N564">
            <v>0</v>
          </cell>
          <cell r="O564">
            <v>0</v>
          </cell>
        </row>
        <row r="565">
          <cell r="B565" t="str">
            <v>Deferred exps. - Laguna Chiang Rai Project</v>
          </cell>
          <cell r="D565">
            <v>0</v>
          </cell>
          <cell r="E565">
            <v>0</v>
          </cell>
          <cell r="F565">
            <v>0</v>
          </cell>
          <cell r="N565">
            <v>0</v>
          </cell>
          <cell r="O565">
            <v>0</v>
          </cell>
        </row>
        <row r="566">
          <cell r="B566" t="str">
            <v>Deferred exps. - Banyan Tree Hotel</v>
          </cell>
          <cell r="D566">
            <v>0</v>
          </cell>
          <cell r="E566">
            <v>0</v>
          </cell>
          <cell r="F566">
            <v>0</v>
          </cell>
          <cell r="N566">
            <v>0</v>
          </cell>
          <cell r="O566">
            <v>0</v>
          </cell>
        </row>
        <row r="567">
          <cell r="B567" t="str">
            <v>Deposit</v>
          </cell>
          <cell r="D567">
            <v>7893203.0399999991</v>
          </cell>
          <cell r="E567">
            <v>9854917</v>
          </cell>
          <cell r="F567">
            <v>1961713.9600000009</v>
          </cell>
          <cell r="G567">
            <v>3375846</v>
          </cell>
          <cell r="H567">
            <v>1461400</v>
          </cell>
          <cell r="I567">
            <v>1438582</v>
          </cell>
          <cell r="J567">
            <v>347727</v>
          </cell>
          <cell r="K567">
            <v>1615681</v>
          </cell>
          <cell r="L567">
            <v>1615681</v>
          </cell>
          <cell r="N567">
            <v>2996102.94</v>
          </cell>
          <cell r="O567">
            <v>3375846</v>
          </cell>
        </row>
        <row r="568">
          <cell r="B568" t="str">
            <v>Others sundry assets</v>
          </cell>
          <cell r="D568">
            <v>0</v>
          </cell>
          <cell r="E568">
            <v>0</v>
          </cell>
          <cell r="F568">
            <v>0</v>
          </cell>
          <cell r="N568">
            <v>0</v>
          </cell>
          <cell r="O568">
            <v>0</v>
          </cell>
        </row>
        <row r="569">
          <cell r="D569">
            <v>7893203.0399999991</v>
          </cell>
          <cell r="E569">
            <v>9854917</v>
          </cell>
          <cell r="F569">
            <v>1961713.9600000009</v>
          </cell>
          <cell r="G569">
            <v>3375846</v>
          </cell>
          <cell r="H569">
            <v>1461400</v>
          </cell>
          <cell r="I569">
            <v>1438582</v>
          </cell>
          <cell r="J569">
            <v>347727</v>
          </cell>
          <cell r="K569">
            <v>1615681</v>
          </cell>
          <cell r="L569">
            <v>1615681</v>
          </cell>
          <cell r="N569">
            <v>2996102.94</v>
          </cell>
          <cell r="O569">
            <v>3375846</v>
          </cell>
        </row>
        <row r="570">
          <cell r="C570" t="str">
            <v>Mar</v>
          </cell>
          <cell r="D570" t="str">
            <v xml:space="preserve">Consolidated </v>
          </cell>
          <cell r="G570" t="str">
            <v>Year To Date</v>
          </cell>
          <cell r="N570" t="str">
            <v>Company</v>
          </cell>
        </row>
        <row r="571">
          <cell r="D571" t="str">
            <v>LYR</v>
          </cell>
          <cell r="E571" t="str">
            <v>YTD</v>
          </cell>
          <cell r="F571" t="str">
            <v>Var.</v>
          </cell>
          <cell r="G571" t="str">
            <v>LRH</v>
          </cell>
          <cell r="H571" t="str">
            <v>LBT</v>
          </cell>
          <cell r="I571" t="str">
            <v>LGL</v>
          </cell>
          <cell r="J571" t="str">
            <v>LBC</v>
          </cell>
          <cell r="K571" t="str">
            <v>Other</v>
          </cell>
          <cell r="L571" t="str">
            <v>Other</v>
          </cell>
          <cell r="N571" t="str">
            <v>LYR</v>
          </cell>
          <cell r="O571" t="str">
            <v>YTD</v>
          </cell>
        </row>
        <row r="572">
          <cell r="B572" t="str">
            <v>Pre-opening expenses, at cost</v>
          </cell>
          <cell r="D572">
            <v>0</v>
          </cell>
          <cell r="E572">
            <v>0</v>
          </cell>
          <cell r="F572">
            <v>0</v>
          </cell>
          <cell r="N572">
            <v>0</v>
          </cell>
          <cell r="O572">
            <v>0</v>
          </cell>
        </row>
        <row r="573">
          <cell r="B573" t="str">
            <v>Accumulated amortisation</v>
          </cell>
          <cell r="D573">
            <v>0</v>
          </cell>
          <cell r="E573">
            <v>0</v>
          </cell>
          <cell r="F573">
            <v>0</v>
          </cell>
          <cell r="N573">
            <v>0</v>
          </cell>
          <cell r="O573">
            <v>0</v>
          </cell>
        </row>
        <row r="574">
          <cell r="B574" t="str">
            <v>Deferred exps. - Laguna Chiang Rai Project</v>
          </cell>
          <cell r="D574">
            <v>0</v>
          </cell>
          <cell r="E574">
            <v>0</v>
          </cell>
          <cell r="F574">
            <v>0</v>
          </cell>
          <cell r="N574">
            <v>0</v>
          </cell>
          <cell r="O574">
            <v>0</v>
          </cell>
        </row>
        <row r="575">
          <cell r="B575" t="str">
            <v>Deferred exps. - Banyan Tree Hotel</v>
          </cell>
          <cell r="D575">
            <v>0</v>
          </cell>
          <cell r="E575">
            <v>0</v>
          </cell>
          <cell r="F575">
            <v>0</v>
          </cell>
          <cell r="N575">
            <v>0</v>
          </cell>
          <cell r="O575">
            <v>0</v>
          </cell>
        </row>
        <row r="576">
          <cell r="B576" t="str">
            <v>Deposit</v>
          </cell>
          <cell r="D576">
            <v>7893203.0399999991</v>
          </cell>
          <cell r="E576">
            <v>9826491</v>
          </cell>
          <cell r="F576">
            <v>1933287.9600000009</v>
          </cell>
          <cell r="G576">
            <v>3258212</v>
          </cell>
          <cell r="H576">
            <v>1446400</v>
          </cell>
          <cell r="I576">
            <v>1437582</v>
          </cell>
          <cell r="J576">
            <v>347727</v>
          </cell>
          <cell r="K576">
            <v>1668285</v>
          </cell>
          <cell r="L576">
            <v>1668285</v>
          </cell>
          <cell r="N576">
            <v>2996102.94</v>
          </cell>
          <cell r="O576">
            <v>3258212</v>
          </cell>
        </row>
        <row r="577">
          <cell r="B577" t="str">
            <v>Others sundry assets</v>
          </cell>
          <cell r="D577">
            <v>0</v>
          </cell>
          <cell r="E577">
            <v>0</v>
          </cell>
          <cell r="F577">
            <v>0</v>
          </cell>
          <cell r="N577">
            <v>0</v>
          </cell>
          <cell r="O577">
            <v>0</v>
          </cell>
        </row>
        <row r="578">
          <cell r="D578">
            <v>7893203.0399999991</v>
          </cell>
          <cell r="E578">
            <v>9826491</v>
          </cell>
          <cell r="F578">
            <v>1933287.9600000009</v>
          </cell>
          <cell r="G578">
            <v>3258212</v>
          </cell>
          <cell r="H578">
            <v>1446400</v>
          </cell>
          <cell r="I578">
            <v>1437582</v>
          </cell>
          <cell r="J578">
            <v>347727</v>
          </cell>
          <cell r="K578">
            <v>1668285</v>
          </cell>
          <cell r="L578">
            <v>1668285</v>
          </cell>
          <cell r="N578">
            <v>2996102.94</v>
          </cell>
          <cell r="O578">
            <v>3258212</v>
          </cell>
        </row>
        <row r="579">
          <cell r="C579" t="str">
            <v>Apr</v>
          </cell>
          <cell r="D579" t="str">
            <v xml:space="preserve">Consolidated </v>
          </cell>
          <cell r="G579" t="str">
            <v>Year To Date</v>
          </cell>
          <cell r="N579" t="str">
            <v>Company</v>
          </cell>
        </row>
        <row r="580">
          <cell r="D580" t="str">
            <v>LYR</v>
          </cell>
          <cell r="E580" t="str">
            <v>YTD</v>
          </cell>
          <cell r="F580" t="str">
            <v>Var.</v>
          </cell>
          <cell r="G580" t="str">
            <v>LRH</v>
          </cell>
          <cell r="H580" t="str">
            <v>LBT</v>
          </cell>
          <cell r="I580" t="str">
            <v>LGL</v>
          </cell>
          <cell r="J580" t="str">
            <v>LBC</v>
          </cell>
          <cell r="K580" t="str">
            <v>Other</v>
          </cell>
          <cell r="L580" t="str">
            <v>Other</v>
          </cell>
          <cell r="N580" t="str">
            <v>LYR</v>
          </cell>
          <cell r="O580" t="str">
            <v>YTD</v>
          </cell>
        </row>
        <row r="581">
          <cell r="B581" t="str">
            <v>Pre-opening expenses, at cost</v>
          </cell>
          <cell r="D581">
            <v>0</v>
          </cell>
          <cell r="E581">
            <v>0</v>
          </cell>
          <cell r="F581">
            <v>0</v>
          </cell>
          <cell r="N581">
            <v>0</v>
          </cell>
          <cell r="O581">
            <v>0</v>
          </cell>
        </row>
        <row r="582">
          <cell r="B582" t="str">
            <v>Accumulated amortisation</v>
          </cell>
          <cell r="D582">
            <v>0</v>
          </cell>
          <cell r="E582">
            <v>0</v>
          </cell>
          <cell r="F582">
            <v>0</v>
          </cell>
          <cell r="N582">
            <v>0</v>
          </cell>
          <cell r="O582">
            <v>0</v>
          </cell>
        </row>
        <row r="583">
          <cell r="B583" t="str">
            <v>Deferred exps. - Laguna Chiang Rai Project</v>
          </cell>
          <cell r="D583">
            <v>0</v>
          </cell>
          <cell r="E583">
            <v>0</v>
          </cell>
          <cell r="F583">
            <v>0</v>
          </cell>
          <cell r="N583">
            <v>0</v>
          </cell>
          <cell r="O583">
            <v>0</v>
          </cell>
        </row>
        <row r="584">
          <cell r="B584" t="str">
            <v>Deferred exps. - Banyan Tree Hotel</v>
          </cell>
          <cell r="D584">
            <v>0</v>
          </cell>
          <cell r="E584">
            <v>0</v>
          </cell>
          <cell r="F584">
            <v>0</v>
          </cell>
          <cell r="N584">
            <v>0</v>
          </cell>
          <cell r="O584">
            <v>0</v>
          </cell>
        </row>
        <row r="585">
          <cell r="B585" t="str">
            <v>Deposit</v>
          </cell>
          <cell r="D585">
            <v>7893203.0399999991</v>
          </cell>
          <cell r="E585">
            <v>9948788</v>
          </cell>
          <cell r="F585">
            <v>2055584.9600000009</v>
          </cell>
          <cell r="G585">
            <v>3415459</v>
          </cell>
          <cell r="H585">
            <v>1431400</v>
          </cell>
          <cell r="I585">
            <v>1417632</v>
          </cell>
          <cell r="J585">
            <v>347727</v>
          </cell>
          <cell r="K585">
            <v>1668285</v>
          </cell>
          <cell r="L585">
            <v>1668285</v>
          </cell>
          <cell r="N585">
            <v>2996102.94</v>
          </cell>
          <cell r="O585">
            <v>3415459</v>
          </cell>
        </row>
        <row r="586">
          <cell r="B586" t="str">
            <v>Others sundry assets</v>
          </cell>
          <cell r="D586">
            <v>0</v>
          </cell>
          <cell r="E586">
            <v>0</v>
          </cell>
          <cell r="F586">
            <v>0</v>
          </cell>
          <cell r="N586">
            <v>0</v>
          </cell>
          <cell r="O586">
            <v>0</v>
          </cell>
        </row>
        <row r="587">
          <cell r="D587">
            <v>7893203.0399999991</v>
          </cell>
          <cell r="E587">
            <v>9948788</v>
          </cell>
          <cell r="F587">
            <v>2055584.9600000009</v>
          </cell>
          <cell r="G587">
            <v>3415459</v>
          </cell>
          <cell r="H587">
            <v>1431400</v>
          </cell>
          <cell r="I587">
            <v>1417632</v>
          </cell>
          <cell r="J587">
            <v>347727</v>
          </cell>
          <cell r="K587">
            <v>1668285</v>
          </cell>
          <cell r="L587">
            <v>1668285</v>
          </cell>
          <cell r="N587">
            <v>2996102.94</v>
          </cell>
          <cell r="O587">
            <v>3415459</v>
          </cell>
        </row>
        <row r="588">
          <cell r="C588" t="str">
            <v>May</v>
          </cell>
          <cell r="D588" t="str">
            <v xml:space="preserve">Consolidated </v>
          </cell>
          <cell r="G588" t="str">
            <v>Year To Date</v>
          </cell>
          <cell r="N588" t="str">
            <v>Company</v>
          </cell>
        </row>
        <row r="589">
          <cell r="D589" t="str">
            <v>LYR</v>
          </cell>
          <cell r="E589" t="str">
            <v>YTD</v>
          </cell>
          <cell r="F589" t="str">
            <v>Var.</v>
          </cell>
          <cell r="G589" t="str">
            <v>LRH</v>
          </cell>
          <cell r="H589" t="str">
            <v>LBT</v>
          </cell>
          <cell r="I589" t="str">
            <v>LGL</v>
          </cell>
          <cell r="J589" t="str">
            <v>LBC</v>
          </cell>
          <cell r="K589" t="str">
            <v>Other</v>
          </cell>
          <cell r="L589" t="str">
            <v>Other</v>
          </cell>
          <cell r="N589" t="str">
            <v>LYR</v>
          </cell>
          <cell r="O589" t="str">
            <v>YTD</v>
          </cell>
        </row>
        <row r="590">
          <cell r="B590" t="str">
            <v>Pre-opening expenses, at cost</v>
          </cell>
          <cell r="D590">
            <v>0</v>
          </cell>
          <cell r="E590">
            <v>0</v>
          </cell>
          <cell r="F590">
            <v>0</v>
          </cell>
          <cell r="N590">
            <v>0</v>
          </cell>
          <cell r="O590">
            <v>0</v>
          </cell>
        </row>
        <row r="591">
          <cell r="B591" t="str">
            <v>Accumulated amortisation</v>
          </cell>
          <cell r="D591">
            <v>0</v>
          </cell>
          <cell r="E591">
            <v>0</v>
          </cell>
          <cell r="F591">
            <v>0</v>
          </cell>
          <cell r="N591">
            <v>0</v>
          </cell>
          <cell r="O591">
            <v>0</v>
          </cell>
        </row>
        <row r="592">
          <cell r="B592" t="str">
            <v>Deferred exps. - Laguna Chiang Rai Project</v>
          </cell>
          <cell r="D592">
            <v>0</v>
          </cell>
          <cell r="E592">
            <v>0</v>
          </cell>
          <cell r="F592">
            <v>0</v>
          </cell>
          <cell r="N592">
            <v>0</v>
          </cell>
          <cell r="O592">
            <v>0</v>
          </cell>
        </row>
        <row r="593">
          <cell r="B593" t="str">
            <v>Deferred exps. - Banyan Tree Hotel</v>
          </cell>
          <cell r="D593">
            <v>0</v>
          </cell>
          <cell r="E593">
            <v>0</v>
          </cell>
          <cell r="F593">
            <v>0</v>
          </cell>
          <cell r="N593">
            <v>0</v>
          </cell>
          <cell r="O593">
            <v>0</v>
          </cell>
        </row>
        <row r="594">
          <cell r="B594" t="str">
            <v>Deposit</v>
          </cell>
          <cell r="D594">
            <v>7893203.0399999991</v>
          </cell>
          <cell r="E594">
            <v>27067761</v>
          </cell>
          <cell r="F594">
            <v>19174557.960000001</v>
          </cell>
          <cell r="G594">
            <v>3442696</v>
          </cell>
          <cell r="H594">
            <v>1416400</v>
          </cell>
          <cell r="I594">
            <v>1417632</v>
          </cell>
          <cell r="J594">
            <v>347727</v>
          </cell>
          <cell r="K594">
            <v>10221653</v>
          </cell>
          <cell r="L594">
            <v>10221653</v>
          </cell>
          <cell r="N594">
            <v>2996102.94</v>
          </cell>
          <cell r="O594">
            <v>3442696</v>
          </cell>
        </row>
        <row r="595">
          <cell r="B595" t="str">
            <v>Others sundry assets</v>
          </cell>
          <cell r="D595">
            <v>0</v>
          </cell>
          <cell r="E595">
            <v>0</v>
          </cell>
          <cell r="F595">
            <v>0</v>
          </cell>
          <cell r="N595">
            <v>0</v>
          </cell>
          <cell r="O595">
            <v>0</v>
          </cell>
        </row>
        <row r="596">
          <cell r="D596">
            <v>7893203.0399999991</v>
          </cell>
          <cell r="E596">
            <v>27067761</v>
          </cell>
          <cell r="F596">
            <v>19174557.960000001</v>
          </cell>
          <cell r="G596">
            <v>3442696</v>
          </cell>
          <cell r="H596">
            <v>1416400</v>
          </cell>
          <cell r="I596">
            <v>1417632</v>
          </cell>
          <cell r="J596">
            <v>347727</v>
          </cell>
          <cell r="K596">
            <v>10221653</v>
          </cell>
          <cell r="L596">
            <v>10221653</v>
          </cell>
          <cell r="N596">
            <v>2996102.94</v>
          </cell>
          <cell r="O596">
            <v>3442696</v>
          </cell>
        </row>
        <row r="597">
          <cell r="C597" t="str">
            <v>Jun</v>
          </cell>
          <cell r="D597" t="str">
            <v xml:space="preserve">Consolidated </v>
          </cell>
          <cell r="G597" t="str">
            <v>Year To Date</v>
          </cell>
          <cell r="N597" t="str">
            <v>Company</v>
          </cell>
        </row>
        <row r="598">
          <cell r="D598" t="str">
            <v>LYR</v>
          </cell>
          <cell r="E598" t="str">
            <v>YTD</v>
          </cell>
          <cell r="F598" t="str">
            <v>Var.</v>
          </cell>
          <cell r="G598" t="str">
            <v>LRH</v>
          </cell>
          <cell r="H598" t="str">
            <v>LBT</v>
          </cell>
          <cell r="I598" t="str">
            <v>LGL</v>
          </cell>
          <cell r="J598" t="str">
            <v>LBC</v>
          </cell>
          <cell r="K598" t="str">
            <v>Other</v>
          </cell>
          <cell r="L598" t="str">
            <v>Other</v>
          </cell>
          <cell r="N598" t="str">
            <v>LYR</v>
          </cell>
          <cell r="O598" t="str">
            <v>YTD</v>
          </cell>
        </row>
        <row r="599">
          <cell r="B599" t="str">
            <v>Pre-opening expenses, at cost</v>
          </cell>
          <cell r="D599">
            <v>0</v>
          </cell>
          <cell r="E599">
            <v>0</v>
          </cell>
          <cell r="F599">
            <v>0</v>
          </cell>
          <cell r="N599">
            <v>0</v>
          </cell>
          <cell r="O599">
            <v>0</v>
          </cell>
        </row>
        <row r="600">
          <cell r="B600" t="str">
            <v>Accumulated amortisation</v>
          </cell>
          <cell r="D600">
            <v>0</v>
          </cell>
          <cell r="E600">
            <v>0</v>
          </cell>
          <cell r="F600">
            <v>0</v>
          </cell>
          <cell r="N600">
            <v>0</v>
          </cell>
          <cell r="O600">
            <v>0</v>
          </cell>
        </row>
        <row r="601">
          <cell r="B601" t="str">
            <v>Deferred exps. - Laguna Chiang Rai Project</v>
          </cell>
          <cell r="D601">
            <v>0</v>
          </cell>
          <cell r="E601">
            <v>0</v>
          </cell>
          <cell r="F601">
            <v>0</v>
          </cell>
          <cell r="N601">
            <v>0</v>
          </cell>
          <cell r="O601">
            <v>0</v>
          </cell>
        </row>
        <row r="602">
          <cell r="B602" t="str">
            <v>Deferred exps. - Banyan Tree Hotel</v>
          </cell>
          <cell r="D602">
            <v>0</v>
          </cell>
          <cell r="E602">
            <v>0</v>
          </cell>
          <cell r="F602">
            <v>0</v>
          </cell>
          <cell r="N602">
            <v>0</v>
          </cell>
          <cell r="O602">
            <v>0</v>
          </cell>
        </row>
        <row r="603">
          <cell r="B603" t="str">
            <v>Deposit</v>
          </cell>
          <cell r="D603">
            <v>7893203.0399999991</v>
          </cell>
          <cell r="E603">
            <v>27067761</v>
          </cell>
          <cell r="F603">
            <v>19174557.960000001</v>
          </cell>
          <cell r="G603">
            <v>3442696</v>
          </cell>
          <cell r="H603">
            <v>1416400</v>
          </cell>
          <cell r="I603">
            <v>1417632</v>
          </cell>
          <cell r="J603">
            <v>347727</v>
          </cell>
          <cell r="K603">
            <v>10221653</v>
          </cell>
          <cell r="L603">
            <v>10221653</v>
          </cell>
          <cell r="N603">
            <v>2996102.94</v>
          </cell>
          <cell r="O603">
            <v>3442696</v>
          </cell>
        </row>
        <row r="604">
          <cell r="B604" t="str">
            <v>Others sundry assets</v>
          </cell>
          <cell r="D604">
            <v>0</v>
          </cell>
          <cell r="E604">
            <v>0</v>
          </cell>
          <cell r="F604">
            <v>0</v>
          </cell>
          <cell r="N604">
            <v>0</v>
          </cell>
          <cell r="O604">
            <v>0</v>
          </cell>
        </row>
        <row r="605">
          <cell r="D605">
            <v>7893203.0399999991</v>
          </cell>
          <cell r="E605">
            <v>27067761</v>
          </cell>
          <cell r="F605">
            <v>19174557.960000001</v>
          </cell>
          <cell r="G605">
            <v>3442696</v>
          </cell>
          <cell r="H605">
            <v>1416400</v>
          </cell>
          <cell r="I605">
            <v>1417632</v>
          </cell>
          <cell r="J605">
            <v>347727</v>
          </cell>
          <cell r="K605">
            <v>10221653</v>
          </cell>
          <cell r="L605">
            <v>10221653</v>
          </cell>
          <cell r="N605">
            <v>2996102.94</v>
          </cell>
          <cell r="O605">
            <v>3442696</v>
          </cell>
        </row>
        <row r="606">
          <cell r="C606" t="str">
            <v>Jul</v>
          </cell>
          <cell r="D606" t="str">
            <v xml:space="preserve">Consolidated </v>
          </cell>
          <cell r="G606" t="str">
            <v>Year To Date</v>
          </cell>
          <cell r="N606" t="str">
            <v>Company</v>
          </cell>
        </row>
        <row r="607">
          <cell r="D607" t="str">
            <v>LYR</v>
          </cell>
          <cell r="E607" t="str">
            <v>YTD</v>
          </cell>
          <cell r="F607" t="str">
            <v>Var.</v>
          </cell>
          <cell r="G607" t="str">
            <v>LRH</v>
          </cell>
          <cell r="H607" t="str">
            <v>LBT</v>
          </cell>
          <cell r="I607" t="str">
            <v>LGL</v>
          </cell>
          <cell r="J607" t="str">
            <v>LBC</v>
          </cell>
          <cell r="K607" t="str">
            <v>Other</v>
          </cell>
          <cell r="L607" t="str">
            <v>Other</v>
          </cell>
          <cell r="N607" t="str">
            <v>LYR</v>
          </cell>
          <cell r="O607" t="str">
            <v>YTD</v>
          </cell>
        </row>
        <row r="608">
          <cell r="B608" t="str">
            <v>Pre-opening expenses, at cost</v>
          </cell>
          <cell r="D608">
            <v>0</v>
          </cell>
          <cell r="E608">
            <v>0</v>
          </cell>
          <cell r="F608">
            <v>0</v>
          </cell>
          <cell r="G608">
            <v>0</v>
          </cell>
          <cell r="H608">
            <v>0</v>
          </cell>
          <cell r="I608">
            <v>0</v>
          </cell>
          <cell r="J608">
            <v>0</v>
          </cell>
          <cell r="K608">
            <v>0</v>
          </cell>
          <cell r="L608">
            <v>0</v>
          </cell>
          <cell r="N608">
            <v>0</v>
          </cell>
          <cell r="O608">
            <v>0</v>
          </cell>
        </row>
        <row r="609">
          <cell r="B609" t="str">
            <v>Accumulated amortisation</v>
          </cell>
          <cell r="D609">
            <v>0</v>
          </cell>
          <cell r="E609">
            <v>0</v>
          </cell>
          <cell r="F609">
            <v>0</v>
          </cell>
          <cell r="G609">
            <v>0</v>
          </cell>
          <cell r="H609">
            <v>0</v>
          </cell>
          <cell r="I609">
            <v>0</v>
          </cell>
          <cell r="J609">
            <v>0</v>
          </cell>
          <cell r="K609">
            <v>0</v>
          </cell>
          <cell r="L609">
            <v>0</v>
          </cell>
          <cell r="N609">
            <v>0</v>
          </cell>
          <cell r="O609">
            <v>0</v>
          </cell>
        </row>
        <row r="610">
          <cell r="B610" t="str">
            <v>Deferred exps. - Laguna Chiang Rai Project</v>
          </cell>
          <cell r="D610">
            <v>0</v>
          </cell>
          <cell r="E610">
            <v>0</v>
          </cell>
          <cell r="F610">
            <v>0</v>
          </cell>
          <cell r="G610">
            <v>0</v>
          </cell>
          <cell r="H610">
            <v>0</v>
          </cell>
          <cell r="I610">
            <v>0</v>
          </cell>
          <cell r="J610">
            <v>0</v>
          </cell>
          <cell r="K610">
            <v>0</v>
          </cell>
          <cell r="L610">
            <v>0</v>
          </cell>
          <cell r="N610">
            <v>0</v>
          </cell>
          <cell r="O610">
            <v>0</v>
          </cell>
        </row>
        <row r="611">
          <cell r="B611" t="str">
            <v>Deferred exps. - Banyan Tree Hotel</v>
          </cell>
          <cell r="D611">
            <v>0</v>
          </cell>
          <cell r="E611">
            <v>0</v>
          </cell>
          <cell r="F611">
            <v>0</v>
          </cell>
          <cell r="G611">
            <v>0</v>
          </cell>
          <cell r="H611">
            <v>0</v>
          </cell>
          <cell r="I611">
            <v>0</v>
          </cell>
          <cell r="J611">
            <v>0</v>
          </cell>
          <cell r="K611">
            <v>0</v>
          </cell>
          <cell r="L611">
            <v>0</v>
          </cell>
          <cell r="N611">
            <v>0</v>
          </cell>
          <cell r="O611">
            <v>0</v>
          </cell>
        </row>
        <row r="612">
          <cell r="B612" t="str">
            <v>Deposit</v>
          </cell>
          <cell r="D612">
            <v>7893203.0399999991</v>
          </cell>
          <cell r="E612">
            <v>10172113.669999998</v>
          </cell>
          <cell r="F612">
            <v>2278910.629999999</v>
          </cell>
          <cell r="G612">
            <v>3200935.8099999996</v>
          </cell>
          <cell r="H612">
            <v>1416400</v>
          </cell>
          <cell r="I612">
            <v>1425631.65</v>
          </cell>
          <cell r="J612">
            <v>347727.27</v>
          </cell>
          <cell r="K612">
            <v>1890709.47</v>
          </cell>
          <cell r="L612">
            <v>1890709.47</v>
          </cell>
          <cell r="N612">
            <v>2996102.94</v>
          </cell>
          <cell r="O612">
            <v>3200935.8099999996</v>
          </cell>
        </row>
        <row r="613">
          <cell r="B613" t="str">
            <v>Others sundry assets</v>
          </cell>
          <cell r="D613">
            <v>0</v>
          </cell>
          <cell r="E613">
            <v>244480.51</v>
          </cell>
          <cell r="F613">
            <v>244480.51</v>
          </cell>
          <cell r="G613">
            <v>244480.51</v>
          </cell>
          <cell r="H613">
            <v>0</v>
          </cell>
          <cell r="I613">
            <v>0</v>
          </cell>
          <cell r="J613">
            <v>0</v>
          </cell>
          <cell r="K613">
            <v>0</v>
          </cell>
          <cell r="L613">
            <v>0</v>
          </cell>
          <cell r="N613">
            <v>0</v>
          </cell>
          <cell r="O613">
            <v>244480.51</v>
          </cell>
        </row>
        <row r="614">
          <cell r="D614">
            <v>7893203.0399999991</v>
          </cell>
          <cell r="E614">
            <v>10416594.179999998</v>
          </cell>
          <cell r="F614">
            <v>2523391.1399999987</v>
          </cell>
          <cell r="G614">
            <v>3445416.3199999994</v>
          </cell>
          <cell r="H614">
            <v>1416400</v>
          </cell>
          <cell r="I614">
            <v>1425631.65</v>
          </cell>
          <cell r="J614">
            <v>347727.27</v>
          </cell>
          <cell r="K614">
            <v>1890709.47</v>
          </cell>
          <cell r="L614">
            <v>1890709.47</v>
          </cell>
          <cell r="N614">
            <v>2996102.94</v>
          </cell>
          <cell r="O614">
            <v>3445416.3199999994</v>
          </cell>
        </row>
        <row r="615">
          <cell r="C615" t="str">
            <v>Aug</v>
          </cell>
          <cell r="D615" t="str">
            <v xml:space="preserve">Consolidated </v>
          </cell>
          <cell r="G615" t="str">
            <v>Year To Date</v>
          </cell>
          <cell r="N615" t="str">
            <v>Company</v>
          </cell>
        </row>
        <row r="616">
          <cell r="D616" t="str">
            <v>LYR</v>
          </cell>
          <cell r="E616" t="str">
            <v>YTD</v>
          </cell>
          <cell r="F616" t="str">
            <v>Var.</v>
          </cell>
          <cell r="G616" t="str">
            <v>LRH</v>
          </cell>
          <cell r="H616" t="str">
            <v>LBT</v>
          </cell>
          <cell r="I616" t="str">
            <v>LGL</v>
          </cell>
          <cell r="J616" t="str">
            <v>LBC</v>
          </cell>
          <cell r="K616" t="str">
            <v>Other</v>
          </cell>
          <cell r="L616" t="str">
            <v>Other</v>
          </cell>
          <cell r="N616" t="str">
            <v>LYR</v>
          </cell>
          <cell r="O616" t="str">
            <v>YTD</v>
          </cell>
        </row>
        <row r="617">
          <cell r="B617" t="str">
            <v>Pre-opening expenses, at cost</v>
          </cell>
          <cell r="D617">
            <v>0</v>
          </cell>
          <cell r="E617">
            <v>0</v>
          </cell>
          <cell r="F617">
            <v>0</v>
          </cell>
          <cell r="L617">
            <v>0</v>
          </cell>
          <cell r="N617">
            <v>4757264.9000000004</v>
          </cell>
          <cell r="O617">
            <v>0</v>
          </cell>
        </row>
        <row r="618">
          <cell r="B618" t="str">
            <v>Accumulated amortisation</v>
          </cell>
          <cell r="D618">
            <v>0</v>
          </cell>
          <cell r="E618">
            <v>0</v>
          </cell>
          <cell r="F618">
            <v>0</v>
          </cell>
          <cell r="L618">
            <v>0</v>
          </cell>
          <cell r="N618">
            <v>-4757264.9000000004</v>
          </cell>
          <cell r="O618">
            <v>0</v>
          </cell>
        </row>
        <row r="619">
          <cell r="B619" t="str">
            <v>Deferred exps. - Laguna Chiang Rai Project</v>
          </cell>
          <cell r="D619">
            <v>0</v>
          </cell>
          <cell r="E619">
            <v>0</v>
          </cell>
          <cell r="F619">
            <v>0</v>
          </cell>
          <cell r="L619">
            <v>0</v>
          </cell>
          <cell r="N619">
            <v>0</v>
          </cell>
          <cell r="O619">
            <v>0</v>
          </cell>
        </row>
        <row r="620">
          <cell r="B620" t="str">
            <v>Deferred exps. - Banyan Tree Hotel</v>
          </cell>
          <cell r="D620">
            <v>0</v>
          </cell>
          <cell r="E620">
            <v>0</v>
          </cell>
          <cell r="F620">
            <v>0</v>
          </cell>
          <cell r="L620">
            <v>0</v>
          </cell>
          <cell r="N620">
            <v>0</v>
          </cell>
          <cell r="O620">
            <v>0</v>
          </cell>
        </row>
        <row r="621">
          <cell r="B621" t="str">
            <v>Deposit</v>
          </cell>
          <cell r="D621">
            <v>7893203.0399999991</v>
          </cell>
          <cell r="E621">
            <v>3462210.89</v>
          </cell>
          <cell r="F621">
            <v>-4430992.1499999985</v>
          </cell>
          <cell r="G621">
            <v>0</v>
          </cell>
          <cell r="H621">
            <v>1416400</v>
          </cell>
          <cell r="I621">
            <v>0</v>
          </cell>
          <cell r="J621">
            <v>347727.27</v>
          </cell>
          <cell r="L621">
            <v>1698083.62</v>
          </cell>
          <cell r="N621">
            <v>4694238</v>
          </cell>
          <cell r="O621">
            <v>0</v>
          </cell>
        </row>
        <row r="622">
          <cell r="B622" t="str">
            <v>Others sundry assets</v>
          </cell>
          <cell r="D622">
            <v>0</v>
          </cell>
          <cell r="E622">
            <v>0</v>
          </cell>
          <cell r="F622">
            <v>0</v>
          </cell>
          <cell r="G622">
            <v>0</v>
          </cell>
          <cell r="L622">
            <v>0</v>
          </cell>
          <cell r="N622">
            <v>876872.82</v>
          </cell>
          <cell r="O622">
            <v>0</v>
          </cell>
        </row>
        <row r="623">
          <cell r="D623">
            <v>7893203.0399999991</v>
          </cell>
          <cell r="E623">
            <v>3462210.89</v>
          </cell>
          <cell r="F623">
            <v>-4430992.1499999985</v>
          </cell>
          <cell r="G623">
            <v>0</v>
          </cell>
          <cell r="H623">
            <v>1416400</v>
          </cell>
          <cell r="I623">
            <v>0</v>
          </cell>
          <cell r="J623">
            <v>347727.27</v>
          </cell>
          <cell r="K623">
            <v>0</v>
          </cell>
          <cell r="L623">
            <v>1698083.62</v>
          </cell>
          <cell r="N623">
            <v>5571110.8200000003</v>
          </cell>
          <cell r="O623">
            <v>0</v>
          </cell>
        </row>
        <row r="624">
          <cell r="C624" t="str">
            <v>Sep</v>
          </cell>
          <cell r="D624" t="str">
            <v xml:space="preserve">Consolidated </v>
          </cell>
          <cell r="G624" t="str">
            <v>Year To Date</v>
          </cell>
          <cell r="N624" t="str">
            <v>Company</v>
          </cell>
        </row>
        <row r="625">
          <cell r="D625" t="str">
            <v>LYR</v>
          </cell>
          <cell r="E625" t="str">
            <v>YTD</v>
          </cell>
          <cell r="F625" t="str">
            <v>Var.</v>
          </cell>
          <cell r="G625" t="str">
            <v>LRH</v>
          </cell>
          <cell r="H625" t="str">
            <v>LBT</v>
          </cell>
          <cell r="I625" t="str">
            <v>LGL</v>
          </cell>
          <cell r="J625" t="str">
            <v>LBC</v>
          </cell>
          <cell r="K625" t="str">
            <v>Other</v>
          </cell>
          <cell r="L625" t="str">
            <v>Other</v>
          </cell>
          <cell r="N625" t="str">
            <v>LYR</v>
          </cell>
          <cell r="O625" t="str">
            <v>YTD</v>
          </cell>
        </row>
        <row r="626">
          <cell r="B626" t="str">
            <v>Pre-opening expenses, at cost</v>
          </cell>
          <cell r="D626">
            <v>0</v>
          </cell>
          <cell r="E626">
            <v>0</v>
          </cell>
          <cell r="F626">
            <v>0</v>
          </cell>
          <cell r="N626">
            <v>4757264.9000000004</v>
          </cell>
          <cell r="O626">
            <v>0</v>
          </cell>
        </row>
        <row r="627">
          <cell r="B627" t="str">
            <v>Accumulated amortisation</v>
          </cell>
          <cell r="D627">
            <v>0</v>
          </cell>
          <cell r="E627">
            <v>0</v>
          </cell>
          <cell r="F627">
            <v>0</v>
          </cell>
          <cell r="N627">
            <v>-4757264.9000000004</v>
          </cell>
          <cell r="O627">
            <v>0</v>
          </cell>
        </row>
        <row r="628">
          <cell r="B628" t="str">
            <v>Deferred exps. - Laguna Chiang Rai Project</v>
          </cell>
          <cell r="D628">
            <v>0</v>
          </cell>
          <cell r="E628">
            <v>0</v>
          </cell>
          <cell r="F628">
            <v>0</v>
          </cell>
          <cell r="N628">
            <v>0</v>
          </cell>
          <cell r="O628">
            <v>0</v>
          </cell>
        </row>
        <row r="629">
          <cell r="B629" t="str">
            <v>Deferred exps. - Banyan Tree Hotel</v>
          </cell>
          <cell r="D629">
            <v>0</v>
          </cell>
          <cell r="E629">
            <v>0</v>
          </cell>
          <cell r="F629">
            <v>0</v>
          </cell>
          <cell r="N629">
            <v>0</v>
          </cell>
          <cell r="O629">
            <v>0</v>
          </cell>
        </row>
        <row r="630">
          <cell r="B630" t="str">
            <v>Deposit</v>
          </cell>
          <cell r="D630">
            <v>7893203.0399999991</v>
          </cell>
          <cell r="E630">
            <v>0</v>
          </cell>
          <cell r="F630">
            <v>-7893203.0399999991</v>
          </cell>
          <cell r="N630">
            <v>4694238</v>
          </cell>
          <cell r="O630">
            <v>0</v>
          </cell>
        </row>
        <row r="631">
          <cell r="B631" t="str">
            <v>Others sundry assets</v>
          </cell>
          <cell r="D631">
            <v>0</v>
          </cell>
          <cell r="E631">
            <v>0</v>
          </cell>
          <cell r="F631">
            <v>0</v>
          </cell>
          <cell r="N631">
            <v>876872.82</v>
          </cell>
          <cell r="O631">
            <v>0</v>
          </cell>
        </row>
        <row r="632">
          <cell r="D632">
            <v>7893203.0399999991</v>
          </cell>
          <cell r="E632">
            <v>0</v>
          </cell>
          <cell r="F632">
            <v>-7893203.0399999991</v>
          </cell>
          <cell r="G632">
            <v>0</v>
          </cell>
          <cell r="H632">
            <v>0</v>
          </cell>
          <cell r="I632">
            <v>0</v>
          </cell>
          <cell r="J632">
            <v>0</v>
          </cell>
          <cell r="K632">
            <v>0</v>
          </cell>
          <cell r="L632">
            <v>0</v>
          </cell>
          <cell r="N632">
            <v>5571110.8200000003</v>
          </cell>
          <cell r="O632">
            <v>0</v>
          </cell>
        </row>
        <row r="633">
          <cell r="C633" t="str">
            <v>Oct</v>
          </cell>
          <cell r="D633" t="str">
            <v xml:space="preserve">Consolidated </v>
          </cell>
          <cell r="G633" t="str">
            <v>Year To Date</v>
          </cell>
          <cell r="N633" t="str">
            <v>Company</v>
          </cell>
        </row>
        <row r="634">
          <cell r="D634" t="str">
            <v>LYR</v>
          </cell>
          <cell r="E634" t="str">
            <v>YTD</v>
          </cell>
          <cell r="F634" t="str">
            <v>Var.</v>
          </cell>
          <cell r="G634" t="str">
            <v>LRH</v>
          </cell>
          <cell r="H634" t="str">
            <v>LBT</v>
          </cell>
          <cell r="I634" t="str">
            <v>LGL</v>
          </cell>
          <cell r="J634" t="str">
            <v>LBC</v>
          </cell>
          <cell r="K634" t="str">
            <v>Other</v>
          </cell>
          <cell r="L634" t="str">
            <v>Other</v>
          </cell>
          <cell r="N634" t="str">
            <v>LYR</v>
          </cell>
          <cell r="O634" t="str">
            <v>YTD</v>
          </cell>
        </row>
        <row r="635">
          <cell r="B635" t="str">
            <v>Pre-opening expenses, at cost</v>
          </cell>
          <cell r="D635">
            <v>0</v>
          </cell>
          <cell r="E635">
            <v>0</v>
          </cell>
          <cell r="F635">
            <v>0</v>
          </cell>
          <cell r="N635">
            <v>4757264.9000000004</v>
          </cell>
          <cell r="O635">
            <v>0</v>
          </cell>
        </row>
        <row r="636">
          <cell r="B636" t="str">
            <v>Accumulated amortisation</v>
          </cell>
          <cell r="D636">
            <v>0</v>
          </cell>
          <cell r="E636">
            <v>0</v>
          </cell>
          <cell r="F636">
            <v>0</v>
          </cell>
          <cell r="N636">
            <v>-4757264.9000000004</v>
          </cell>
          <cell r="O636">
            <v>0</v>
          </cell>
        </row>
        <row r="637">
          <cell r="B637" t="str">
            <v>Deferred exps. - Laguna Chiang Rai Project</v>
          </cell>
          <cell r="D637">
            <v>0</v>
          </cell>
          <cell r="E637">
            <v>0</v>
          </cell>
          <cell r="F637">
            <v>0</v>
          </cell>
          <cell r="N637">
            <v>0</v>
          </cell>
          <cell r="O637">
            <v>0</v>
          </cell>
        </row>
        <row r="638">
          <cell r="B638" t="str">
            <v>Deferred exps. - Banyan Tree Hotel</v>
          </cell>
          <cell r="D638">
            <v>0</v>
          </cell>
          <cell r="E638">
            <v>0</v>
          </cell>
          <cell r="F638">
            <v>0</v>
          </cell>
          <cell r="N638">
            <v>0</v>
          </cell>
          <cell r="O638">
            <v>0</v>
          </cell>
        </row>
        <row r="639">
          <cell r="B639" t="str">
            <v>Deposit</v>
          </cell>
          <cell r="D639">
            <v>7893203.0399999991</v>
          </cell>
          <cell r="E639">
            <v>0</v>
          </cell>
          <cell r="F639">
            <v>-7893203.0399999991</v>
          </cell>
          <cell r="N639">
            <v>4694238</v>
          </cell>
          <cell r="O639">
            <v>0</v>
          </cell>
        </row>
        <row r="640">
          <cell r="B640" t="str">
            <v>Others sundry assets</v>
          </cell>
          <cell r="D640">
            <v>0</v>
          </cell>
          <cell r="E640">
            <v>0</v>
          </cell>
          <cell r="F640">
            <v>0</v>
          </cell>
          <cell r="N640">
            <v>876872.82</v>
          </cell>
          <cell r="O640">
            <v>0</v>
          </cell>
        </row>
        <row r="641">
          <cell r="D641">
            <v>7893203.0399999991</v>
          </cell>
          <cell r="E641">
            <v>0</v>
          </cell>
          <cell r="F641">
            <v>-7893203.0399999991</v>
          </cell>
          <cell r="G641">
            <v>0</v>
          </cell>
          <cell r="H641">
            <v>0</v>
          </cell>
          <cell r="I641">
            <v>0</v>
          </cell>
          <cell r="J641">
            <v>0</v>
          </cell>
          <cell r="K641">
            <v>0</v>
          </cell>
          <cell r="L641">
            <v>0</v>
          </cell>
          <cell r="N641">
            <v>5571110.8200000003</v>
          </cell>
          <cell r="O641">
            <v>0</v>
          </cell>
        </row>
        <row r="642">
          <cell r="C642" t="str">
            <v>Nov</v>
          </cell>
          <cell r="D642" t="str">
            <v xml:space="preserve">Consolidated </v>
          </cell>
          <cell r="G642" t="str">
            <v>Year To Date</v>
          </cell>
          <cell r="N642" t="str">
            <v>Company</v>
          </cell>
        </row>
        <row r="643">
          <cell r="D643" t="str">
            <v>LYR</v>
          </cell>
          <cell r="E643" t="str">
            <v>YTD</v>
          </cell>
          <cell r="F643" t="str">
            <v>Var.</v>
          </cell>
          <cell r="G643" t="str">
            <v>LRH</v>
          </cell>
          <cell r="H643" t="str">
            <v>LBT</v>
          </cell>
          <cell r="I643" t="str">
            <v>LGL</v>
          </cell>
          <cell r="J643" t="str">
            <v>LBC</v>
          </cell>
          <cell r="K643" t="str">
            <v>Other</v>
          </cell>
          <cell r="L643" t="str">
            <v>Other</v>
          </cell>
          <cell r="N643" t="str">
            <v>LYR</v>
          </cell>
          <cell r="O643" t="str">
            <v>YTD</v>
          </cell>
        </row>
        <row r="644">
          <cell r="B644" t="str">
            <v>Pre-opening expenses, at cost</v>
          </cell>
          <cell r="D644">
            <v>0</v>
          </cell>
          <cell r="E644">
            <v>0</v>
          </cell>
          <cell r="F644">
            <v>0</v>
          </cell>
          <cell r="N644">
            <v>3808000</v>
          </cell>
          <cell r="O644">
            <v>0</v>
          </cell>
        </row>
        <row r="645">
          <cell r="B645" t="str">
            <v>Accumulated amortisation</v>
          </cell>
          <cell r="D645">
            <v>0</v>
          </cell>
          <cell r="E645">
            <v>0</v>
          </cell>
          <cell r="F645">
            <v>0</v>
          </cell>
          <cell r="N645">
            <v>-3808000</v>
          </cell>
          <cell r="O645">
            <v>0</v>
          </cell>
        </row>
        <row r="646">
          <cell r="B646" t="str">
            <v>Deferred exps. - Laguna Chiang Rai Project</v>
          </cell>
          <cell r="D646">
            <v>0</v>
          </cell>
          <cell r="E646">
            <v>0</v>
          </cell>
          <cell r="F646">
            <v>0</v>
          </cell>
          <cell r="O646">
            <v>0</v>
          </cell>
        </row>
        <row r="647">
          <cell r="B647" t="str">
            <v>Deferred exps. - Banyan Tree Hotel</v>
          </cell>
          <cell r="D647">
            <v>0</v>
          </cell>
          <cell r="E647">
            <v>0</v>
          </cell>
          <cell r="F647">
            <v>0</v>
          </cell>
          <cell r="O647">
            <v>0</v>
          </cell>
        </row>
        <row r="648">
          <cell r="B648" t="str">
            <v>Deposit</v>
          </cell>
          <cell r="D648">
            <v>7893203.0399999991</v>
          </cell>
          <cell r="E648">
            <v>0</v>
          </cell>
          <cell r="F648">
            <v>-7893203.0399999991</v>
          </cell>
          <cell r="N648">
            <v>4152924</v>
          </cell>
          <cell r="O648">
            <v>0</v>
          </cell>
        </row>
        <row r="649">
          <cell r="B649" t="str">
            <v>Others sundry assets</v>
          </cell>
          <cell r="D649">
            <v>0</v>
          </cell>
          <cell r="E649">
            <v>0</v>
          </cell>
          <cell r="F649">
            <v>0</v>
          </cell>
          <cell r="N649">
            <v>0</v>
          </cell>
          <cell r="O649">
            <v>0</v>
          </cell>
        </row>
        <row r="650">
          <cell r="D650">
            <v>7893203.0399999991</v>
          </cell>
          <cell r="E650">
            <v>0</v>
          </cell>
          <cell r="F650">
            <v>-7893203.0399999991</v>
          </cell>
          <cell r="G650">
            <v>0</v>
          </cell>
          <cell r="H650">
            <v>0</v>
          </cell>
          <cell r="I650">
            <v>0</v>
          </cell>
          <cell r="J650">
            <v>0</v>
          </cell>
          <cell r="K650">
            <v>0</v>
          </cell>
          <cell r="L650">
            <v>0</v>
          </cell>
          <cell r="N650">
            <v>4152924</v>
          </cell>
          <cell r="O650">
            <v>0</v>
          </cell>
        </row>
        <row r="651">
          <cell r="C651" t="str">
            <v>Dec</v>
          </cell>
          <cell r="D651" t="str">
            <v xml:space="preserve">Consolidated </v>
          </cell>
          <cell r="G651" t="str">
            <v>Year To Date</v>
          </cell>
          <cell r="N651" t="str">
            <v>Company</v>
          </cell>
        </row>
        <row r="652">
          <cell r="D652" t="str">
            <v>LYR</v>
          </cell>
          <cell r="E652" t="str">
            <v>YTD</v>
          </cell>
          <cell r="F652" t="str">
            <v>Var.</v>
          </cell>
          <cell r="G652" t="str">
            <v>LRH</v>
          </cell>
          <cell r="H652" t="str">
            <v>LBT</v>
          </cell>
          <cell r="I652" t="str">
            <v>LGL</v>
          </cell>
          <cell r="J652" t="str">
            <v>LBC</v>
          </cell>
          <cell r="K652" t="str">
            <v>Other</v>
          </cell>
          <cell r="L652" t="str">
            <v>Other</v>
          </cell>
          <cell r="N652" t="str">
            <v>LYR</v>
          </cell>
          <cell r="O652" t="str">
            <v>YTD</v>
          </cell>
        </row>
        <row r="653">
          <cell r="B653" t="str">
            <v>Pre-opening expenses, at cost</v>
          </cell>
          <cell r="D653">
            <v>0</v>
          </cell>
          <cell r="E653">
            <v>0</v>
          </cell>
          <cell r="F653">
            <v>0</v>
          </cell>
          <cell r="N653">
            <v>4757264.9000000004</v>
          </cell>
          <cell r="O653">
            <v>0</v>
          </cell>
        </row>
        <row r="654">
          <cell r="B654" t="str">
            <v>Accumulated amortisation</v>
          </cell>
          <cell r="D654">
            <v>0</v>
          </cell>
          <cell r="E654">
            <v>0</v>
          </cell>
          <cell r="F654">
            <v>0</v>
          </cell>
          <cell r="N654">
            <v>-4757264.9000000004</v>
          </cell>
          <cell r="O654">
            <v>0</v>
          </cell>
        </row>
        <row r="655">
          <cell r="B655" t="str">
            <v>Deferred exps. - Laguna Chiang Rai Project</v>
          </cell>
          <cell r="D655">
            <v>0</v>
          </cell>
          <cell r="E655">
            <v>0</v>
          </cell>
          <cell r="F655">
            <v>0</v>
          </cell>
          <cell r="N655">
            <v>0</v>
          </cell>
          <cell r="O655">
            <v>0</v>
          </cell>
        </row>
        <row r="656">
          <cell r="B656" t="str">
            <v>Deferred exps. - Banyan Tree Hotel</v>
          </cell>
          <cell r="D656">
            <v>0</v>
          </cell>
          <cell r="E656">
            <v>0</v>
          </cell>
          <cell r="F656">
            <v>0</v>
          </cell>
          <cell r="N656">
            <v>0</v>
          </cell>
          <cell r="O656">
            <v>0</v>
          </cell>
        </row>
        <row r="657">
          <cell r="B657" t="str">
            <v>Deposit</v>
          </cell>
          <cell r="D657">
            <v>7893203.0399999991</v>
          </cell>
          <cell r="E657">
            <v>9558827.0399999991</v>
          </cell>
          <cell r="F657">
            <v>1665624</v>
          </cell>
          <cell r="G657">
            <v>2996102.94</v>
          </cell>
          <cell r="H657">
            <v>1461400</v>
          </cell>
          <cell r="I657">
            <v>1422349.1</v>
          </cell>
          <cell r="J657">
            <v>347727</v>
          </cell>
          <cell r="K657">
            <v>1665624</v>
          </cell>
          <cell r="L657">
            <v>1665624</v>
          </cell>
          <cell r="N657">
            <v>4694238</v>
          </cell>
          <cell r="O657">
            <v>2996102.94</v>
          </cell>
        </row>
        <row r="658">
          <cell r="B658" t="str">
            <v>Others sundry assets</v>
          </cell>
          <cell r="D658">
            <v>0</v>
          </cell>
          <cell r="E658">
            <v>0</v>
          </cell>
          <cell r="F658">
            <v>0</v>
          </cell>
          <cell r="N658">
            <v>876872.82</v>
          </cell>
          <cell r="O658">
            <v>0</v>
          </cell>
        </row>
        <row r="659">
          <cell r="D659">
            <v>7893203.0399999991</v>
          </cell>
          <cell r="E659">
            <v>9558827.0399999991</v>
          </cell>
          <cell r="F659">
            <v>1665624</v>
          </cell>
          <cell r="G659">
            <v>2996102.94</v>
          </cell>
          <cell r="H659">
            <v>1461400</v>
          </cell>
          <cell r="I659">
            <v>1422349.1</v>
          </cell>
          <cell r="J659">
            <v>347727</v>
          </cell>
          <cell r="K659">
            <v>1665624</v>
          </cell>
          <cell r="L659">
            <v>1665624</v>
          </cell>
          <cell r="N659">
            <v>5571110.8200000003</v>
          </cell>
          <cell r="O659">
            <v>2996102.94</v>
          </cell>
        </row>
        <row r="660">
          <cell r="D660">
            <v>0</v>
          </cell>
        </row>
      </sheetData>
      <sheetData sheetId="2" refreshError="1"/>
      <sheetData sheetId="3" refreshError="1"/>
      <sheetData sheetId="4" refreshError="1">
        <row r="7">
          <cell r="E7">
            <v>11065666</v>
          </cell>
          <cell r="F7">
            <v>10656666</v>
          </cell>
          <cell r="G7">
            <v>409000</v>
          </cell>
          <cell r="BJ7">
            <v>0</v>
          </cell>
          <cell r="BK7">
            <v>0</v>
          </cell>
          <cell r="BL7">
            <v>0</v>
          </cell>
          <cell r="BM7">
            <v>0</v>
          </cell>
          <cell r="BN7">
            <v>409000</v>
          </cell>
          <cell r="BO7">
            <v>0</v>
          </cell>
          <cell r="BP7">
            <v>0</v>
          </cell>
          <cell r="BQ7">
            <v>0</v>
          </cell>
          <cell r="BR7">
            <v>0</v>
          </cell>
          <cell r="BS7">
            <v>0</v>
          </cell>
          <cell r="BT7">
            <v>0</v>
          </cell>
          <cell r="BU7">
            <v>0</v>
          </cell>
          <cell r="BV7">
            <v>0</v>
          </cell>
          <cell r="BW7">
            <v>0</v>
          </cell>
          <cell r="BX7">
            <v>0</v>
          </cell>
          <cell r="BY7">
            <v>0</v>
          </cell>
          <cell r="BZ7">
            <v>0</v>
          </cell>
          <cell r="CA7">
            <v>0</v>
          </cell>
          <cell r="CB7">
            <v>0</v>
          </cell>
          <cell r="CC7">
            <v>0</v>
          </cell>
          <cell r="CD7">
            <v>0</v>
          </cell>
          <cell r="CE7">
            <v>0</v>
          </cell>
          <cell r="CF7">
            <v>0</v>
          </cell>
        </row>
        <row r="8">
          <cell r="E8">
            <v>2287100440.8499999</v>
          </cell>
          <cell r="F8">
            <v>2074689095.78</v>
          </cell>
          <cell r="G8">
            <v>212411345.06999993</v>
          </cell>
          <cell r="BJ8">
            <v>1499419</v>
          </cell>
          <cell r="BK8">
            <v>10025604.939999999</v>
          </cell>
          <cell r="BL8">
            <v>210146125.51999998</v>
          </cell>
          <cell r="BM8">
            <v>575220.0000000596</v>
          </cell>
          <cell r="BN8">
            <v>2927882.6100000143</v>
          </cell>
          <cell r="BO8">
            <v>0</v>
          </cell>
          <cell r="BP8">
            <v>0</v>
          </cell>
          <cell r="BQ8">
            <v>0</v>
          </cell>
          <cell r="BR8">
            <v>0</v>
          </cell>
          <cell r="BS8">
            <v>0</v>
          </cell>
          <cell r="BT8">
            <v>0</v>
          </cell>
          <cell r="BU8">
            <v>0</v>
          </cell>
          <cell r="BV8">
            <v>0</v>
          </cell>
          <cell r="BW8">
            <v>0</v>
          </cell>
          <cell r="BX8">
            <v>0</v>
          </cell>
          <cell r="BY8">
            <v>0</v>
          </cell>
          <cell r="BZ8">
            <v>0</v>
          </cell>
          <cell r="CA8">
            <v>0</v>
          </cell>
          <cell r="CB8">
            <v>0</v>
          </cell>
          <cell r="CC8">
            <v>0</v>
          </cell>
          <cell r="CD8">
            <v>0</v>
          </cell>
          <cell r="CE8">
            <v>0</v>
          </cell>
          <cell r="CF8">
            <v>0</v>
          </cell>
        </row>
        <row r="9">
          <cell r="E9">
            <v>1194556328.1199999</v>
          </cell>
          <cell r="F9">
            <v>1132769466.1400001</v>
          </cell>
          <cell r="G9">
            <v>61786861.979999781</v>
          </cell>
          <cell r="BJ9">
            <v>4049920</v>
          </cell>
          <cell r="BK9">
            <v>0</v>
          </cell>
          <cell r="BL9">
            <v>53120957.24000001</v>
          </cell>
          <cell r="BM9">
            <v>2176311.0199999213</v>
          </cell>
          <cell r="BN9">
            <v>3851291.7199999988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</row>
        <row r="10">
          <cell r="E10">
            <v>552167692.59000003</v>
          </cell>
          <cell r="F10">
            <v>473024080.53999996</v>
          </cell>
          <cell r="G10">
            <v>79143612.050000072</v>
          </cell>
          <cell r="BJ10">
            <v>23412963</v>
          </cell>
          <cell r="BK10">
            <v>0</v>
          </cell>
          <cell r="BL10">
            <v>41893277.169999987</v>
          </cell>
          <cell r="BM10">
            <v>2681661.6699999869</v>
          </cell>
          <cell r="BN10">
            <v>11155710.210000008</v>
          </cell>
          <cell r="BO10">
            <v>0</v>
          </cell>
          <cell r="BP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>
            <v>0</v>
          </cell>
          <cell r="BX10">
            <v>0</v>
          </cell>
          <cell r="BY10">
            <v>0</v>
          </cell>
          <cell r="BZ10">
            <v>0</v>
          </cell>
          <cell r="CA10">
            <v>0</v>
          </cell>
          <cell r="CB10">
            <v>0</v>
          </cell>
          <cell r="CC10">
            <v>0</v>
          </cell>
          <cell r="CD10">
            <v>0</v>
          </cell>
          <cell r="CE10">
            <v>0</v>
          </cell>
          <cell r="CF10">
            <v>0</v>
          </cell>
        </row>
        <row r="11">
          <cell r="E11">
            <v>90834957.150000006</v>
          </cell>
          <cell r="F11">
            <v>80297751.980000004</v>
          </cell>
          <cell r="G11">
            <v>10537205.170000002</v>
          </cell>
          <cell r="BJ11">
            <v>312268</v>
          </cell>
          <cell r="BK11">
            <v>0</v>
          </cell>
          <cell r="BL11">
            <v>4257696.1700000018</v>
          </cell>
          <cell r="BM11">
            <v>3784053.4299999997</v>
          </cell>
          <cell r="BN11">
            <v>2183187.5699999998</v>
          </cell>
          <cell r="BO11">
            <v>0</v>
          </cell>
          <cell r="BP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U11">
            <v>0</v>
          </cell>
          <cell r="BV11">
            <v>0</v>
          </cell>
          <cell r="BW11">
            <v>0</v>
          </cell>
          <cell r="BX11">
            <v>0</v>
          </cell>
          <cell r="BY11">
            <v>0</v>
          </cell>
          <cell r="BZ11">
            <v>0</v>
          </cell>
          <cell r="CA11">
            <v>0</v>
          </cell>
          <cell r="CB11">
            <v>0</v>
          </cell>
          <cell r="CC11">
            <v>0</v>
          </cell>
          <cell r="CD11">
            <v>0</v>
          </cell>
          <cell r="CE11">
            <v>0</v>
          </cell>
          <cell r="CF11">
            <v>0</v>
          </cell>
        </row>
        <row r="12">
          <cell r="E12">
            <v>59545953</v>
          </cell>
          <cell r="F12">
            <v>50156769</v>
          </cell>
          <cell r="G12">
            <v>9389184</v>
          </cell>
          <cell r="BJ12">
            <v>4174633</v>
          </cell>
          <cell r="BK12">
            <v>0</v>
          </cell>
          <cell r="BL12">
            <v>0</v>
          </cell>
          <cell r="BM12">
            <v>0</v>
          </cell>
          <cell r="BN12">
            <v>5214551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</row>
        <row r="13">
          <cell r="E13">
            <v>3462879055</v>
          </cell>
          <cell r="F13">
            <v>3041399055</v>
          </cell>
          <cell r="G13">
            <v>421480000</v>
          </cell>
          <cell r="BJ13">
            <v>280000</v>
          </cell>
          <cell r="BK13">
            <v>421200000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</row>
        <row r="14">
          <cell r="E14">
            <v>7658150092.71</v>
          </cell>
          <cell r="F14">
            <v>6862992884.4400005</v>
          </cell>
          <cell r="G14">
            <v>795157208.26999974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</row>
        <row r="15"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  <cell r="BX15">
            <v>0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</row>
        <row r="16"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</row>
        <row r="17">
          <cell r="E17">
            <v>357101744.82999998</v>
          </cell>
          <cell r="F17">
            <v>110160960.59999999</v>
          </cell>
          <cell r="G17">
            <v>246940784.22999999</v>
          </cell>
          <cell r="BJ17">
            <v>-420757</v>
          </cell>
          <cell r="BK17">
            <v>246495541.04000002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866000.19000000134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</row>
        <row r="18">
          <cell r="E18">
            <v>13132760.42</v>
          </cell>
          <cell r="F18">
            <v>13541760.42</v>
          </cell>
          <cell r="G18">
            <v>-409000</v>
          </cell>
          <cell r="BJ18">
            <v>0</v>
          </cell>
          <cell r="BK18">
            <v>-409000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</row>
        <row r="19">
          <cell r="E19">
            <v>23977793.59</v>
          </cell>
          <cell r="F19">
            <v>282745666</v>
          </cell>
          <cell r="G19">
            <v>-258767872.41</v>
          </cell>
          <cell r="BJ19">
            <v>0</v>
          </cell>
          <cell r="BK19">
            <v>-258767872.41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</row>
        <row r="20">
          <cell r="E20">
            <v>141480863.85999998</v>
          </cell>
          <cell r="F20">
            <v>145596510.27000001</v>
          </cell>
          <cell r="G20">
            <v>-4115646.4100000262</v>
          </cell>
          <cell r="BJ20">
            <v>0</v>
          </cell>
          <cell r="BK20">
            <v>-4495290.6700000018</v>
          </cell>
          <cell r="BL20">
            <v>0</v>
          </cell>
          <cell r="BM20">
            <v>0</v>
          </cell>
          <cell r="BN20">
            <v>0</v>
          </cell>
          <cell r="BO20">
            <v>0</v>
          </cell>
          <cell r="BP20">
            <v>0</v>
          </cell>
          <cell r="BQ20">
            <v>349910.59999999404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29733.660000000003</v>
          </cell>
          <cell r="CE20">
            <v>0</v>
          </cell>
          <cell r="CF20">
            <v>0</v>
          </cell>
        </row>
        <row r="21">
          <cell r="E21">
            <v>76798791.600000009</v>
          </cell>
          <cell r="F21">
            <v>48825594</v>
          </cell>
          <cell r="G21">
            <v>27973197.600000009</v>
          </cell>
          <cell r="BJ21">
            <v>0</v>
          </cell>
          <cell r="BK21">
            <v>17855565.16</v>
          </cell>
          <cell r="BL21">
            <v>0</v>
          </cell>
          <cell r="BM21">
            <v>0</v>
          </cell>
          <cell r="BN21">
            <v>0</v>
          </cell>
          <cell r="BO21">
            <v>6031926.8399999999</v>
          </cell>
          <cell r="BP21">
            <v>0</v>
          </cell>
          <cell r="BQ21">
            <v>3229627.7899999991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856077.81</v>
          </cell>
          <cell r="CE21">
            <v>0</v>
          </cell>
          <cell r="CF21">
            <v>0</v>
          </cell>
        </row>
        <row r="22">
          <cell r="E22">
            <v>8096260.5199999996</v>
          </cell>
          <cell r="F22">
            <v>7918386.8600000003</v>
          </cell>
          <cell r="G22">
            <v>177873.65999999922</v>
          </cell>
          <cell r="BJ22">
            <v>0</v>
          </cell>
          <cell r="BK22">
            <v>141696.13999999966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36177.519999999997</v>
          </cell>
          <cell r="CE22">
            <v>0</v>
          </cell>
          <cell r="CF22">
            <v>0</v>
          </cell>
        </row>
        <row r="23">
          <cell r="E23">
            <v>50549422.948472001</v>
          </cell>
          <cell r="F23">
            <v>50583322.216239989</v>
          </cell>
          <cell r="G23">
            <v>-33899.267767988145</v>
          </cell>
          <cell r="BJ23">
            <v>3564433</v>
          </cell>
          <cell r="BK23">
            <v>-8060416.2800000003</v>
          </cell>
          <cell r="BL23">
            <v>0</v>
          </cell>
          <cell r="BM23">
            <v>0</v>
          </cell>
          <cell r="BN23">
            <v>0</v>
          </cell>
          <cell r="BO23">
            <v>1836543.0200000005</v>
          </cell>
          <cell r="BP23">
            <v>0</v>
          </cell>
          <cell r="BQ23">
            <v>425508.68999999994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346199.10000000009</v>
          </cell>
          <cell r="CE23">
            <v>0</v>
          </cell>
          <cell r="CF23">
            <v>1853833.2022319995</v>
          </cell>
        </row>
        <row r="24">
          <cell r="E24">
            <v>1158199.95</v>
          </cell>
          <cell r="F24">
            <v>214471</v>
          </cell>
          <cell r="G24">
            <v>943728.95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943728.95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</row>
        <row r="25">
          <cell r="E25">
            <v>96611979.049999982</v>
          </cell>
          <cell r="F25">
            <v>63853463.879999995</v>
          </cell>
          <cell r="G25">
            <v>32758515.169999987</v>
          </cell>
          <cell r="BJ25">
            <v>0</v>
          </cell>
          <cell r="BK25">
            <v>-1034509</v>
          </cell>
          <cell r="BL25">
            <v>10316808.829999998</v>
          </cell>
          <cell r="BM25">
            <v>877480</v>
          </cell>
          <cell r="BN25">
            <v>470000</v>
          </cell>
          <cell r="BO25">
            <v>468525.9</v>
          </cell>
          <cell r="BP25">
            <v>0</v>
          </cell>
          <cell r="BQ25">
            <v>22021071.839999996</v>
          </cell>
          <cell r="BR25">
            <v>0</v>
          </cell>
          <cell r="BS25">
            <v>-360862.4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</row>
        <row r="26">
          <cell r="E26">
            <v>768907816.76847196</v>
          </cell>
          <cell r="F26">
            <v>723440135.24624002</v>
          </cell>
          <cell r="G26">
            <v>45467681.522231974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</row>
        <row r="27"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</row>
        <row r="28"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BJ29">
            <v>0</v>
          </cell>
          <cell r="BK29">
            <v>0</v>
          </cell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>
            <v>0</v>
          </cell>
          <cell r="CB29">
            <v>0</v>
          </cell>
          <cell r="CC29">
            <v>0</v>
          </cell>
          <cell r="CD29">
            <v>0</v>
          </cell>
          <cell r="CE29">
            <v>0</v>
          </cell>
          <cell r="CF29">
            <v>0</v>
          </cell>
        </row>
        <row r="30">
          <cell r="E30">
            <v>3650296.4</v>
          </cell>
          <cell r="F30">
            <v>33677074.490000002</v>
          </cell>
          <cell r="G30">
            <v>-30026778.090000004</v>
          </cell>
          <cell r="BJ30">
            <v>0</v>
          </cell>
          <cell r="BK30">
            <v>0</v>
          </cell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>
            <v>0</v>
          </cell>
          <cell r="CB30">
            <v>0</v>
          </cell>
          <cell r="CC30">
            <v>0</v>
          </cell>
          <cell r="CD30">
            <v>0</v>
          </cell>
          <cell r="CE30">
            <v>0</v>
          </cell>
          <cell r="CF30">
            <v>0</v>
          </cell>
        </row>
        <row r="31">
          <cell r="E31">
            <v>47507.29</v>
          </cell>
          <cell r="F31">
            <v>1687369.04</v>
          </cell>
          <cell r="G31">
            <v>-1639861.75</v>
          </cell>
          <cell r="BJ31">
            <v>0</v>
          </cell>
          <cell r="BK31">
            <v>0</v>
          </cell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</row>
        <row r="32">
          <cell r="E32">
            <v>13909090.130000001</v>
          </cell>
          <cell r="F32">
            <v>65018188.770000011</v>
          </cell>
          <cell r="G32">
            <v>-51109098.640000008</v>
          </cell>
          <cell r="BJ32">
            <v>0</v>
          </cell>
          <cell r="BK32">
            <v>0</v>
          </cell>
          <cell r="BL32">
            <v>0</v>
          </cell>
          <cell r="BM32">
            <v>0</v>
          </cell>
          <cell r="BN32">
            <v>0</v>
          </cell>
          <cell r="BO32">
            <v>0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>
            <v>0</v>
          </cell>
          <cell r="CB32">
            <v>0</v>
          </cell>
          <cell r="CC32">
            <v>0</v>
          </cell>
          <cell r="CD32">
            <v>0</v>
          </cell>
          <cell r="CE32">
            <v>0</v>
          </cell>
          <cell r="CF32">
            <v>0</v>
          </cell>
        </row>
        <row r="33">
          <cell r="F33">
            <v>112230522.96999997</v>
          </cell>
          <cell r="G33">
            <v>-112230522.96999997</v>
          </cell>
          <cell r="BJ33">
            <v>0</v>
          </cell>
          <cell r="BK33">
            <v>0</v>
          </cell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P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0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0</v>
          </cell>
          <cell r="CF33">
            <v>0</v>
          </cell>
        </row>
        <row r="34">
          <cell r="E34">
            <v>261173.77</v>
          </cell>
          <cell r="F34">
            <v>257260</v>
          </cell>
          <cell r="G34">
            <v>3913.7699999999895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</row>
        <row r="35">
          <cell r="E35">
            <v>42800</v>
          </cell>
          <cell r="F35">
            <v>0</v>
          </cell>
          <cell r="G35">
            <v>42800</v>
          </cell>
          <cell r="BJ35">
            <v>0</v>
          </cell>
          <cell r="BK35">
            <v>0</v>
          </cell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P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U35">
            <v>0</v>
          </cell>
          <cell r="BV35">
            <v>0</v>
          </cell>
          <cell r="BW35">
            <v>0</v>
          </cell>
          <cell r="BX35">
            <v>0</v>
          </cell>
          <cell r="BY35">
            <v>0</v>
          </cell>
          <cell r="BZ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  <cell r="CE35">
            <v>0</v>
          </cell>
          <cell r="CF35">
            <v>0</v>
          </cell>
        </row>
        <row r="36">
          <cell r="E36">
            <v>17910867.59</v>
          </cell>
          <cell r="F36">
            <v>212870415.26999998</v>
          </cell>
          <cell r="G36">
            <v>-194959547.67999998</v>
          </cell>
          <cell r="BJ36">
            <v>-30026778.090000004</v>
          </cell>
          <cell r="BK36">
            <v>42800</v>
          </cell>
          <cell r="BL36">
            <v>-163339621.60999998</v>
          </cell>
          <cell r="BM36">
            <v>3913.7699999999895</v>
          </cell>
          <cell r="BN36">
            <v>-1639861.75</v>
          </cell>
          <cell r="BO36">
            <v>0</v>
          </cell>
          <cell r="BP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U36">
            <v>0</v>
          </cell>
          <cell r="BV36">
            <v>0</v>
          </cell>
          <cell r="BW36">
            <v>0</v>
          </cell>
          <cell r="BX36">
            <v>0</v>
          </cell>
          <cell r="BY36">
            <v>0</v>
          </cell>
          <cell r="BZ36">
            <v>0</v>
          </cell>
          <cell r="CA36">
            <v>0</v>
          </cell>
          <cell r="CB36">
            <v>0</v>
          </cell>
          <cell r="CC36">
            <v>0</v>
          </cell>
          <cell r="CD36">
            <v>0</v>
          </cell>
          <cell r="CE36">
            <v>0</v>
          </cell>
          <cell r="CF36">
            <v>0</v>
          </cell>
        </row>
        <row r="37">
          <cell r="BJ37">
            <v>0</v>
          </cell>
          <cell r="BK37">
            <v>0</v>
          </cell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P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U37">
            <v>0</v>
          </cell>
          <cell r="BV37">
            <v>0</v>
          </cell>
          <cell r="BW37">
            <v>0</v>
          </cell>
          <cell r="BX37">
            <v>0</v>
          </cell>
          <cell r="BY37">
            <v>0</v>
          </cell>
          <cell r="BZ37">
            <v>0</v>
          </cell>
          <cell r="CA37">
            <v>0</v>
          </cell>
          <cell r="CB37">
            <v>0</v>
          </cell>
          <cell r="CC37">
            <v>0</v>
          </cell>
          <cell r="CD37">
            <v>0</v>
          </cell>
          <cell r="CE37">
            <v>0</v>
          </cell>
          <cell r="CF37">
            <v>0</v>
          </cell>
        </row>
        <row r="38">
          <cell r="E38">
            <v>8444968777.0684719</v>
          </cell>
          <cell r="F38">
            <v>7799303434.9562397</v>
          </cell>
          <cell r="G38">
            <v>645665342.11223173</v>
          </cell>
          <cell r="BJ38">
            <v>6846100.9100000858</v>
          </cell>
          <cell r="BK38">
            <v>422994118.92000031</v>
          </cell>
          <cell r="BL38">
            <v>156395243.31999993</v>
          </cell>
          <cell r="BM38">
            <v>10098639.890000105</v>
          </cell>
          <cell r="BN38">
            <v>24571761.360000134</v>
          </cell>
          <cell r="BO38">
            <v>8336995.7599999998</v>
          </cell>
          <cell r="BP38">
            <v>0</v>
          </cell>
          <cell r="BQ38">
            <v>27835848.059999913</v>
          </cell>
          <cell r="BR38">
            <v>0</v>
          </cell>
          <cell r="BS38">
            <v>-360862.39999999851</v>
          </cell>
          <cell r="BT38">
            <v>0</v>
          </cell>
          <cell r="BU38">
            <v>0</v>
          </cell>
          <cell r="BV38">
            <v>0</v>
          </cell>
          <cell r="BW38">
            <v>0</v>
          </cell>
          <cell r="BX38">
            <v>-105527500</v>
          </cell>
          <cell r="BY38">
            <v>0</v>
          </cell>
          <cell r="BZ38">
            <v>0</v>
          </cell>
          <cell r="CA38">
            <v>-5443800</v>
          </cell>
          <cell r="CB38">
            <v>-378627375</v>
          </cell>
          <cell r="CC38">
            <v>0</v>
          </cell>
          <cell r="CD38">
            <v>1268188.0899999999</v>
          </cell>
          <cell r="CE38">
            <v>0</v>
          </cell>
          <cell r="CF38">
            <v>1853833.2022319995</v>
          </cell>
        </row>
        <row r="39">
          <cell r="E39">
            <v>-1960723036.0443633</v>
          </cell>
          <cell r="F39">
            <v>-1684727028.8194604</v>
          </cell>
          <cell r="G39">
            <v>-275996007.22490287</v>
          </cell>
          <cell r="BJ39">
            <v>-61621740</v>
          </cell>
          <cell r="BK39">
            <v>-19543460.519999981</v>
          </cell>
          <cell r="BL39">
            <v>-53565391.99999994</v>
          </cell>
          <cell r="BM39">
            <v>-57310623.709999979</v>
          </cell>
          <cell r="BN39">
            <v>-70133483.150000006</v>
          </cell>
          <cell r="BO39">
            <v>-1556053.2599999998</v>
          </cell>
          <cell r="BP39">
            <v>0</v>
          </cell>
          <cell r="BQ39">
            <v>-10005986.230000004</v>
          </cell>
          <cell r="BR39">
            <v>0</v>
          </cell>
          <cell r="BS39">
            <v>-510071.72999999952</v>
          </cell>
          <cell r="BT39">
            <v>-149.23999999999069</v>
          </cell>
          <cell r="BU39">
            <v>0</v>
          </cell>
          <cell r="BV39">
            <v>0</v>
          </cell>
          <cell r="BW39">
            <v>0</v>
          </cell>
          <cell r="BX39">
            <v>0</v>
          </cell>
          <cell r="BY39">
            <v>0</v>
          </cell>
          <cell r="BZ39">
            <v>0</v>
          </cell>
          <cell r="CA39">
            <v>0</v>
          </cell>
          <cell r="CB39">
            <v>0</v>
          </cell>
          <cell r="CC39">
            <v>0</v>
          </cell>
          <cell r="CD39">
            <v>-1222527.4299999997</v>
          </cell>
          <cell r="CE39">
            <v>0</v>
          </cell>
          <cell r="CF39">
            <v>-1645422.0249029994</v>
          </cell>
        </row>
        <row r="40">
          <cell r="BJ40">
            <v>0</v>
          </cell>
          <cell r="BK40">
            <v>0</v>
          </cell>
          <cell r="BL40">
            <v>0</v>
          </cell>
          <cell r="BM40">
            <v>1</v>
          </cell>
          <cell r="BN40">
            <v>0</v>
          </cell>
          <cell r="BO40">
            <v>0</v>
          </cell>
          <cell r="BP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U40">
            <v>0</v>
          </cell>
          <cell r="BV40">
            <v>0</v>
          </cell>
          <cell r="BW40">
            <v>0</v>
          </cell>
          <cell r="BX40">
            <v>0</v>
          </cell>
          <cell r="BY40">
            <v>0</v>
          </cell>
          <cell r="BZ40">
            <v>0</v>
          </cell>
          <cell r="CA40">
            <v>0</v>
          </cell>
          <cell r="CB40">
            <v>0</v>
          </cell>
          <cell r="CC40">
            <v>0</v>
          </cell>
          <cell r="CD40">
            <v>0</v>
          </cell>
          <cell r="CE40">
            <v>0</v>
          </cell>
          <cell r="CF40">
            <v>0</v>
          </cell>
        </row>
        <row r="41">
          <cell r="E41">
            <v>6484245741.0241089</v>
          </cell>
          <cell r="F41">
            <v>6114576406.1367798</v>
          </cell>
          <cell r="G41">
            <v>369669334.88732886</v>
          </cell>
          <cell r="BJ41">
            <v>-54775639.089999914</v>
          </cell>
          <cell r="BK41">
            <v>403450658.40000033</v>
          </cell>
          <cell r="BL41">
            <v>102829851.31999993</v>
          </cell>
          <cell r="BM41">
            <v>-47211982.819999933</v>
          </cell>
          <cell r="BN41">
            <v>-45561721.789999843</v>
          </cell>
          <cell r="BO41">
            <v>6780942.5</v>
          </cell>
          <cell r="BP41">
            <v>0</v>
          </cell>
          <cell r="BQ41">
            <v>17829861.829999909</v>
          </cell>
          <cell r="BR41">
            <v>0</v>
          </cell>
          <cell r="BS41">
            <v>-870934.12999999896</v>
          </cell>
          <cell r="BT41">
            <v>-149.2400000001071</v>
          </cell>
          <cell r="BU41">
            <v>0</v>
          </cell>
          <cell r="BV41">
            <v>0</v>
          </cell>
          <cell r="BW41">
            <v>0</v>
          </cell>
          <cell r="BX41">
            <v>-105527500</v>
          </cell>
          <cell r="BY41">
            <v>0</v>
          </cell>
          <cell r="BZ41">
            <v>0</v>
          </cell>
          <cell r="CA41">
            <v>-5443800</v>
          </cell>
          <cell r="CB41">
            <v>-378627375</v>
          </cell>
          <cell r="CC41">
            <v>0</v>
          </cell>
          <cell r="CD41">
            <v>45660.660000000615</v>
          </cell>
          <cell r="CE41">
            <v>0</v>
          </cell>
          <cell r="CF41">
            <v>208411.17732900009</v>
          </cell>
        </row>
        <row r="42">
          <cell r="BJ42">
            <v>0</v>
          </cell>
          <cell r="BK42">
            <v>0</v>
          </cell>
          <cell r="BL42">
            <v>0</v>
          </cell>
          <cell r="BM42">
            <v>0</v>
          </cell>
          <cell r="BN42">
            <v>0</v>
          </cell>
          <cell r="BO42">
            <v>0</v>
          </cell>
          <cell r="BP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U42">
            <v>0</v>
          </cell>
          <cell r="BV42">
            <v>0</v>
          </cell>
          <cell r="BW42">
            <v>0</v>
          </cell>
          <cell r="BX42">
            <v>0</v>
          </cell>
          <cell r="BY42">
            <v>0</v>
          </cell>
          <cell r="BZ42">
            <v>0</v>
          </cell>
          <cell r="CA42">
            <v>0</v>
          </cell>
          <cell r="CB42">
            <v>0</v>
          </cell>
          <cell r="CC42">
            <v>0</v>
          </cell>
          <cell r="CD42">
            <v>0</v>
          </cell>
          <cell r="CE42">
            <v>0</v>
          </cell>
          <cell r="CF42">
            <v>0</v>
          </cell>
        </row>
        <row r="43">
          <cell r="E43">
            <v>58.02410888671875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WP"/>
      <sheetName val="Elim AY"/>
      <sheetName val="Invest-sub"/>
      <sheetName val="AYEL"/>
      <sheetName val="Elim sum"/>
      <sheetName val="Elim AM"/>
      <sheetName val="Elim BM"/>
      <sheetName val="Elim LM"/>
      <sheetName val="Elim Seg AM"/>
      <sheetName val="Elim Seg BM"/>
      <sheetName val="Elim Seg LM"/>
      <sheetName val="Elim code"/>
      <sheetName val="BU code"/>
      <sheetName val="Elim YTD-BS"/>
      <sheetName val="Elim BS-CM"/>
      <sheetName val="Elim AM (2)"/>
      <sheetName val="ADJ - RA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7">
          <cell r="D7" t="str">
            <v>401009910</v>
          </cell>
          <cell r="F7">
            <v>-12435681.27</v>
          </cell>
          <cell r="G7">
            <v>-25159519.749999996</v>
          </cell>
          <cell r="H7">
            <v>-37285166.130000003</v>
          </cell>
          <cell r="I7">
            <v>-50021147.359999992</v>
          </cell>
          <cell r="J7">
            <v>-61075490.970000006</v>
          </cell>
          <cell r="K7">
            <v>-81415545.070000008</v>
          </cell>
          <cell r="L7">
            <v>-94246396.780000016</v>
          </cell>
          <cell r="M7">
            <v>-101760415.07999998</v>
          </cell>
          <cell r="N7">
            <v>-112800415.07999998</v>
          </cell>
          <cell r="O7">
            <v>-124835415.07999998</v>
          </cell>
          <cell r="P7">
            <v>-137510415.07999998</v>
          </cell>
          <cell r="Q7">
            <v>-149565415.08000001</v>
          </cell>
        </row>
        <row r="8">
          <cell r="D8" t="str">
            <v>401019910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</row>
        <row r="9">
          <cell r="D9" t="str">
            <v>402009920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-116000</v>
          </cell>
          <cell r="O9">
            <v>-232000</v>
          </cell>
          <cell r="P9">
            <v>-348000</v>
          </cell>
          <cell r="Q9">
            <v>-464000</v>
          </cell>
        </row>
        <row r="10">
          <cell r="D10" t="str">
            <v>402009930</v>
          </cell>
          <cell r="F10">
            <v>-1663087.055590909</v>
          </cell>
          <cell r="G10">
            <v>-4088456.7639488024</v>
          </cell>
          <cell r="H10">
            <v>-4800176.2970458614</v>
          </cell>
          <cell r="I10">
            <v>-8858220.3112524133</v>
          </cell>
          <cell r="J10">
            <v>-11356203.848119248</v>
          </cell>
          <cell r="K10">
            <v>-19285428.400121879</v>
          </cell>
          <cell r="L10">
            <v>-26317082.582176276</v>
          </cell>
          <cell r="M10">
            <v>-28213018.740594171</v>
          </cell>
          <cell r="N10">
            <v>-31945197.740594171</v>
          </cell>
          <cell r="O10">
            <v>-35677376.740594171</v>
          </cell>
          <cell r="P10">
            <v>-39409555.740594171</v>
          </cell>
          <cell r="Q10">
            <v>-43141734.740594171</v>
          </cell>
        </row>
        <row r="11">
          <cell r="D11" t="str">
            <v>403009940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-25000000</v>
          </cell>
        </row>
        <row r="12">
          <cell r="D12" t="str">
            <v>405009960</v>
          </cell>
          <cell r="F12">
            <v>-1081868.3399999999</v>
          </cell>
          <cell r="G12">
            <v>-2276462.87</v>
          </cell>
          <cell r="H12">
            <v>-3311238.67</v>
          </cell>
          <cell r="I12">
            <v>-4748956.78</v>
          </cell>
          <cell r="J12">
            <v>-5871727.3799999999</v>
          </cell>
          <cell r="K12">
            <v>-7536059.0999999996</v>
          </cell>
          <cell r="L12">
            <v>-8714243.2400000002</v>
          </cell>
          <cell r="M12">
            <v>-10799292.15</v>
          </cell>
          <cell r="N12">
            <v>-11934292.15</v>
          </cell>
          <cell r="O12">
            <v>-13069292.15</v>
          </cell>
          <cell r="P12">
            <v>-14204292.15</v>
          </cell>
          <cell r="Q12">
            <v>-15339292.150000002</v>
          </cell>
        </row>
        <row r="13">
          <cell r="D13" t="str">
            <v>405019960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</row>
        <row r="14">
          <cell r="D14" t="str">
            <v>499009990</v>
          </cell>
          <cell r="F14">
            <v>-8195701.54</v>
          </cell>
          <cell r="G14">
            <v>-16118866.669999998</v>
          </cell>
          <cell r="H14">
            <v>-22226017.129999999</v>
          </cell>
          <cell r="I14">
            <v>-28424838.559999999</v>
          </cell>
          <cell r="J14">
            <v>-33435232.965</v>
          </cell>
          <cell r="K14">
            <v>-38656997.04999999</v>
          </cell>
          <cell r="L14">
            <v>-46585261.205000013</v>
          </cell>
          <cell r="M14">
            <v>-53222391.000000007</v>
          </cell>
          <cell r="N14">
            <v>-57857163.314999998</v>
          </cell>
          <cell r="O14">
            <v>-63446542.63000001</v>
          </cell>
          <cell r="P14">
            <v>-80173595.944999993</v>
          </cell>
          <cell r="Q14">
            <v>-115737846.25999999</v>
          </cell>
        </row>
        <row r="15">
          <cell r="D15" t="str">
            <v>499019910</v>
          </cell>
          <cell r="F15">
            <v>2216348</v>
          </cell>
          <cell r="G15">
            <v>4432696</v>
          </cell>
          <cell r="H15">
            <v>6649044</v>
          </cell>
          <cell r="I15">
            <v>8865392</v>
          </cell>
          <cell r="J15">
            <v>11081740</v>
          </cell>
          <cell r="K15">
            <v>13298088</v>
          </cell>
          <cell r="L15">
            <v>15514436</v>
          </cell>
          <cell r="M15">
            <v>17730784</v>
          </cell>
          <cell r="N15">
            <v>19947132</v>
          </cell>
          <cell r="O15">
            <v>22163480</v>
          </cell>
          <cell r="P15">
            <v>24379828</v>
          </cell>
          <cell r="Q15">
            <v>26596176</v>
          </cell>
        </row>
        <row r="16">
          <cell r="D16" t="str">
            <v>499029960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17">
          <cell r="D17" t="str">
            <v>501009910</v>
          </cell>
          <cell r="F17">
            <v>-12223248.660000002</v>
          </cell>
          <cell r="G17">
            <v>-25559226.479999997</v>
          </cell>
          <cell r="H17">
            <v>-37426970.430000007</v>
          </cell>
          <cell r="I17">
            <v>-52328375.619999997</v>
          </cell>
          <cell r="J17">
            <v>-63774691.860000007</v>
          </cell>
          <cell r="K17">
            <v>-79030130.700000003</v>
          </cell>
          <cell r="L17">
            <v>-94473674.640000001</v>
          </cell>
          <cell r="M17">
            <v>-102380394.17</v>
          </cell>
          <cell r="N17">
            <v>-113537498.17</v>
          </cell>
          <cell r="O17">
            <v>-125595680.17</v>
          </cell>
          <cell r="P17">
            <v>-138256176.16999999</v>
          </cell>
          <cell r="Q17">
            <v>-150334188.17000002</v>
          </cell>
        </row>
        <row r="18">
          <cell r="D18" t="str">
            <v>501019910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</row>
        <row r="19">
          <cell r="D19" t="str">
            <v>502009920</v>
          </cell>
          <cell r="F19">
            <v>-837104.29</v>
          </cell>
          <cell r="G19">
            <v>-880724.52</v>
          </cell>
          <cell r="H19">
            <v>-1308526.1000000001</v>
          </cell>
          <cell r="I19">
            <v>-1612191.46</v>
          </cell>
          <cell r="J19">
            <v>-2001911</v>
          </cell>
          <cell r="K19">
            <v>-2481169.7399999998</v>
          </cell>
          <cell r="L19">
            <v>-2896584.5200000005</v>
          </cell>
          <cell r="M19">
            <v>-3078834.45</v>
          </cell>
          <cell r="N19">
            <v>-3613210.04</v>
          </cell>
          <cell r="O19">
            <v>-4172586.63</v>
          </cell>
          <cell r="P19">
            <v>-4741964.22</v>
          </cell>
          <cell r="Q19">
            <v>-5311342.8099999996</v>
          </cell>
        </row>
        <row r="20">
          <cell r="D20" t="str">
            <v>502009930</v>
          </cell>
          <cell r="F20">
            <v>205442.82999999984</v>
          </cell>
          <cell r="G20">
            <v>-1199049.4000000006</v>
          </cell>
          <cell r="H20">
            <v>-1624189.4900000005</v>
          </cell>
          <cell r="I20">
            <v>-2916396.96</v>
          </cell>
          <cell r="J20">
            <v>-4202588.8600000003</v>
          </cell>
          <cell r="K20">
            <v>-10469895.68</v>
          </cell>
          <cell r="L20">
            <v>-13769822.77</v>
          </cell>
          <cell r="M20">
            <v>-14206871.880000001</v>
          </cell>
          <cell r="N20">
            <v>-16594058.030000001</v>
          </cell>
          <cell r="O20">
            <v>-18981243.180000003</v>
          </cell>
          <cell r="P20">
            <v>-21368427.330000002</v>
          </cell>
          <cell r="Q20">
            <v>-23755610.48</v>
          </cell>
        </row>
        <row r="21">
          <cell r="D21" t="str">
            <v>503009940</v>
          </cell>
          <cell r="F21">
            <v>-1813239.1328571429</v>
          </cell>
          <cell r="G21">
            <v>-5607726.4699999997</v>
          </cell>
          <cell r="H21">
            <v>-7076123.6919140555</v>
          </cell>
          <cell r="I21">
            <v>-8272583.9799999995</v>
          </cell>
          <cell r="J21">
            <v>-15602271.524955288</v>
          </cell>
          <cell r="K21">
            <v>-23024500.909999996</v>
          </cell>
          <cell r="L21">
            <v>-25533435.831817973</v>
          </cell>
          <cell r="M21">
            <v>-28519689.24104663</v>
          </cell>
          <cell r="N21">
            <v>-31653659.641046628</v>
          </cell>
          <cell r="O21">
            <v>-34807630.041046619</v>
          </cell>
          <cell r="P21">
            <v>-36871859.541046619</v>
          </cell>
          <cell r="Q21">
            <v>-63926089.041046619</v>
          </cell>
        </row>
        <row r="22">
          <cell r="D22" t="str">
            <v>504009950</v>
          </cell>
          <cell r="F22">
            <v>-1029252.65</v>
          </cell>
          <cell r="G22">
            <v>-2020052.0500000003</v>
          </cell>
          <cell r="H22">
            <v>-2929218.44</v>
          </cell>
          <cell r="I22">
            <v>-4309816.9799999995</v>
          </cell>
          <cell r="J22">
            <v>-5510736.1699999999</v>
          </cell>
          <cell r="K22">
            <v>-7398102.8499999996</v>
          </cell>
          <cell r="L22">
            <v>-8781400.8699999992</v>
          </cell>
          <cell r="M22">
            <v>-10926610.239999998</v>
          </cell>
          <cell r="N22">
            <v>-12097110.239999998</v>
          </cell>
          <cell r="O22">
            <v>-13277610.239999998</v>
          </cell>
          <cell r="P22">
            <v>-14463110.240000002</v>
          </cell>
          <cell r="Q22">
            <v>-15643610.239999998</v>
          </cell>
        </row>
        <row r="23">
          <cell r="D23" t="str">
            <v>505009960</v>
          </cell>
          <cell r="F23">
            <v>989359</v>
          </cell>
          <cell r="G23">
            <v>989359</v>
          </cell>
          <cell r="H23">
            <v>989359</v>
          </cell>
          <cell r="I23">
            <v>989359</v>
          </cell>
          <cell r="J23">
            <v>989359</v>
          </cell>
          <cell r="K23">
            <v>989359</v>
          </cell>
          <cell r="L23">
            <v>989359</v>
          </cell>
          <cell r="M23">
            <v>989359</v>
          </cell>
          <cell r="N23">
            <v>989359</v>
          </cell>
          <cell r="O23">
            <v>989359</v>
          </cell>
          <cell r="P23">
            <v>989359</v>
          </cell>
          <cell r="Q23">
            <v>989359</v>
          </cell>
        </row>
        <row r="24">
          <cell r="D24" t="str">
            <v>505019960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</row>
        <row r="25">
          <cell r="D25" t="str">
            <v>506009910</v>
          </cell>
          <cell r="F25">
            <v>-979105.69</v>
          </cell>
          <cell r="G25">
            <v>-1960337.76</v>
          </cell>
          <cell r="H25">
            <v>-2978825.06</v>
          </cell>
          <cell r="I25">
            <v>-3977151.36</v>
          </cell>
          <cell r="J25">
            <v>-4975477.66</v>
          </cell>
          <cell r="K25">
            <v>-5973803.96</v>
          </cell>
          <cell r="L25">
            <v>-6973604.3300000001</v>
          </cell>
          <cell r="M25">
            <v>-8048474.3900000006</v>
          </cell>
          <cell r="N25">
            <v>-9123344.4499999993</v>
          </cell>
          <cell r="O25">
            <v>-10198214.51</v>
          </cell>
          <cell r="P25">
            <v>-11273084.57</v>
          </cell>
          <cell r="Q25">
            <v>-12347954.629999999</v>
          </cell>
        </row>
        <row r="26">
          <cell r="D26" t="str">
            <v>506009960</v>
          </cell>
          <cell r="F26">
            <v>595576.82999999996</v>
          </cell>
          <cell r="G26">
            <v>1191153.6599999999</v>
          </cell>
          <cell r="H26">
            <v>1786730.49</v>
          </cell>
          <cell r="I26">
            <v>2382307.3199999998</v>
          </cell>
          <cell r="J26">
            <v>2977884.15</v>
          </cell>
          <cell r="K26">
            <v>3573460.98</v>
          </cell>
          <cell r="L26">
            <v>4169037.81</v>
          </cell>
          <cell r="M26">
            <v>4764614.6399999997</v>
          </cell>
          <cell r="N26">
            <v>5360191.4699999988</v>
          </cell>
          <cell r="O26">
            <v>5955768.2999999989</v>
          </cell>
          <cell r="P26">
            <v>6551345.129999999</v>
          </cell>
          <cell r="Q26">
            <v>7146921.959999999</v>
          </cell>
        </row>
        <row r="27">
          <cell r="D27" t="str">
            <v>506019960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</row>
        <row r="28">
          <cell r="D28" t="str">
            <v>507009910</v>
          </cell>
          <cell r="F28">
            <v>-3354886.6799999997</v>
          </cell>
          <cell r="G28">
            <v>-6944107.2399999993</v>
          </cell>
          <cell r="H28">
            <v>-10490427.639999999</v>
          </cell>
          <cell r="I28">
            <v>-14210686.939999998</v>
          </cell>
          <cell r="J28">
            <v>-17846963.125</v>
          </cell>
          <cell r="K28">
            <v>-25028289.41</v>
          </cell>
          <cell r="L28">
            <v>-29477431.655000005</v>
          </cell>
          <cell r="M28">
            <v>-33877117.959999993</v>
          </cell>
          <cell r="N28">
            <v>-38168105.964999996</v>
          </cell>
          <cell r="O28">
            <v>-42499093.969999984</v>
          </cell>
          <cell r="P28">
            <v>-46845081.974999987</v>
          </cell>
          <cell r="Q28">
            <v>-51186069.979999989</v>
          </cell>
        </row>
        <row r="29">
          <cell r="D29" t="str">
            <v>507019910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</row>
        <row r="30">
          <cell r="D30" t="str">
            <v>507029960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</row>
        <row r="31">
          <cell r="D31" t="str">
            <v>507039960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</row>
        <row r="32">
          <cell r="D32" t="str">
            <v>508009910</v>
          </cell>
          <cell r="F32">
            <v>2258950.14</v>
          </cell>
          <cell r="G32">
            <v>4517900.28</v>
          </cell>
          <cell r="H32">
            <v>6776850.4199999999</v>
          </cell>
          <cell r="I32">
            <v>9035800.5600000005</v>
          </cell>
          <cell r="J32">
            <v>11294750.700000001</v>
          </cell>
          <cell r="K32">
            <v>13553700.84</v>
          </cell>
          <cell r="L32">
            <v>15812650.98</v>
          </cell>
          <cell r="M32">
            <v>18071601.120000001</v>
          </cell>
          <cell r="N32">
            <v>20330551.120000001</v>
          </cell>
          <cell r="O32">
            <v>22589501.120000001</v>
          </cell>
          <cell r="P32">
            <v>24848451.120000001</v>
          </cell>
          <cell r="Q32">
            <v>27107401.120000001</v>
          </cell>
        </row>
        <row r="33">
          <cell r="D33" t="str">
            <v>509009910</v>
          </cell>
          <cell r="F33">
            <v>176176</v>
          </cell>
          <cell r="G33">
            <v>176176</v>
          </cell>
          <cell r="H33">
            <v>176176</v>
          </cell>
          <cell r="I33">
            <v>176176</v>
          </cell>
          <cell r="J33">
            <v>176176</v>
          </cell>
          <cell r="K33">
            <v>176176</v>
          </cell>
          <cell r="L33">
            <v>176176</v>
          </cell>
          <cell r="M33">
            <v>176176</v>
          </cell>
          <cell r="N33">
            <v>176176</v>
          </cell>
          <cell r="O33">
            <v>176176</v>
          </cell>
          <cell r="P33">
            <v>176176</v>
          </cell>
          <cell r="Q33">
            <v>176176</v>
          </cell>
        </row>
        <row r="34">
          <cell r="D34" t="str">
            <v>509019910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</row>
        <row r="35">
          <cell r="D35" t="str">
            <v>591009950</v>
          </cell>
          <cell r="F35">
            <v>-76170.531028000172</v>
          </cell>
          <cell r="G35">
            <v>270489.89</v>
          </cell>
          <cell r="H35">
            <v>31250.940000000002</v>
          </cell>
          <cell r="I35">
            <v>306903.76079550019</v>
          </cell>
          <cell r="J35">
            <v>53650.056265799605</v>
          </cell>
          <cell r="K35">
            <v>-573433.35</v>
          </cell>
          <cell r="L35">
            <v>-183012.52</v>
          </cell>
          <cell r="M35">
            <v>-138120.09000000003</v>
          </cell>
          <cell r="N35">
            <v>-138120.09000000003</v>
          </cell>
          <cell r="O35">
            <v>-138120.09000000003</v>
          </cell>
          <cell r="P35">
            <v>-138120.09000000003</v>
          </cell>
          <cell r="Q35">
            <v>-138120.09000000003</v>
          </cell>
        </row>
        <row r="36">
          <cell r="D36" t="str">
            <v>591019910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</row>
        <row r="37">
          <cell r="D37" t="str">
            <v>592009910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</row>
        <row r="38">
          <cell r="D38" t="str">
            <v>592009930</v>
          </cell>
          <cell r="F38">
            <v>-778356.68</v>
          </cell>
          <cell r="G38">
            <v>-778356.68</v>
          </cell>
          <cell r="H38">
            <v>-778356.68</v>
          </cell>
          <cell r="I38">
            <v>-778356.68</v>
          </cell>
          <cell r="J38">
            <v>-778356.68</v>
          </cell>
          <cell r="K38">
            <v>-778356.68</v>
          </cell>
          <cell r="L38">
            <v>-778356.68</v>
          </cell>
          <cell r="M38">
            <v>-778356.68</v>
          </cell>
          <cell r="N38">
            <v>-778356.68</v>
          </cell>
          <cell r="O38">
            <v>-778356.68</v>
          </cell>
          <cell r="P38">
            <v>-778356.68</v>
          </cell>
          <cell r="Q38">
            <v>-778356.68</v>
          </cell>
        </row>
        <row r="39">
          <cell r="D39" t="str">
            <v>592009940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3750000</v>
          </cell>
          <cell r="O39">
            <v>7500000</v>
          </cell>
          <cell r="P39">
            <v>11250000</v>
          </cell>
          <cell r="Q39">
            <v>15000000</v>
          </cell>
        </row>
        <row r="40">
          <cell r="D40" t="str">
            <v>593009910</v>
          </cell>
          <cell r="F40">
            <v>-21699.97</v>
          </cell>
          <cell r="G40">
            <v>-21699.97</v>
          </cell>
          <cell r="H40">
            <v>-21699.97</v>
          </cell>
          <cell r="I40">
            <v>-21699.97</v>
          </cell>
          <cell r="J40">
            <v>-21699.97</v>
          </cell>
          <cell r="K40">
            <v>-21699.97</v>
          </cell>
          <cell r="L40">
            <v>-21699.97</v>
          </cell>
          <cell r="M40">
            <v>-21699.97</v>
          </cell>
          <cell r="N40">
            <v>-21699.97</v>
          </cell>
          <cell r="O40">
            <v>-21699.97</v>
          </cell>
          <cell r="P40">
            <v>-21699.97</v>
          </cell>
          <cell r="Q40">
            <v>-21699.97</v>
          </cell>
        </row>
        <row r="41">
          <cell r="D41" t="str">
            <v>593009930</v>
          </cell>
          <cell r="F41">
            <v>-171309.39</v>
          </cell>
          <cell r="G41">
            <v>-304709.22101724008</v>
          </cell>
          <cell r="H41">
            <v>-304709.22101724008</v>
          </cell>
          <cell r="I41">
            <v>-304709.22101724008</v>
          </cell>
          <cell r="J41">
            <v>-304709.22101724008</v>
          </cell>
          <cell r="K41">
            <v>-304709.22101724008</v>
          </cell>
          <cell r="L41">
            <v>-1754.09</v>
          </cell>
          <cell r="M41">
            <v>-1754.09</v>
          </cell>
          <cell r="N41">
            <v>-1754.09</v>
          </cell>
          <cell r="O41">
            <v>-1754.09</v>
          </cell>
          <cell r="P41">
            <v>-1754.09</v>
          </cell>
          <cell r="Q41">
            <v>-1754.09</v>
          </cell>
        </row>
        <row r="42">
          <cell r="D42" t="str">
            <v>593009990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</row>
        <row r="43">
          <cell r="D43" t="str">
            <v>593009990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</row>
        <row r="45">
          <cell r="K45">
            <v>1118.8072000000011</v>
          </cell>
        </row>
        <row r="46">
          <cell r="K46">
            <v>1118.8072000000011</v>
          </cell>
        </row>
      </sheetData>
      <sheetData sheetId="9" refreshError="1">
        <row r="7">
          <cell r="D7" t="str">
            <v>401009910</v>
          </cell>
          <cell r="F7">
            <v>-9650000</v>
          </cell>
          <cell r="G7">
            <v>-18970000</v>
          </cell>
          <cell r="H7">
            <v>-28305000</v>
          </cell>
          <cell r="I7">
            <v>-38905000</v>
          </cell>
          <cell r="J7">
            <v>-48055000</v>
          </cell>
          <cell r="K7">
            <v>-57680000</v>
          </cell>
          <cell r="L7">
            <v>-68620000</v>
          </cell>
          <cell r="M7">
            <v>-79570481.288000003</v>
          </cell>
          <cell r="N7">
            <v>-89420481.288000003</v>
          </cell>
          <cell r="O7">
            <v>-100245481.288</v>
          </cell>
          <cell r="P7">
            <v>-111700481.288</v>
          </cell>
          <cell r="Q7">
            <v>-122535481.288</v>
          </cell>
        </row>
        <row r="8">
          <cell r="D8" t="str">
            <v>401019910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</row>
        <row r="9">
          <cell r="D9" t="str">
            <v>402009920</v>
          </cell>
          <cell r="F9">
            <v>-116000</v>
          </cell>
          <cell r="G9">
            <v>-232000</v>
          </cell>
          <cell r="H9">
            <v>-348000</v>
          </cell>
          <cell r="I9">
            <v>-464000</v>
          </cell>
          <cell r="J9">
            <v>-580000</v>
          </cell>
          <cell r="K9">
            <v>-696000</v>
          </cell>
          <cell r="L9">
            <v>-812000</v>
          </cell>
          <cell r="M9">
            <v>-928000</v>
          </cell>
          <cell r="N9">
            <v>-1044000</v>
          </cell>
          <cell r="O9">
            <v>-1160000</v>
          </cell>
          <cell r="P9">
            <v>-1276000</v>
          </cell>
          <cell r="Q9">
            <v>-1392000</v>
          </cell>
        </row>
        <row r="10">
          <cell r="D10" t="str">
            <v>402009930</v>
          </cell>
          <cell r="F10">
            <v>-4689878</v>
          </cell>
          <cell r="G10">
            <v>-9343406</v>
          </cell>
          <cell r="H10">
            <v>-13523372</v>
          </cell>
          <cell r="I10">
            <v>-16853917</v>
          </cell>
          <cell r="J10">
            <v>-20569472</v>
          </cell>
          <cell r="K10">
            <v>-24890177</v>
          </cell>
          <cell r="L10">
            <v>-29611335</v>
          </cell>
          <cell r="M10">
            <v>-33743514</v>
          </cell>
          <cell r="N10">
            <v>-37875693</v>
          </cell>
          <cell r="O10">
            <v>-42007872</v>
          </cell>
          <cell r="P10">
            <v>-46140051</v>
          </cell>
          <cell r="Q10">
            <v>-50272230</v>
          </cell>
        </row>
        <row r="11">
          <cell r="D11" t="str">
            <v>403009940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</row>
        <row r="12">
          <cell r="D12" t="str">
            <v>405009960</v>
          </cell>
          <cell r="F12">
            <v>-1135000</v>
          </cell>
          <cell r="G12">
            <v>-2270000</v>
          </cell>
          <cell r="H12">
            <v>-3405000</v>
          </cell>
          <cell r="I12">
            <v>-4540000</v>
          </cell>
          <cell r="J12">
            <v>-5675000</v>
          </cell>
          <cell r="K12">
            <v>-6810000</v>
          </cell>
          <cell r="L12">
            <v>-7945000</v>
          </cell>
          <cell r="M12">
            <v>-9080000</v>
          </cell>
          <cell r="N12">
            <v>-10215000</v>
          </cell>
          <cell r="O12">
            <v>-11350000</v>
          </cell>
          <cell r="P12">
            <v>-12485000</v>
          </cell>
          <cell r="Q12">
            <v>-13620000</v>
          </cell>
        </row>
        <row r="13">
          <cell r="D13" t="str">
            <v>405019960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</row>
        <row r="14">
          <cell r="D14" t="str">
            <v>499009990</v>
          </cell>
          <cell r="F14">
            <v>-13178145.106666667</v>
          </cell>
          <cell r="G14">
            <v>-26340506.213333335</v>
          </cell>
          <cell r="H14">
            <v>-39504443.32</v>
          </cell>
          <cell r="I14">
            <v>-51187721.093333334</v>
          </cell>
          <cell r="J14">
            <v>-62850609.866666675</v>
          </cell>
          <cell r="K14">
            <v>-74494397.640000001</v>
          </cell>
          <cell r="L14">
            <v>-82507454.24666667</v>
          </cell>
          <cell r="M14">
            <v>-90538334.853333324</v>
          </cell>
          <cell r="N14">
            <v>-98540249.460000008</v>
          </cell>
          <cell r="O14">
            <v>-106568933.06666668</v>
          </cell>
          <cell r="P14">
            <v>-114594500.67333332</v>
          </cell>
          <cell r="Q14">
            <v>-122625209.24000001</v>
          </cell>
        </row>
        <row r="15">
          <cell r="D15" t="str">
            <v>499019910</v>
          </cell>
          <cell r="F15">
            <v>2216348</v>
          </cell>
          <cell r="G15">
            <v>4432696</v>
          </cell>
          <cell r="H15">
            <v>6649044</v>
          </cell>
          <cell r="I15">
            <v>8865392</v>
          </cell>
          <cell r="J15">
            <v>11081740</v>
          </cell>
          <cell r="K15">
            <v>13298088</v>
          </cell>
          <cell r="L15">
            <v>15514436</v>
          </cell>
          <cell r="M15">
            <v>17730784</v>
          </cell>
          <cell r="N15">
            <v>19947132</v>
          </cell>
          <cell r="O15">
            <v>22163480</v>
          </cell>
          <cell r="P15">
            <v>24379828</v>
          </cell>
          <cell r="Q15">
            <v>26596176</v>
          </cell>
        </row>
        <row r="16">
          <cell r="D16" t="str">
            <v>499029960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17">
          <cell r="D17" t="str">
            <v>501009910</v>
          </cell>
          <cell r="F17">
            <v>-11253669</v>
          </cell>
          <cell r="G17">
            <v>-22155204</v>
          </cell>
          <cell r="H17">
            <v>-32684753</v>
          </cell>
          <cell r="I17">
            <v>-43582364</v>
          </cell>
          <cell r="J17">
            <v>-53544596</v>
          </cell>
          <cell r="K17">
            <v>-64692877</v>
          </cell>
          <cell r="L17">
            <v>-77464244</v>
          </cell>
          <cell r="M17">
            <v>-89664456</v>
          </cell>
          <cell r="N17">
            <v>-100835702</v>
          </cell>
          <cell r="O17">
            <v>-112933717</v>
          </cell>
          <cell r="P17">
            <v>-125628616</v>
          </cell>
          <cell r="Q17">
            <v>-137761166</v>
          </cell>
        </row>
        <row r="18">
          <cell r="D18" t="str">
            <v>501019910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</row>
        <row r="19">
          <cell r="D19" t="str">
            <v>502009920</v>
          </cell>
          <cell r="F19">
            <v>-917962</v>
          </cell>
          <cell r="G19">
            <v>-1805925</v>
          </cell>
          <cell r="H19">
            <v>-2673889</v>
          </cell>
          <cell r="I19">
            <v>-3551854</v>
          </cell>
          <cell r="J19">
            <v>-4399820</v>
          </cell>
          <cell r="K19">
            <v>-5257787</v>
          </cell>
          <cell r="L19">
            <v>-6155755</v>
          </cell>
          <cell r="M19">
            <v>-7058724</v>
          </cell>
          <cell r="N19">
            <v>-7926694</v>
          </cell>
          <cell r="O19">
            <v>-8819665</v>
          </cell>
          <cell r="P19">
            <v>-9722637</v>
          </cell>
          <cell r="Q19">
            <v>-10625610</v>
          </cell>
        </row>
        <row r="20">
          <cell r="D20" t="str">
            <v>502009930</v>
          </cell>
          <cell r="F20">
            <v>-2387194.15</v>
          </cell>
          <cell r="G20">
            <v>-4774387.3</v>
          </cell>
          <cell r="H20">
            <v>-7161579.4500000002</v>
          </cell>
          <cell r="I20">
            <v>-9548770.5999999996</v>
          </cell>
          <cell r="J20">
            <v>-11935960.75</v>
          </cell>
          <cell r="K20">
            <v>-14323149.9</v>
          </cell>
          <cell r="L20">
            <v>-16710338.050000001</v>
          </cell>
          <cell r="M20">
            <v>-19097525.199999999</v>
          </cell>
          <cell r="N20">
            <v>-21484711.350000001</v>
          </cell>
          <cell r="O20">
            <v>-23871896.5</v>
          </cell>
          <cell r="P20">
            <v>-26259080.649999999</v>
          </cell>
          <cell r="Q20">
            <v>-28646263.800000001</v>
          </cell>
        </row>
        <row r="21">
          <cell r="D21" t="str">
            <v>503009940</v>
          </cell>
          <cell r="F21">
            <v>-2291740.9</v>
          </cell>
          <cell r="G21">
            <v>-4633481.8</v>
          </cell>
          <cell r="H21">
            <v>-6885222.6999999993</v>
          </cell>
          <cell r="I21">
            <v>-9181963.5999999996</v>
          </cell>
          <cell r="J21">
            <v>-11453704.5</v>
          </cell>
          <cell r="K21">
            <v>-13585445.4</v>
          </cell>
          <cell r="L21">
            <v>-17085186.300000001</v>
          </cell>
          <cell r="M21">
            <v>-21084927.200000003</v>
          </cell>
          <cell r="N21">
            <v>-25054668.100000001</v>
          </cell>
          <cell r="O21">
            <v>-29044409</v>
          </cell>
          <cell r="P21">
            <v>-31944409</v>
          </cell>
          <cell r="Q21">
            <v>-34834409</v>
          </cell>
        </row>
        <row r="22">
          <cell r="D22" t="str">
            <v>504009950</v>
          </cell>
          <cell r="F22">
            <v>-1040500</v>
          </cell>
          <cell r="G22">
            <v>-2051000</v>
          </cell>
          <cell r="H22">
            <v>-3091500</v>
          </cell>
          <cell r="I22">
            <v>-4137000</v>
          </cell>
          <cell r="J22">
            <v>-5137500</v>
          </cell>
          <cell r="K22">
            <v>-6128000</v>
          </cell>
          <cell r="L22">
            <v>-7128500</v>
          </cell>
          <cell r="M22">
            <v>-8129481.2880000006</v>
          </cell>
          <cell r="N22">
            <v>-9119981.2880000006</v>
          </cell>
          <cell r="O22">
            <v>-10120481.288000001</v>
          </cell>
          <cell r="P22">
            <v>-11125981.288000001</v>
          </cell>
          <cell r="Q22">
            <v>-12126481.288000001</v>
          </cell>
        </row>
        <row r="23">
          <cell r="D23" t="str">
            <v>505009960</v>
          </cell>
          <cell r="F23">
            <v>-916666.66999999993</v>
          </cell>
          <cell r="G23">
            <v>-1833333.3399999999</v>
          </cell>
          <cell r="H23">
            <v>-2750000.01</v>
          </cell>
          <cell r="I23">
            <v>-3666666.6799999997</v>
          </cell>
          <cell r="J23">
            <v>-4583333.3499999996</v>
          </cell>
          <cell r="K23">
            <v>-5500000.0199999996</v>
          </cell>
          <cell r="L23">
            <v>-6416666.6899999995</v>
          </cell>
          <cell r="M23">
            <v>-7333333.3599999994</v>
          </cell>
          <cell r="N23">
            <v>-8250000.0299999993</v>
          </cell>
          <cell r="O23">
            <v>-9166666.6999999993</v>
          </cell>
          <cell r="P23">
            <v>-10083333.370000001</v>
          </cell>
          <cell r="Q23">
            <v>-11000000</v>
          </cell>
        </row>
        <row r="24">
          <cell r="D24" t="str">
            <v>505019960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</row>
        <row r="25">
          <cell r="D25" t="str">
            <v>506009910</v>
          </cell>
          <cell r="F25">
            <v>-515688.22</v>
          </cell>
          <cell r="G25">
            <v>-1031376.44</v>
          </cell>
          <cell r="H25">
            <v>-1547064.6600000001</v>
          </cell>
          <cell r="I25">
            <v>-2062752.88</v>
          </cell>
          <cell r="J25">
            <v>-2578441.1</v>
          </cell>
          <cell r="K25">
            <v>-3094129.3200000003</v>
          </cell>
          <cell r="L25">
            <v>-3609817.54</v>
          </cell>
          <cell r="M25">
            <v>-4125505.76</v>
          </cell>
          <cell r="N25">
            <v>-4641193.9799999995</v>
          </cell>
          <cell r="O25">
            <v>-5156882.1999999993</v>
          </cell>
          <cell r="P25">
            <v>-5672570.419999999</v>
          </cell>
          <cell r="Q25">
            <v>-6188258.6399999987</v>
          </cell>
        </row>
        <row r="26">
          <cell r="D26" t="str">
            <v>506009960</v>
          </cell>
          <cell r="F26">
            <v>591250.43999999994</v>
          </cell>
          <cell r="G26">
            <v>1182500.8799999999</v>
          </cell>
          <cell r="H26">
            <v>1773751.3199999998</v>
          </cell>
          <cell r="I26">
            <v>2365001.7599999998</v>
          </cell>
          <cell r="J26">
            <v>2956252.1999999997</v>
          </cell>
          <cell r="K26">
            <v>3547502.6399999997</v>
          </cell>
          <cell r="L26">
            <v>4138753.0799999996</v>
          </cell>
          <cell r="M26">
            <v>4730003.5199999996</v>
          </cell>
          <cell r="N26">
            <v>5321253.959999999</v>
          </cell>
          <cell r="O26">
            <v>5912504.3999999985</v>
          </cell>
          <cell r="P26">
            <v>6503754.839999998</v>
          </cell>
          <cell r="Q26">
            <v>7095005.2799999975</v>
          </cell>
        </row>
        <row r="27">
          <cell r="D27" t="str">
            <v>506019960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</row>
        <row r="28">
          <cell r="D28" t="str">
            <v>507009910</v>
          </cell>
          <cell r="F28">
            <v>-2673807.87</v>
          </cell>
          <cell r="G28">
            <v>-5327615.74</v>
          </cell>
          <cell r="H28">
            <v>-7976423.6099999994</v>
          </cell>
          <cell r="I28">
            <v>-10630231.48</v>
          </cell>
          <cell r="J28">
            <v>-13234039.35</v>
          </cell>
          <cell r="K28">
            <v>-15852847.219999999</v>
          </cell>
          <cell r="L28">
            <v>-18496655.09</v>
          </cell>
          <cell r="M28">
            <v>-21145462.960000001</v>
          </cell>
          <cell r="N28">
            <v>-23769270.830000002</v>
          </cell>
          <cell r="O28">
            <v>-26413078.699999999</v>
          </cell>
          <cell r="P28">
            <v>-29061886.57</v>
          </cell>
          <cell r="Q28">
            <v>-31705694.439999998</v>
          </cell>
        </row>
        <row r="29">
          <cell r="D29" t="str">
            <v>507019910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</row>
        <row r="30">
          <cell r="D30" t="str">
            <v>507029960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</row>
        <row r="31">
          <cell r="D31" t="str">
            <v>507039960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</row>
        <row r="32">
          <cell r="D32" t="str">
            <v>508009910</v>
          </cell>
          <cell r="F32">
            <v>2258950</v>
          </cell>
          <cell r="G32">
            <v>4517900</v>
          </cell>
          <cell r="H32">
            <v>6776850</v>
          </cell>
          <cell r="I32">
            <v>9035800</v>
          </cell>
          <cell r="J32">
            <v>11294750</v>
          </cell>
          <cell r="K32">
            <v>13553700</v>
          </cell>
          <cell r="L32">
            <v>15812650</v>
          </cell>
          <cell r="M32">
            <v>18071600</v>
          </cell>
          <cell r="N32">
            <v>20330550</v>
          </cell>
          <cell r="O32">
            <v>22589500</v>
          </cell>
          <cell r="P32">
            <v>24848450</v>
          </cell>
          <cell r="Q32">
            <v>27107400</v>
          </cell>
        </row>
        <row r="33">
          <cell r="D33" t="str">
            <v>509009910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</row>
        <row r="34">
          <cell r="D34" t="str">
            <v>509019910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</row>
        <row r="35">
          <cell r="D35" t="str">
            <v>591009950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</row>
        <row r="36">
          <cell r="D36" t="str">
            <v>591019910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</row>
        <row r="37">
          <cell r="D37" t="str">
            <v>592009910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</row>
        <row r="38">
          <cell r="D38" t="str">
            <v>592009930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</row>
        <row r="39">
          <cell r="D39" t="str">
            <v>592009940</v>
          </cell>
          <cell r="F39">
            <v>1250000</v>
          </cell>
          <cell r="G39">
            <v>2500000</v>
          </cell>
          <cell r="H39">
            <v>3750000</v>
          </cell>
          <cell r="I39">
            <v>5000000</v>
          </cell>
          <cell r="J39">
            <v>6250000</v>
          </cell>
          <cell r="K39">
            <v>7500000</v>
          </cell>
          <cell r="L39">
            <v>8750000</v>
          </cell>
          <cell r="M39">
            <v>10000000</v>
          </cell>
          <cell r="N39">
            <v>11250000</v>
          </cell>
          <cell r="O39">
            <v>12500000</v>
          </cell>
          <cell r="P39">
            <v>13750000</v>
          </cell>
          <cell r="Q39">
            <v>15000000</v>
          </cell>
        </row>
        <row r="40">
          <cell r="D40" t="str">
            <v>593009910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</row>
        <row r="41">
          <cell r="D41" t="str">
            <v>593009930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</row>
        <row r="42">
          <cell r="D42" t="str">
            <v>593009990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</row>
        <row r="43">
          <cell r="D43" t="str">
            <v>593009990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</row>
        <row r="45">
          <cell r="K45">
            <v>1118.8072000000011</v>
          </cell>
        </row>
        <row r="46">
          <cell r="K46">
            <v>1118.8072000000011</v>
          </cell>
        </row>
      </sheetData>
      <sheetData sheetId="10" refreshError="1">
        <row r="7">
          <cell r="D7" t="str">
            <v>401009910</v>
          </cell>
          <cell r="F7">
            <v>-8083633.0899999999</v>
          </cell>
          <cell r="G7">
            <v>-17318693.100000005</v>
          </cell>
          <cell r="H7">
            <v>-26580217.890000001</v>
          </cell>
          <cell r="I7">
            <v>-36930295.789999999</v>
          </cell>
          <cell r="J7">
            <v>-46023359.889999993</v>
          </cell>
          <cell r="K7">
            <v>-55504163.930000007</v>
          </cell>
          <cell r="L7">
            <v>-65135874.280000001</v>
          </cell>
          <cell r="M7">
            <v>-76367880.489999995</v>
          </cell>
          <cell r="N7">
            <v>-86420280.289999992</v>
          </cell>
          <cell r="O7">
            <v>-96314701.859999999</v>
          </cell>
          <cell r="P7">
            <v>-106374100.61999999</v>
          </cell>
          <cell r="Q7">
            <v>-117096601.53999999</v>
          </cell>
        </row>
        <row r="8">
          <cell r="D8" t="str">
            <v>401019910</v>
          </cell>
          <cell r="F8">
            <v>0</v>
          </cell>
          <cell r="G8">
            <v>0</v>
          </cell>
          <cell r="H8">
            <v>-106277188</v>
          </cell>
          <cell r="I8">
            <v>-106246287.52</v>
          </cell>
          <cell r="J8">
            <v>-106246287.52</v>
          </cell>
          <cell r="K8">
            <v>-106246287.52</v>
          </cell>
          <cell r="L8">
            <v>-106246287.52</v>
          </cell>
          <cell r="M8">
            <v>-106246287.52</v>
          </cell>
          <cell r="N8">
            <v>-106246287.52</v>
          </cell>
          <cell r="O8">
            <v>-106246287.52</v>
          </cell>
          <cell r="P8">
            <v>-106246287.52</v>
          </cell>
          <cell r="Q8">
            <v>-106246287.52</v>
          </cell>
        </row>
        <row r="9">
          <cell r="D9" t="str">
            <v>402009920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</row>
        <row r="10">
          <cell r="D10" t="str">
            <v>402009930</v>
          </cell>
          <cell r="F10">
            <v>-2917986.5799999996</v>
          </cell>
          <cell r="G10">
            <v>-6777213.3473551627</v>
          </cell>
          <cell r="H10">
            <v>-12614727</v>
          </cell>
          <cell r="I10">
            <v>-14824266.215409962</v>
          </cell>
          <cell r="J10">
            <v>-17680471.07652507</v>
          </cell>
          <cell r="K10">
            <v>-23296443.653438978</v>
          </cell>
          <cell r="L10">
            <v>-25897811.584120795</v>
          </cell>
          <cell r="M10">
            <v>-27751378.802620795</v>
          </cell>
          <cell r="N10">
            <v>-29604946.024620794</v>
          </cell>
          <cell r="O10">
            <v>-28324058.127211697</v>
          </cell>
          <cell r="P10">
            <v>-35449348.558984429</v>
          </cell>
          <cell r="Q10">
            <v>-37207125.146484427</v>
          </cell>
        </row>
        <row r="11">
          <cell r="D11" t="str">
            <v>403009940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-19717891</v>
          </cell>
          <cell r="L11">
            <v>-19717891</v>
          </cell>
          <cell r="M11">
            <v>-19717891</v>
          </cell>
          <cell r="N11">
            <v>-31503242.299065422</v>
          </cell>
          <cell r="O11">
            <v>-50017150</v>
          </cell>
          <cell r="P11">
            <v>-40836789.962616816</v>
          </cell>
          <cell r="Q11">
            <v>-50017150</v>
          </cell>
        </row>
        <row r="12">
          <cell r="D12" t="str">
            <v>405009960</v>
          </cell>
          <cell r="F12">
            <v>0</v>
          </cell>
          <cell r="G12">
            <v>0</v>
          </cell>
          <cell r="H12">
            <v>-1191945.48</v>
          </cell>
          <cell r="I12">
            <v>-2634973.0300000003</v>
          </cell>
          <cell r="J12">
            <v>-3795560.6000000006</v>
          </cell>
          <cell r="K12">
            <v>-4914649.4000000004</v>
          </cell>
          <cell r="L12">
            <v>-6027883.9800000004</v>
          </cell>
          <cell r="M12">
            <v>-7253697.9900000012</v>
          </cell>
          <cell r="N12">
            <v>-8350262.8000000017</v>
          </cell>
          <cell r="O12">
            <v>-9443809.8500000015</v>
          </cell>
          <cell r="P12">
            <v>-10620898.98</v>
          </cell>
          <cell r="Q12">
            <v>-11948924.340000002</v>
          </cell>
        </row>
        <row r="13">
          <cell r="D13" t="str">
            <v>405019960</v>
          </cell>
          <cell r="F13">
            <v>0</v>
          </cell>
          <cell r="G13">
            <v>0</v>
          </cell>
          <cell r="H13">
            <v>-20666497.210000001</v>
          </cell>
          <cell r="I13">
            <v>-22176462.150000002</v>
          </cell>
          <cell r="J13">
            <v>-22176462.150000002</v>
          </cell>
          <cell r="K13">
            <v>-22176462.150000002</v>
          </cell>
          <cell r="L13">
            <v>-22176462.150000002</v>
          </cell>
          <cell r="M13">
            <v>-22176462.150000002</v>
          </cell>
          <cell r="N13">
            <v>-22176462.150000002</v>
          </cell>
          <cell r="O13">
            <v>-22176462.150000002</v>
          </cell>
          <cell r="P13">
            <v>-22176462.150000002</v>
          </cell>
          <cell r="Q13">
            <v>-22176462.150000002</v>
          </cell>
        </row>
        <row r="14">
          <cell r="D14" t="str">
            <v>499009990</v>
          </cell>
          <cell r="F14">
            <v>-4617241.76</v>
          </cell>
          <cell r="G14">
            <v>-45542141.149999999</v>
          </cell>
          <cell r="H14">
            <v>-56999276.469999999</v>
          </cell>
          <cell r="I14">
            <v>-64139288.899999999</v>
          </cell>
          <cell r="J14">
            <v>-87148455.329999998</v>
          </cell>
          <cell r="K14">
            <v>-93735794.389999986</v>
          </cell>
          <cell r="L14">
            <v>-100482983.3557</v>
          </cell>
          <cell r="M14">
            <v>-110991911.4357</v>
          </cell>
          <cell r="N14">
            <v>-116587868.45569998</v>
          </cell>
          <cell r="O14">
            <v>-122693792.38569999</v>
          </cell>
          <cell r="P14">
            <v>-128370987.01569998</v>
          </cell>
          <cell r="Q14">
            <v>-367245803.45569998</v>
          </cell>
        </row>
        <row r="15">
          <cell r="D15" t="str">
            <v>499019910</v>
          </cell>
          <cell r="F15">
            <v>2216348</v>
          </cell>
          <cell r="G15">
            <v>4432696</v>
          </cell>
          <cell r="H15">
            <v>6458376.4000000004</v>
          </cell>
          <cell r="I15">
            <v>8992835.2100000009</v>
          </cell>
          <cell r="J15">
            <v>11081740</v>
          </cell>
          <cell r="K15">
            <v>13298088</v>
          </cell>
          <cell r="L15">
            <v>15514436</v>
          </cell>
          <cell r="M15">
            <v>17730784</v>
          </cell>
          <cell r="N15">
            <v>19947132</v>
          </cell>
          <cell r="O15">
            <v>22163480</v>
          </cell>
          <cell r="P15">
            <v>24379828</v>
          </cell>
          <cell r="Q15">
            <v>26596176</v>
          </cell>
        </row>
        <row r="16">
          <cell r="D16" t="str">
            <v>499029960</v>
          </cell>
          <cell r="F16">
            <v>0</v>
          </cell>
          <cell r="G16">
            <v>0</v>
          </cell>
          <cell r="H16">
            <v>-226293835.82000002</v>
          </cell>
          <cell r="I16">
            <v>-226293835.82000002</v>
          </cell>
          <cell r="J16">
            <v>-226293835.82000002</v>
          </cell>
          <cell r="K16">
            <v>-226293835.82000002</v>
          </cell>
          <cell r="L16">
            <v>-226293835.82000002</v>
          </cell>
          <cell r="M16">
            <v>-226293835.82000002</v>
          </cell>
          <cell r="N16">
            <v>-226293835.82000002</v>
          </cell>
          <cell r="O16">
            <v>-226293835.82000002</v>
          </cell>
          <cell r="P16">
            <v>-226293835.82000002</v>
          </cell>
          <cell r="Q16">
            <v>-226293835.82000002</v>
          </cell>
        </row>
        <row r="17">
          <cell r="D17" t="str">
            <v>501009910</v>
          </cell>
          <cell r="F17">
            <v>-8578228.4400000013</v>
          </cell>
          <cell r="G17">
            <v>-18255475.870000001</v>
          </cell>
          <cell r="H17">
            <v>-30667811.780000001</v>
          </cell>
          <cell r="I17">
            <v>-41263310.309999995</v>
          </cell>
          <cell r="J17">
            <v>-50865133.009999998</v>
          </cell>
          <cell r="K17">
            <v>-60776379.670000017</v>
          </cell>
          <cell r="L17">
            <v>-70718101.069999993</v>
          </cell>
          <cell r="M17">
            <v>-81475977.140000001</v>
          </cell>
          <cell r="N17">
            <v>-90928561.399999991</v>
          </cell>
          <cell r="O17">
            <v>-100758483.46000001</v>
          </cell>
          <cell r="P17">
            <v>-113034145.5</v>
          </cell>
          <cell r="Q17">
            <v>-124102962.99000004</v>
          </cell>
        </row>
        <row r="18">
          <cell r="D18" t="str">
            <v>501019910</v>
          </cell>
          <cell r="F18">
            <v>0</v>
          </cell>
          <cell r="G18">
            <v>0</v>
          </cell>
          <cell r="H18">
            <v>-72814198.280000001</v>
          </cell>
          <cell r="I18">
            <v>-82291688.099999994</v>
          </cell>
          <cell r="J18">
            <v>-82291688.099999994</v>
          </cell>
          <cell r="K18">
            <v>-82291688.099999994</v>
          </cell>
          <cell r="L18">
            <v>-79103581.469999999</v>
          </cell>
          <cell r="M18">
            <v>-79103581.469999999</v>
          </cell>
          <cell r="N18">
            <v>-79103581.469999999</v>
          </cell>
          <cell r="O18">
            <v>-79103581.469999999</v>
          </cell>
          <cell r="P18">
            <v>-79103581.469999999</v>
          </cell>
          <cell r="Q18">
            <v>-79103581.469999999</v>
          </cell>
        </row>
        <row r="19">
          <cell r="D19" t="str">
            <v>502009920</v>
          </cell>
          <cell r="F19">
            <v>-536434.56000000006</v>
          </cell>
          <cell r="G19">
            <v>-1246003.0899999999</v>
          </cell>
          <cell r="H19">
            <v>-1979335.71</v>
          </cell>
          <cell r="I19">
            <v>-3015554.0199999996</v>
          </cell>
          <cell r="J19">
            <v>-3736356.21</v>
          </cell>
          <cell r="K19">
            <v>-4359242.3499999996</v>
          </cell>
          <cell r="L19">
            <v>-5150192</v>
          </cell>
          <cell r="M19">
            <v>-5528729.1799999997</v>
          </cell>
          <cell r="N19">
            <v>-5907272.9100000001</v>
          </cell>
          <cell r="O19">
            <v>-6257857.1099999994</v>
          </cell>
          <cell r="P19">
            <v>-8510756.8500000015</v>
          </cell>
          <cell r="Q19">
            <v>-9488857.2700000014</v>
          </cell>
        </row>
        <row r="20">
          <cell r="D20" t="str">
            <v>502009930</v>
          </cell>
          <cell r="F20">
            <v>2842304.31</v>
          </cell>
          <cell r="G20">
            <v>506587.59000000032</v>
          </cell>
          <cell r="H20">
            <v>-2985177.459999999</v>
          </cell>
          <cell r="I20">
            <v>-3853287.2577777784</v>
          </cell>
          <cell r="J20">
            <v>-4098461.7455555573</v>
          </cell>
          <cell r="K20">
            <v>-8050424.1833333354</v>
          </cell>
          <cell r="L20">
            <v>-9408174.2411111128</v>
          </cell>
          <cell r="M20">
            <v>-11407303.221746031</v>
          </cell>
          <cell r="N20">
            <v>-13968146.566666666</v>
          </cell>
          <cell r="O20">
            <v>-12765823.804444443</v>
          </cell>
          <cell r="P20">
            <v>-14850208.572222225</v>
          </cell>
          <cell r="Q20">
            <v>-15557846.268499997</v>
          </cell>
        </row>
        <row r="21">
          <cell r="D21" t="str">
            <v>503009940</v>
          </cell>
          <cell r="F21">
            <v>-6500464.54</v>
          </cell>
          <cell r="G21">
            <v>-11123186.67</v>
          </cell>
          <cell r="H21">
            <v>-16619138.929999998</v>
          </cell>
          <cell r="I21">
            <v>-20030587.846666668</v>
          </cell>
          <cell r="J21">
            <v>-22775855.44833333</v>
          </cell>
          <cell r="K21">
            <v>-43617700.941699997</v>
          </cell>
          <cell r="L21">
            <v>-46295646.62166667</v>
          </cell>
          <cell r="M21">
            <v>-51706141.723333329</v>
          </cell>
          <cell r="N21">
            <v>-71688755.664065436</v>
          </cell>
          <cell r="O21">
            <v>-79863752.577507794</v>
          </cell>
          <cell r="P21">
            <v>-87003311.965950131</v>
          </cell>
          <cell r="Q21">
            <v>-101017883.53999999</v>
          </cell>
        </row>
        <row r="22">
          <cell r="D22" t="str">
            <v>504009950</v>
          </cell>
          <cell r="F22">
            <v>-430939.08</v>
          </cell>
          <cell r="G22">
            <v>-1077101.32</v>
          </cell>
          <cell r="H22">
            <v>-2083388.04</v>
          </cell>
          <cell r="I22">
            <v>-2979007.35</v>
          </cell>
          <cell r="J22">
            <v>-3979415.3049999997</v>
          </cell>
          <cell r="K22">
            <v>-4955167.57</v>
          </cell>
          <cell r="L22">
            <v>-6023096.2850000001</v>
          </cell>
          <cell r="M22">
            <v>-6936479.1800000006</v>
          </cell>
          <cell r="N22">
            <v>-7793454.0550000006</v>
          </cell>
          <cell r="O22">
            <v>-8634678.1000000015</v>
          </cell>
          <cell r="P22">
            <v>-9985583.3350000009</v>
          </cell>
          <cell r="Q22">
            <v>-10938974.550000001</v>
          </cell>
        </row>
        <row r="23">
          <cell r="D23" t="str">
            <v>505009960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</row>
        <row r="24">
          <cell r="D24" t="str">
            <v>505019960</v>
          </cell>
          <cell r="F24">
            <v>0</v>
          </cell>
          <cell r="G24">
            <v>0</v>
          </cell>
          <cell r="H24">
            <v>-16476560.310000002</v>
          </cell>
          <cell r="I24">
            <v>-8526635.4299999997</v>
          </cell>
          <cell r="J24">
            <v>-8526635.4299999997</v>
          </cell>
          <cell r="K24">
            <v>-9026135.4299999997</v>
          </cell>
          <cell r="L24">
            <v>-12401749.83</v>
          </cell>
          <cell r="M24">
            <v>-12401749.83</v>
          </cell>
          <cell r="N24">
            <v>-10940833.470000001</v>
          </cell>
          <cell r="O24">
            <v>-10940833.470000001</v>
          </cell>
          <cell r="P24">
            <v>-10940833.470000001</v>
          </cell>
          <cell r="Q24">
            <v>-10940833.470000001</v>
          </cell>
        </row>
        <row r="25">
          <cell r="D25" t="str">
            <v>506009910</v>
          </cell>
          <cell r="F25">
            <v>-529454.53</v>
          </cell>
          <cell r="G25">
            <v>-1058909.06</v>
          </cell>
          <cell r="H25">
            <v>-1588363.5899999999</v>
          </cell>
          <cell r="I25">
            <v>-2117818.12</v>
          </cell>
          <cell r="J25">
            <v>-2664497.2999999998</v>
          </cell>
          <cell r="K25">
            <v>-3180185.52</v>
          </cell>
          <cell r="L25">
            <v>-3716414.7600000002</v>
          </cell>
          <cell r="M25">
            <v>-4252644.08</v>
          </cell>
          <cell r="N25">
            <v>-4788873.24</v>
          </cell>
          <cell r="O25">
            <v>-5325102.5999999996</v>
          </cell>
          <cell r="P25">
            <v>-5876827.5499999989</v>
          </cell>
          <cell r="Q25">
            <v>-6444901.1199999992</v>
          </cell>
        </row>
        <row r="26">
          <cell r="D26" t="str">
            <v>506009960</v>
          </cell>
          <cell r="F26">
            <v>0</v>
          </cell>
          <cell r="G26">
            <v>0</v>
          </cell>
          <cell r="H26">
            <v>4806312.3600000003</v>
          </cell>
          <cell r="I26">
            <v>9304483.7800000012</v>
          </cell>
          <cell r="J26">
            <v>1791056.8800000018</v>
          </cell>
          <cell r="K26">
            <v>2382307.3200000017</v>
          </cell>
          <cell r="L26">
            <v>2977884.1500000018</v>
          </cell>
          <cell r="M26">
            <v>3573460.9800000018</v>
          </cell>
          <cell r="N26">
            <v>4169037.8100000019</v>
          </cell>
          <cell r="O26">
            <v>4764614.6400000015</v>
          </cell>
          <cell r="P26">
            <v>5360191.4700000016</v>
          </cell>
          <cell r="Q26">
            <v>5955768.3000000017</v>
          </cell>
        </row>
        <row r="27">
          <cell r="D27" t="str">
            <v>506019960</v>
          </cell>
          <cell r="F27">
            <v>0</v>
          </cell>
          <cell r="G27">
            <v>0</v>
          </cell>
          <cell r="H27">
            <v>-21020396.879999999</v>
          </cell>
          <cell r="I27">
            <v>-21020396.879999999</v>
          </cell>
          <cell r="J27">
            <v>-21020396.879999999</v>
          </cell>
          <cell r="K27">
            <v>-21020396.879999999</v>
          </cell>
          <cell r="L27">
            <v>-21020396.879999999</v>
          </cell>
          <cell r="M27">
            <v>-21020396.879999999</v>
          </cell>
          <cell r="N27">
            <v>-21020396.879999999</v>
          </cell>
          <cell r="O27">
            <v>-21020396.879999999</v>
          </cell>
          <cell r="P27">
            <v>-21020396.879999999</v>
          </cell>
          <cell r="Q27">
            <v>-21020396.879999999</v>
          </cell>
        </row>
        <row r="28">
          <cell r="D28" t="str">
            <v>507009910</v>
          </cell>
          <cell r="F28">
            <v>-2276160.1399999997</v>
          </cell>
          <cell r="G28">
            <v>-3851206.7499999995</v>
          </cell>
          <cell r="H28">
            <v>-6818585.29</v>
          </cell>
          <cell r="I28">
            <v>-10809320.85</v>
          </cell>
          <cell r="J28">
            <v>-13874526.244999999</v>
          </cell>
          <cell r="K28">
            <v>-16977946.690000001</v>
          </cell>
          <cell r="L28">
            <v>-27148251.124999996</v>
          </cell>
          <cell r="M28">
            <v>-59266742.350000009</v>
          </cell>
          <cell r="N28">
            <v>-62349275.975000009</v>
          </cell>
          <cell r="O28">
            <v>-65472731.170000002</v>
          </cell>
          <cell r="P28">
            <v>-68723321.585000008</v>
          </cell>
          <cell r="Q28">
            <v>-92986291.24000001</v>
          </cell>
        </row>
        <row r="29">
          <cell r="D29" t="str">
            <v>507019910</v>
          </cell>
          <cell r="F29">
            <v>0</v>
          </cell>
          <cell r="G29">
            <v>0</v>
          </cell>
          <cell r="H29">
            <v>-18737757.230000004</v>
          </cell>
          <cell r="I29">
            <v>-18689256.750000004</v>
          </cell>
          <cell r="J29">
            <v>-20172050.020000003</v>
          </cell>
          <cell r="K29">
            <v>-19672550.020000003</v>
          </cell>
          <cell r="L29">
            <v>-19485042.250000004</v>
          </cell>
          <cell r="M29">
            <v>-19485042.250000004</v>
          </cell>
          <cell r="N29">
            <v>-20945958.610000003</v>
          </cell>
          <cell r="O29">
            <v>-20945958.610000003</v>
          </cell>
          <cell r="P29">
            <v>-20945958.610000003</v>
          </cell>
          <cell r="Q29">
            <v>-20945958.610000003</v>
          </cell>
        </row>
        <row r="30">
          <cell r="D30" t="str">
            <v>507029960</v>
          </cell>
          <cell r="F30">
            <v>0</v>
          </cell>
          <cell r="G30">
            <v>0</v>
          </cell>
          <cell r="H30">
            <v>-1252333.04</v>
          </cell>
          <cell r="I30">
            <v>-1252333.04</v>
          </cell>
          <cell r="J30">
            <v>-1252333.04</v>
          </cell>
          <cell r="K30">
            <v>-1252333.04</v>
          </cell>
          <cell r="L30">
            <v>-1252333.04</v>
          </cell>
          <cell r="M30">
            <v>-1252333.04</v>
          </cell>
          <cell r="N30">
            <v>-1252333.04</v>
          </cell>
          <cell r="O30">
            <v>-1252333.04</v>
          </cell>
          <cell r="P30">
            <v>-1252333.04</v>
          </cell>
          <cell r="Q30">
            <v>-1252333.04</v>
          </cell>
        </row>
        <row r="31">
          <cell r="D31" t="str">
            <v>507039960</v>
          </cell>
          <cell r="F31">
            <v>0</v>
          </cell>
          <cell r="G31">
            <v>0</v>
          </cell>
          <cell r="H31">
            <v>-745147.81</v>
          </cell>
          <cell r="I31">
            <v>-745147.81</v>
          </cell>
          <cell r="J31">
            <v>-745147.81</v>
          </cell>
          <cell r="K31">
            <v>-745147.81</v>
          </cell>
          <cell r="L31">
            <v>-745147.81</v>
          </cell>
          <cell r="M31">
            <v>-745147.81</v>
          </cell>
          <cell r="N31">
            <v>-745147.81</v>
          </cell>
          <cell r="O31">
            <v>-745147.81</v>
          </cell>
          <cell r="P31">
            <v>-745147.81</v>
          </cell>
          <cell r="Q31">
            <v>-745147.81</v>
          </cell>
        </row>
        <row r="32">
          <cell r="D32" t="str">
            <v>508009910</v>
          </cell>
          <cell r="F32">
            <v>2111494.4500000002</v>
          </cell>
          <cell r="G32">
            <v>4222988.9000000004</v>
          </cell>
          <cell r="H32">
            <v>6334483.3500000006</v>
          </cell>
          <cell r="I32">
            <v>8445977.8000000007</v>
          </cell>
          <cell r="J32">
            <v>10997315.5</v>
          </cell>
          <cell r="K32">
            <v>13258789.48</v>
          </cell>
          <cell r="L32">
            <v>15517739.618333336</v>
          </cell>
          <cell r="M32">
            <v>17776689.760000002</v>
          </cell>
          <cell r="N32">
            <v>20035640</v>
          </cell>
          <cell r="O32">
            <v>22294590.044333335</v>
          </cell>
          <cell r="P32">
            <v>24553540</v>
          </cell>
          <cell r="Q32">
            <v>26812490</v>
          </cell>
        </row>
        <row r="33">
          <cell r="D33" t="str">
            <v>509009910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</row>
        <row r="34">
          <cell r="D34" t="str">
            <v>509019910</v>
          </cell>
          <cell r="F34">
            <v>0</v>
          </cell>
          <cell r="G34">
            <v>0</v>
          </cell>
          <cell r="H34">
            <v>-19645901.379999999</v>
          </cell>
          <cell r="I34">
            <v>-19645901.379999999</v>
          </cell>
          <cell r="J34">
            <v>-68031619.269999996</v>
          </cell>
          <cell r="K34">
            <v>-68031619.269999996</v>
          </cell>
          <cell r="L34">
            <v>-68031619.269999996</v>
          </cell>
          <cell r="M34">
            <v>-68031619.269999996</v>
          </cell>
          <cell r="N34">
            <v>-68031619.269999996</v>
          </cell>
          <cell r="O34">
            <v>-68031619.269999996</v>
          </cell>
          <cell r="P34">
            <v>-68031619.269999996</v>
          </cell>
          <cell r="Q34">
            <v>-68031619.269999996</v>
          </cell>
        </row>
        <row r="35">
          <cell r="D35" t="str">
            <v>591009950</v>
          </cell>
          <cell r="F35">
            <v>262210.27966099989</v>
          </cell>
          <cell r="G35">
            <v>180763.64395300008</v>
          </cell>
          <cell r="H35">
            <v>475115.93</v>
          </cell>
          <cell r="I35">
            <v>-215394.75317500002</v>
          </cell>
          <cell r="J35">
            <v>400686.71108199976</v>
          </cell>
          <cell r="K35">
            <v>536934.06000000006</v>
          </cell>
          <cell r="L35">
            <v>483617.75910892233</v>
          </cell>
          <cell r="M35">
            <v>402754.27000000014</v>
          </cell>
          <cell r="N35">
            <v>569439.2300000001</v>
          </cell>
          <cell r="O35">
            <v>820742.28273249627</v>
          </cell>
          <cell r="P35">
            <v>344229.14244730154</v>
          </cell>
          <cell r="Q35">
            <v>287234.7693641329</v>
          </cell>
        </row>
        <row r="36">
          <cell r="D36" t="str">
            <v>591019910</v>
          </cell>
          <cell r="F36">
            <v>0</v>
          </cell>
          <cell r="G36">
            <v>0</v>
          </cell>
          <cell r="H36">
            <v>22617102.43</v>
          </cell>
          <cell r="I36">
            <v>22617102.43</v>
          </cell>
          <cell r="J36">
            <v>22617102.43</v>
          </cell>
          <cell r="K36">
            <v>22617102.43</v>
          </cell>
          <cell r="L36">
            <v>22617102.43</v>
          </cell>
          <cell r="M36">
            <v>22617102.43</v>
          </cell>
          <cell r="N36">
            <v>22617102.43</v>
          </cell>
          <cell r="O36">
            <v>22617102.43</v>
          </cell>
          <cell r="P36">
            <v>22617102.43</v>
          </cell>
          <cell r="Q36">
            <v>22617102.43</v>
          </cell>
        </row>
        <row r="37">
          <cell r="D37" t="str">
            <v>592009910</v>
          </cell>
          <cell r="F37">
            <v>0</v>
          </cell>
          <cell r="G37">
            <v>0</v>
          </cell>
          <cell r="H37">
            <v>-848106.389999985</v>
          </cell>
          <cell r="I37">
            <v>-848106.389999985</v>
          </cell>
          <cell r="J37">
            <v>-848106.389999985</v>
          </cell>
          <cell r="K37">
            <v>-848106.389999985</v>
          </cell>
          <cell r="L37">
            <v>-848106.389999985</v>
          </cell>
          <cell r="M37">
            <v>-848106.389999985</v>
          </cell>
          <cell r="N37">
            <v>-848106.389999985</v>
          </cell>
          <cell r="O37">
            <v>-848106.389999985</v>
          </cell>
          <cell r="P37">
            <v>-848106.389999985</v>
          </cell>
          <cell r="Q37">
            <v>-848106.389999985</v>
          </cell>
        </row>
        <row r="38">
          <cell r="D38" t="str">
            <v>592009930</v>
          </cell>
          <cell r="F38">
            <v>-983261</v>
          </cell>
          <cell r="G38">
            <v>-983261</v>
          </cell>
          <cell r="H38">
            <v>-983261</v>
          </cell>
          <cell r="I38">
            <v>-983261</v>
          </cell>
          <cell r="J38">
            <v>-983261</v>
          </cell>
          <cell r="K38">
            <v>-983261</v>
          </cell>
          <cell r="L38">
            <v>-983261</v>
          </cell>
          <cell r="M38">
            <v>-983261</v>
          </cell>
          <cell r="N38">
            <v>-1284670.52</v>
          </cell>
          <cell r="O38">
            <v>-1284670.52</v>
          </cell>
          <cell r="P38">
            <v>-1284670.52</v>
          </cell>
          <cell r="Q38">
            <v>-1284670.52</v>
          </cell>
        </row>
        <row r="39">
          <cell r="D39" t="str">
            <v>592009940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</row>
        <row r="40">
          <cell r="D40" t="str">
            <v>593009910</v>
          </cell>
          <cell r="F40">
            <v>0</v>
          </cell>
          <cell r="G40">
            <v>0</v>
          </cell>
          <cell r="H40">
            <v>108002.11</v>
          </cell>
          <cell r="I40">
            <v>108002.11</v>
          </cell>
          <cell r="J40">
            <v>108002.11</v>
          </cell>
          <cell r="K40">
            <v>108002.11</v>
          </cell>
          <cell r="L40">
            <v>108002.11</v>
          </cell>
          <cell r="M40">
            <v>108002.11</v>
          </cell>
          <cell r="N40">
            <v>108002.11</v>
          </cell>
          <cell r="O40">
            <v>329342.02000002633</v>
          </cell>
          <cell r="P40">
            <v>329342.02000002633</v>
          </cell>
          <cell r="Q40">
            <v>2218672.0200000266</v>
          </cell>
        </row>
        <row r="41">
          <cell r="D41" t="str">
            <v>593009930</v>
          </cell>
          <cell r="F41">
            <v>-1708192.3565</v>
          </cell>
          <cell r="G41">
            <v>-1708192.3565</v>
          </cell>
          <cell r="H41">
            <v>-1708192.3565</v>
          </cell>
          <cell r="I41">
            <v>-1708192.3565</v>
          </cell>
          <cell r="J41">
            <v>-2103009.2165000001</v>
          </cell>
          <cell r="K41">
            <v>-2103009.2165000001</v>
          </cell>
          <cell r="L41">
            <v>-2103009.2165000001</v>
          </cell>
          <cell r="M41">
            <v>-2103009.2165000001</v>
          </cell>
          <cell r="N41">
            <v>-1676825.9100000001</v>
          </cell>
          <cell r="O41">
            <v>-1676825.9100000001</v>
          </cell>
          <cell r="P41">
            <v>-1676825.9100000001</v>
          </cell>
          <cell r="Q41">
            <v>-1676825.9100000001</v>
          </cell>
        </row>
        <row r="42">
          <cell r="D42" t="str">
            <v>593009990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</row>
        <row r="43">
          <cell r="D43" t="str">
            <v>593009990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</row>
        <row r="45">
          <cell r="K45">
            <v>1118.8072000000011</v>
          </cell>
        </row>
        <row r="46">
          <cell r="K46">
            <v>1118.8072000000011</v>
          </cell>
        </row>
      </sheetData>
      <sheetData sheetId="11"/>
      <sheetData sheetId="12"/>
      <sheetData sheetId="13"/>
      <sheetData sheetId="14"/>
      <sheetData sheetId="15" refreshError="1"/>
      <sheetData sheetId="1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&amp;L"/>
      <sheetName val="1 hotels"/>
      <sheetName val="3 Int.Inc"/>
      <sheetName val="5-Admin (2)"/>
      <sheetName val="5-Admin"/>
      <sheetName val="6-Int.exps"/>
      <sheetName val="7-Tax"/>
      <sheetName val="Note"/>
      <sheetName val="4-Oth.Inc."/>
      <sheetName val="2-PPB"/>
      <sheetName val="L7 ocl"/>
      <sheetName val="guarantee by mortgage"/>
      <sheetName val="เงินกู้ MGC"/>
    </sheetNames>
    <sheetDataSet>
      <sheetData sheetId="0" refreshError="1">
        <row r="6">
          <cell r="G6">
            <v>12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dget-03-m"/>
      <sheetName val="#REF"/>
      <sheetName val="_REF"/>
      <sheetName val="NN"/>
      <sheetName val="F1771-V"/>
      <sheetName val="Setup"/>
      <sheetName val="A12-invsub"/>
      <sheetName val="P&amp;L"/>
      <sheetName val="Setup 2009"/>
      <sheetName val="Elim Seg LM"/>
      <sheetName val="Elim Seg BM"/>
      <sheetName val="B&amp;S_Conso"/>
      <sheetName val="Marshal"/>
      <sheetName val="rates"/>
      <sheetName val="AR JAN'02"/>
      <sheetName val="Reference"/>
      <sheetName val="C1"/>
      <sheetName val="Debtors reco with GL"/>
      <sheetName val="1030002 A"/>
      <sheetName val="1030004 A"/>
      <sheetName val="1030006 A"/>
      <sheetName val="Elim Seg AM"/>
      <sheetName val="Loan Data"/>
      <sheetName val="Customize Your Loan Manager"/>
      <sheetName val="Loan Amortization Table"/>
      <sheetName val="เงินกู้ MGC"/>
      <sheetName val="A3-100"/>
      <sheetName val="P&amp;L01"/>
      <sheetName val="Main"/>
      <sheetName val="stewards"/>
      <sheetName val="Owner Unit"/>
      <sheetName val="Control_Sheet"/>
      <sheetName val="InvoiceList"/>
      <sheetName val="GeneralInfo"/>
      <sheetName val="Content"/>
      <sheetName val="guarantee by mortgage"/>
      <sheetName val="Content Page"/>
      <sheetName val="Packages"/>
      <sheetName val="PositionCount"/>
      <sheetName val="AddPositionList"/>
      <sheetName val="ESTI."/>
      <sheetName val="DI-ESTI"/>
      <sheetName val="IBASE"/>
      <sheetName val="PL Group"/>
      <sheetName val="Menu"/>
      <sheetName val="AFTER 55"/>
      <sheetName val="Report"/>
      <sheetName val="Content 3"/>
      <sheetName val="Definition"/>
      <sheetName val="interest income"/>
      <sheetName val="PWA 13-9"/>
      <sheetName val="RETEN"/>
      <sheetName val="Summary"/>
      <sheetName val="Gen"/>
      <sheetName val="Input"/>
      <sheetName val="FA(NEW)"/>
      <sheetName val="list"/>
      <sheetName val="Cover"/>
      <sheetName val="SCORE_RC_Code"/>
      <sheetName val="Balance sheet"/>
      <sheetName val="esxa"/>
      <sheetName val="22 Ol, 23 CA"/>
      <sheetName val="Basic_Information"/>
      <sheetName val="Debtors_reco_with_GL"/>
      <sheetName val="1030002_A"/>
      <sheetName val="1030004_A"/>
      <sheetName val="1030006_A"/>
      <sheetName val="Elim_Seg_LM"/>
      <sheetName val="Elim_Seg_BM"/>
      <sheetName val="Elim_Seg_AM"/>
      <sheetName val="Loan_Data"/>
      <sheetName val="Customize_Your_Loan_Manager"/>
      <sheetName val="Loan_Amortization_Table"/>
      <sheetName val="Setup_2009"/>
      <sheetName val="Debtors_reco_with_GL1"/>
      <sheetName val="1030002_A1"/>
      <sheetName val="1030004_A1"/>
      <sheetName val="1030006_A1"/>
      <sheetName val="Elim_Seg_LM1"/>
      <sheetName val="Elim_Seg_BM1"/>
      <sheetName val="Elim_Seg_AM1"/>
      <sheetName val="Loan_Data1"/>
      <sheetName val="Customize_Your_Loan_Manager1"/>
      <sheetName val="Loan_Amortization_Table1"/>
      <sheetName val="Setup_20091"/>
      <sheetName val="Debtors_reco_with_GL2"/>
      <sheetName val="1030002_A2"/>
      <sheetName val="1030004_A2"/>
      <sheetName val="1030006_A2"/>
      <sheetName val="Elim_Seg_LM2"/>
      <sheetName val="Elim_Seg_BM2"/>
      <sheetName val="Elim_Seg_AM2"/>
      <sheetName val="Loan_Data2"/>
      <sheetName val="Customize_Your_Loan_Manager2"/>
      <sheetName val="Loan_Amortization_Table2"/>
      <sheetName val="Setup_2009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94"/>
  <sheetViews>
    <sheetView showGridLines="0" view="pageBreakPreview" topLeftCell="A61" zoomScale="85" zoomScaleNormal="100" zoomScaleSheetLayoutView="85" workbookViewId="0">
      <selection activeCell="A61" sqref="A61"/>
    </sheetView>
  </sheetViews>
  <sheetFormatPr defaultColWidth="9.140625" defaultRowHeight="21" customHeight="1"/>
  <cols>
    <col min="1" max="1" width="38.140625" style="3" customWidth="1"/>
    <col min="2" max="2" width="6.140625" style="3" customWidth="1"/>
    <col min="3" max="3" width="1.28515625" style="3" customWidth="1"/>
    <col min="4" max="4" width="15.7109375" style="94" customWidth="1"/>
    <col min="5" max="5" width="1.28515625" style="3" customWidth="1"/>
    <col min="6" max="6" width="15.7109375" style="94" customWidth="1"/>
    <col min="7" max="7" width="1.28515625" style="3" customWidth="1"/>
    <col min="8" max="8" width="15.7109375" style="94" customWidth="1"/>
    <col min="9" max="9" width="1.28515625" style="3" customWidth="1"/>
    <col min="10" max="10" width="15.7109375" style="94" customWidth="1"/>
    <col min="11" max="11" width="0.42578125" style="3" customWidth="1"/>
    <col min="12" max="12" width="9.140625" style="3"/>
    <col min="13" max="13" width="12.42578125" style="3" bestFit="1" customWidth="1"/>
    <col min="14" max="16384" width="9.140625" style="3"/>
  </cols>
  <sheetData>
    <row r="1" spans="1:14" s="1" customFormat="1" ht="21" customHeight="1">
      <c r="A1" s="1" t="s">
        <v>0</v>
      </c>
      <c r="D1" s="93"/>
      <c r="F1" s="93"/>
      <c r="H1" s="93"/>
      <c r="J1" s="93"/>
    </row>
    <row r="2" spans="1:14" s="1" customFormat="1" ht="21" customHeight="1">
      <c r="A2" s="1" t="s">
        <v>135</v>
      </c>
      <c r="D2" s="93"/>
      <c r="F2" s="93"/>
      <c r="H2" s="93"/>
      <c r="J2" s="93"/>
    </row>
    <row r="3" spans="1:14" s="1" customFormat="1" ht="21" customHeight="1">
      <c r="A3" s="1" t="s">
        <v>241</v>
      </c>
      <c r="D3" s="93"/>
      <c r="F3" s="93"/>
      <c r="H3" s="93"/>
      <c r="J3" s="93"/>
      <c r="K3" s="2"/>
    </row>
    <row r="4" spans="1:14" ht="21" customHeight="1">
      <c r="A4" s="120"/>
      <c r="J4" s="95" t="s">
        <v>121</v>
      </c>
      <c r="K4" s="5"/>
    </row>
    <row r="5" spans="1:14" s="6" customFormat="1" ht="21" customHeight="1">
      <c r="A5" s="96"/>
      <c r="D5" s="122" t="s">
        <v>1</v>
      </c>
      <c r="E5" s="122"/>
      <c r="F5" s="122"/>
      <c r="G5" s="8"/>
      <c r="H5" s="122" t="s">
        <v>2</v>
      </c>
      <c r="I5" s="122"/>
      <c r="J5" s="122"/>
      <c r="K5" s="97"/>
    </row>
    <row r="6" spans="1:14" s="8" customFormat="1" ht="21" customHeight="1">
      <c r="B6" s="9" t="s">
        <v>3</v>
      </c>
      <c r="D6" s="98" t="s">
        <v>240</v>
      </c>
      <c r="F6" s="98" t="s">
        <v>230</v>
      </c>
      <c r="H6" s="98" t="s">
        <v>240</v>
      </c>
      <c r="J6" s="98" t="s">
        <v>230</v>
      </c>
      <c r="K6" s="97"/>
    </row>
    <row r="7" spans="1:14" s="8" customFormat="1" ht="21" customHeight="1">
      <c r="B7" s="9"/>
      <c r="D7" s="99" t="s">
        <v>168</v>
      </c>
      <c r="F7" s="99" t="s">
        <v>170</v>
      </c>
      <c r="H7" s="99" t="s">
        <v>168</v>
      </c>
      <c r="J7" s="99" t="s">
        <v>170</v>
      </c>
      <c r="K7" s="100"/>
    </row>
    <row r="8" spans="1:14" s="8" customFormat="1" ht="21" customHeight="1">
      <c r="B8" s="9"/>
      <c r="D8" s="99" t="s">
        <v>169</v>
      </c>
      <c r="F8" s="99"/>
      <c r="H8" s="99" t="s">
        <v>169</v>
      </c>
      <c r="J8" s="99"/>
      <c r="K8" s="100"/>
    </row>
    <row r="9" spans="1:14" s="8" customFormat="1" ht="21" customHeight="1">
      <c r="A9" s="1" t="s">
        <v>4</v>
      </c>
      <c r="D9" s="101"/>
      <c r="F9" s="101"/>
      <c r="H9" s="101"/>
      <c r="J9" s="101"/>
    </row>
    <row r="10" spans="1:14" ht="21" customHeight="1">
      <c r="A10" s="1" t="s">
        <v>5</v>
      </c>
    </row>
    <row r="11" spans="1:14" ht="21" customHeight="1">
      <c r="A11" s="3" t="s">
        <v>6</v>
      </c>
      <c r="B11" s="11">
        <v>3</v>
      </c>
      <c r="D11" s="102">
        <v>460821</v>
      </c>
      <c r="E11" s="12"/>
      <c r="F11" s="102">
        <v>632544</v>
      </c>
      <c r="G11" s="12"/>
      <c r="H11" s="102">
        <v>27235</v>
      </c>
      <c r="I11" s="12"/>
      <c r="J11" s="102">
        <v>21706</v>
      </c>
      <c r="K11" s="12"/>
      <c r="M11" s="12"/>
      <c r="N11" s="12"/>
    </row>
    <row r="12" spans="1:14" ht="21" customHeight="1">
      <c r="A12" s="3" t="s">
        <v>82</v>
      </c>
      <c r="B12" s="11">
        <v>4</v>
      </c>
      <c r="D12" s="102">
        <v>660691</v>
      </c>
      <c r="E12" s="12"/>
      <c r="F12" s="102">
        <v>813940</v>
      </c>
      <c r="G12" s="12"/>
      <c r="H12" s="102">
        <v>160839</v>
      </c>
      <c r="I12" s="12"/>
      <c r="J12" s="102">
        <v>64262</v>
      </c>
      <c r="K12" s="12"/>
      <c r="M12" s="12"/>
      <c r="N12" s="12"/>
    </row>
    <row r="13" spans="1:14" ht="21" customHeight="1">
      <c r="A13" s="3" t="s">
        <v>83</v>
      </c>
      <c r="B13" s="11"/>
      <c r="D13" s="102">
        <v>86400</v>
      </c>
      <c r="E13" s="12"/>
      <c r="F13" s="102">
        <v>88325</v>
      </c>
      <c r="G13" s="12"/>
      <c r="H13" s="102">
        <v>0</v>
      </c>
      <c r="I13" s="12"/>
      <c r="J13" s="102">
        <v>0</v>
      </c>
      <c r="K13" s="12"/>
      <c r="M13" s="12"/>
      <c r="N13" s="12"/>
    </row>
    <row r="14" spans="1:14" ht="21" customHeight="1">
      <c r="A14" s="3" t="s">
        <v>174</v>
      </c>
      <c r="B14" s="11">
        <v>6</v>
      </c>
      <c r="D14" s="102">
        <v>4203441</v>
      </c>
      <c r="E14" s="12"/>
      <c r="F14" s="102">
        <v>4138398</v>
      </c>
      <c r="G14" s="12"/>
      <c r="H14" s="102">
        <v>111429</v>
      </c>
      <c r="I14" s="12"/>
      <c r="J14" s="102">
        <v>111429</v>
      </c>
      <c r="K14" s="14"/>
      <c r="M14" s="12"/>
      <c r="N14" s="12"/>
    </row>
    <row r="15" spans="1:14" ht="21" customHeight="1">
      <c r="A15" s="3" t="s">
        <v>198</v>
      </c>
      <c r="B15" s="11"/>
      <c r="D15" s="102">
        <v>113377</v>
      </c>
      <c r="E15" s="12"/>
      <c r="F15" s="102">
        <v>99982</v>
      </c>
      <c r="G15" s="12"/>
      <c r="H15" s="102">
        <v>0</v>
      </c>
      <c r="I15" s="12"/>
      <c r="J15" s="102">
        <v>0</v>
      </c>
      <c r="K15" s="14"/>
      <c r="M15" s="12"/>
      <c r="N15" s="12"/>
    </row>
    <row r="16" spans="1:14" ht="21" customHeight="1">
      <c r="A16" s="3" t="s">
        <v>7</v>
      </c>
      <c r="B16" s="11"/>
      <c r="D16" s="102">
        <v>167881</v>
      </c>
      <c r="E16" s="12"/>
      <c r="F16" s="103">
        <v>241838</v>
      </c>
      <c r="G16" s="12"/>
      <c r="H16" s="102">
        <v>16498</v>
      </c>
      <c r="I16" s="12"/>
      <c r="J16" s="103">
        <v>15194</v>
      </c>
      <c r="K16" s="12"/>
      <c r="M16" s="12"/>
      <c r="N16" s="12"/>
    </row>
    <row r="17" spans="1:14" ht="21" customHeight="1">
      <c r="A17" s="1" t="s">
        <v>8</v>
      </c>
      <c r="B17" s="11"/>
      <c r="D17" s="104">
        <f>SUM(D11:D16)</f>
        <v>5692611</v>
      </c>
      <c r="E17" s="12"/>
      <c r="F17" s="104">
        <f>SUM(F11:F16)</f>
        <v>6015027</v>
      </c>
      <c r="G17" s="12"/>
      <c r="H17" s="104">
        <f>SUM(H11:H16)</f>
        <v>316001</v>
      </c>
      <c r="I17" s="12"/>
      <c r="J17" s="104">
        <f>SUM(J11:J16)</f>
        <v>212591</v>
      </c>
      <c r="K17" s="12"/>
      <c r="M17" s="12"/>
      <c r="N17" s="12"/>
    </row>
    <row r="18" spans="1:14" ht="21" customHeight="1">
      <c r="A18" s="1" t="s">
        <v>9</v>
      </c>
      <c r="B18" s="11"/>
      <c r="D18" s="102"/>
      <c r="E18" s="12"/>
      <c r="F18" s="102"/>
      <c r="G18" s="12"/>
      <c r="H18" s="102"/>
      <c r="I18" s="12"/>
      <c r="J18" s="102"/>
      <c r="M18" s="12"/>
      <c r="N18" s="12"/>
    </row>
    <row r="19" spans="1:14" ht="21" customHeight="1">
      <c r="A19" s="3" t="s">
        <v>270</v>
      </c>
      <c r="B19" s="11"/>
      <c r="D19" s="102">
        <v>37980</v>
      </c>
      <c r="E19" s="12"/>
      <c r="F19" s="105">
        <v>37873</v>
      </c>
      <c r="G19" s="12"/>
      <c r="H19" s="102">
        <v>0</v>
      </c>
      <c r="I19" s="12"/>
      <c r="J19" s="105">
        <v>0</v>
      </c>
      <c r="M19" s="12"/>
      <c r="N19" s="12"/>
    </row>
    <row r="20" spans="1:14" ht="21" customHeight="1">
      <c r="A20" s="3" t="s">
        <v>175</v>
      </c>
      <c r="B20" s="11"/>
      <c r="D20" s="102">
        <v>2269</v>
      </c>
      <c r="E20" s="12"/>
      <c r="F20" s="105">
        <v>2269</v>
      </c>
      <c r="G20" s="12"/>
      <c r="H20" s="102">
        <v>2269</v>
      </c>
      <c r="I20" s="12"/>
      <c r="J20" s="105">
        <v>2269</v>
      </c>
      <c r="M20" s="12"/>
      <c r="N20" s="12"/>
    </row>
    <row r="21" spans="1:14" ht="21" customHeight="1">
      <c r="A21" s="3" t="s">
        <v>231</v>
      </c>
      <c r="B21" s="11">
        <v>10</v>
      </c>
      <c r="D21" s="102">
        <v>949060</v>
      </c>
      <c r="E21" s="12"/>
      <c r="F21" s="105">
        <v>0</v>
      </c>
      <c r="G21" s="12"/>
      <c r="H21" s="102">
        <v>0</v>
      </c>
      <c r="I21" s="12"/>
      <c r="J21" s="105">
        <v>0</v>
      </c>
      <c r="M21" s="12"/>
      <c r="N21" s="12"/>
    </row>
    <row r="22" spans="1:14" ht="21" customHeight="1">
      <c r="A22" s="3" t="s">
        <v>176</v>
      </c>
      <c r="B22" s="11">
        <v>7</v>
      </c>
      <c r="D22" s="102">
        <v>665631</v>
      </c>
      <c r="E22" s="12"/>
      <c r="F22" s="102">
        <v>796461</v>
      </c>
      <c r="G22" s="12"/>
      <c r="H22" s="102">
        <v>0</v>
      </c>
      <c r="I22" s="12"/>
      <c r="J22" s="102">
        <v>0</v>
      </c>
      <c r="K22" s="8"/>
      <c r="M22" s="12"/>
      <c r="N22" s="12"/>
    </row>
    <row r="23" spans="1:14" ht="21" customHeight="1">
      <c r="A23" s="3" t="s">
        <v>177</v>
      </c>
      <c r="B23" s="11">
        <v>8</v>
      </c>
      <c r="D23" s="102">
        <v>0</v>
      </c>
      <c r="E23" s="12"/>
      <c r="F23" s="105">
        <v>0</v>
      </c>
      <c r="G23" s="12"/>
      <c r="H23" s="102">
        <v>4242655</v>
      </c>
      <c r="I23" s="12"/>
      <c r="J23" s="105">
        <v>4242655</v>
      </c>
      <c r="K23" s="8"/>
      <c r="M23" s="12"/>
      <c r="N23" s="12"/>
    </row>
    <row r="24" spans="1:14" ht="21" customHeight="1">
      <c r="A24" s="3" t="s">
        <v>84</v>
      </c>
      <c r="B24" s="11">
        <v>9</v>
      </c>
      <c r="D24" s="102">
        <v>974222</v>
      </c>
      <c r="E24" s="12"/>
      <c r="F24" s="105">
        <v>981182</v>
      </c>
      <c r="G24" s="12"/>
      <c r="H24" s="102">
        <v>777454</v>
      </c>
      <c r="I24" s="12"/>
      <c r="J24" s="105">
        <v>777454</v>
      </c>
      <c r="K24" s="8"/>
      <c r="M24" s="12"/>
      <c r="N24" s="12"/>
    </row>
    <row r="25" spans="1:14" ht="21" customHeight="1">
      <c r="A25" s="3" t="s">
        <v>232</v>
      </c>
      <c r="B25" s="11">
        <v>10</v>
      </c>
      <c r="D25" s="102">
        <v>0</v>
      </c>
      <c r="E25" s="12"/>
      <c r="F25" s="105">
        <v>606365</v>
      </c>
      <c r="G25" s="12"/>
      <c r="H25" s="105">
        <v>0</v>
      </c>
      <c r="I25" s="12"/>
      <c r="J25" s="105">
        <v>0</v>
      </c>
      <c r="K25" s="8"/>
      <c r="M25" s="12"/>
      <c r="N25" s="12"/>
    </row>
    <row r="26" spans="1:14" ht="21" customHeight="1">
      <c r="A26" s="3" t="s">
        <v>178</v>
      </c>
      <c r="B26" s="11">
        <v>5</v>
      </c>
      <c r="D26" s="102">
        <v>0</v>
      </c>
      <c r="E26" s="12"/>
      <c r="F26" s="105">
        <v>0</v>
      </c>
      <c r="G26" s="12"/>
      <c r="H26" s="102">
        <v>1429550</v>
      </c>
      <c r="I26" s="12"/>
      <c r="J26" s="105">
        <v>1905550</v>
      </c>
      <c r="M26" s="12"/>
      <c r="N26" s="12"/>
    </row>
    <row r="27" spans="1:14" ht="21" customHeight="1">
      <c r="A27" s="3" t="s">
        <v>86</v>
      </c>
      <c r="B27" s="11">
        <v>11</v>
      </c>
      <c r="D27" s="102">
        <v>1411202</v>
      </c>
      <c r="E27" s="12"/>
      <c r="F27" s="105">
        <v>1411202</v>
      </c>
      <c r="G27" s="12"/>
      <c r="H27" s="102">
        <v>181619</v>
      </c>
      <c r="I27" s="12"/>
      <c r="J27" s="105">
        <v>181619</v>
      </c>
      <c r="K27" s="13"/>
      <c r="M27" s="12"/>
      <c r="N27" s="12"/>
    </row>
    <row r="28" spans="1:14" ht="21" customHeight="1">
      <c r="A28" s="3" t="s">
        <v>85</v>
      </c>
      <c r="B28" s="11">
        <v>12</v>
      </c>
      <c r="D28" s="102">
        <v>13027129</v>
      </c>
      <c r="E28" s="12"/>
      <c r="F28" s="102">
        <v>13177872</v>
      </c>
      <c r="G28" s="12"/>
      <c r="H28" s="102">
        <v>38975</v>
      </c>
      <c r="I28" s="12"/>
      <c r="J28" s="102">
        <v>42546</v>
      </c>
      <c r="M28" s="12"/>
      <c r="N28" s="12"/>
    </row>
    <row r="29" spans="1:14" ht="21" customHeight="1">
      <c r="A29" s="3" t="s">
        <v>233</v>
      </c>
      <c r="B29" s="11">
        <v>13</v>
      </c>
      <c r="D29" s="102">
        <f>41867+4624</f>
        <v>46491</v>
      </c>
      <c r="E29" s="12"/>
      <c r="F29" s="102">
        <v>0</v>
      </c>
      <c r="G29" s="12"/>
      <c r="H29" s="102">
        <v>4527</v>
      </c>
      <c r="I29" s="12"/>
      <c r="J29" s="102">
        <v>0</v>
      </c>
      <c r="M29" s="12"/>
      <c r="N29" s="12"/>
    </row>
    <row r="30" spans="1:14" ht="21" customHeight="1">
      <c r="A30" s="3" t="s">
        <v>145</v>
      </c>
      <c r="B30" s="11"/>
      <c r="D30" s="102">
        <v>31445</v>
      </c>
      <c r="E30" s="12"/>
      <c r="F30" s="102">
        <v>54198</v>
      </c>
      <c r="G30" s="12"/>
      <c r="H30" s="102">
        <v>0</v>
      </c>
      <c r="I30" s="12"/>
      <c r="J30" s="102">
        <v>0</v>
      </c>
      <c r="M30" s="12"/>
      <c r="N30" s="12"/>
    </row>
    <row r="31" spans="1:14" ht="21" customHeight="1">
      <c r="A31" s="3" t="s">
        <v>179</v>
      </c>
      <c r="B31" s="11"/>
      <c r="D31" s="102">
        <v>407904</v>
      </c>
      <c r="E31" s="12"/>
      <c r="F31" s="102">
        <v>407904</v>
      </c>
      <c r="G31" s="12"/>
      <c r="H31" s="102">
        <v>0</v>
      </c>
      <c r="I31" s="12"/>
      <c r="J31" s="102">
        <v>0</v>
      </c>
      <c r="K31" s="106"/>
      <c r="M31" s="12"/>
      <c r="N31" s="12"/>
    </row>
    <row r="32" spans="1:14" ht="21" customHeight="1">
      <c r="A32" s="3" t="s">
        <v>180</v>
      </c>
      <c r="B32" s="11"/>
      <c r="D32" s="102">
        <v>0</v>
      </c>
      <c r="E32" s="12"/>
      <c r="F32" s="102">
        <v>5811</v>
      </c>
      <c r="G32" s="12"/>
      <c r="H32" s="102">
        <v>0</v>
      </c>
      <c r="I32" s="12"/>
      <c r="J32" s="102">
        <v>0</v>
      </c>
      <c r="K32" s="12"/>
      <c r="M32" s="12"/>
      <c r="N32" s="12"/>
    </row>
    <row r="33" spans="1:14" ht="21" customHeight="1">
      <c r="A33" s="3" t="s">
        <v>10</v>
      </c>
      <c r="B33" s="11"/>
      <c r="D33" s="103">
        <f>14279-1</f>
        <v>14278</v>
      </c>
      <c r="E33" s="12"/>
      <c r="F33" s="103">
        <v>30153</v>
      </c>
      <c r="G33" s="12"/>
      <c r="H33" s="103">
        <v>1342</v>
      </c>
      <c r="I33" s="12"/>
      <c r="J33" s="103">
        <v>1342</v>
      </c>
      <c r="M33" s="12"/>
      <c r="N33" s="12"/>
    </row>
    <row r="34" spans="1:14" ht="21" customHeight="1">
      <c r="A34" s="1" t="s">
        <v>11</v>
      </c>
      <c r="B34" s="11"/>
      <c r="D34" s="103">
        <f>SUM(D19:D33)</f>
        <v>17567611</v>
      </c>
      <c r="E34" s="12"/>
      <c r="F34" s="103">
        <f>SUM(F19:F33)</f>
        <v>17511290</v>
      </c>
      <c r="G34" s="12"/>
      <c r="H34" s="103">
        <f>SUM(H19:H33)</f>
        <v>6678391</v>
      </c>
      <c r="I34" s="12"/>
      <c r="J34" s="103">
        <f>SUM(J19:J33)</f>
        <v>7153435</v>
      </c>
      <c r="K34" s="106"/>
      <c r="M34" s="12"/>
      <c r="N34" s="12"/>
    </row>
    <row r="35" spans="1:14" ht="21" customHeight="1" thickBot="1">
      <c r="A35" s="1" t="s">
        <v>12</v>
      </c>
      <c r="B35" s="8"/>
      <c r="D35" s="107">
        <f>SUM(D17,D34)</f>
        <v>23260222</v>
      </c>
      <c r="E35" s="12"/>
      <c r="F35" s="107">
        <f>SUM(F17,F34)</f>
        <v>23526317</v>
      </c>
      <c r="G35" s="12"/>
      <c r="H35" s="107">
        <f>SUM(H17,H34)</f>
        <v>6994392</v>
      </c>
      <c r="I35" s="12"/>
      <c r="J35" s="107">
        <f>SUM(J17,J34)</f>
        <v>7366026</v>
      </c>
      <c r="M35" s="12"/>
      <c r="N35" s="12"/>
    </row>
    <row r="36" spans="1:14" ht="21" customHeight="1" thickTop="1">
      <c r="M36" s="12"/>
      <c r="N36" s="12"/>
    </row>
    <row r="37" spans="1:14" ht="21" customHeight="1">
      <c r="M37" s="12"/>
      <c r="N37" s="12"/>
    </row>
    <row r="38" spans="1:14" ht="21" customHeight="1">
      <c r="A38" s="3" t="s">
        <v>234</v>
      </c>
      <c r="M38" s="12"/>
      <c r="N38" s="12"/>
    </row>
    <row r="39" spans="1:14" s="1" customFormat="1" ht="17.100000000000001" customHeight="1">
      <c r="A39" s="1" t="s">
        <v>0</v>
      </c>
      <c r="D39" s="93"/>
      <c r="F39" s="93"/>
      <c r="H39" s="93"/>
      <c r="J39" s="93"/>
      <c r="M39" s="12"/>
      <c r="N39" s="12"/>
    </row>
    <row r="40" spans="1:14" s="1" customFormat="1" ht="17.100000000000001" customHeight="1">
      <c r="A40" s="1" t="s">
        <v>136</v>
      </c>
      <c r="D40" s="93"/>
      <c r="F40" s="93"/>
      <c r="H40" s="93"/>
      <c r="J40" s="93"/>
      <c r="M40" s="12"/>
      <c r="N40" s="12"/>
    </row>
    <row r="41" spans="1:14" s="1" customFormat="1" ht="17.100000000000001" customHeight="1">
      <c r="A41" s="1" t="s">
        <v>241</v>
      </c>
      <c r="D41" s="93"/>
      <c r="F41" s="93"/>
      <c r="H41" s="93"/>
      <c r="J41" s="93"/>
      <c r="K41" s="2"/>
      <c r="M41" s="12"/>
      <c r="N41" s="12"/>
    </row>
    <row r="42" spans="1:14" ht="17.100000000000001" customHeight="1">
      <c r="J42" s="95" t="s">
        <v>121</v>
      </c>
      <c r="K42" s="5"/>
      <c r="M42" s="12"/>
      <c r="N42" s="12"/>
    </row>
    <row r="43" spans="1:14" s="6" customFormat="1" ht="17.100000000000001" customHeight="1">
      <c r="A43" s="96"/>
      <c r="D43" s="122" t="s">
        <v>1</v>
      </c>
      <c r="E43" s="122"/>
      <c r="F43" s="122"/>
      <c r="G43" s="8"/>
      <c r="H43" s="122" t="s">
        <v>2</v>
      </c>
      <c r="I43" s="122"/>
      <c r="J43" s="122"/>
      <c r="K43" s="97"/>
      <c r="M43" s="12"/>
      <c r="N43" s="12"/>
    </row>
    <row r="44" spans="1:14" s="8" customFormat="1" ht="17.100000000000001" customHeight="1">
      <c r="B44" s="9" t="s">
        <v>3</v>
      </c>
      <c r="D44" s="98" t="s">
        <v>240</v>
      </c>
      <c r="F44" s="98" t="s">
        <v>230</v>
      </c>
      <c r="H44" s="98" t="s">
        <v>240</v>
      </c>
      <c r="J44" s="98" t="s">
        <v>230</v>
      </c>
      <c r="K44" s="97"/>
      <c r="M44" s="12"/>
      <c r="N44" s="12"/>
    </row>
    <row r="45" spans="1:14" s="8" customFormat="1" ht="17.100000000000001" customHeight="1">
      <c r="B45" s="9"/>
      <c r="D45" s="99" t="s">
        <v>168</v>
      </c>
      <c r="F45" s="99" t="s">
        <v>170</v>
      </c>
      <c r="H45" s="99" t="s">
        <v>168</v>
      </c>
      <c r="J45" s="99" t="s">
        <v>170</v>
      </c>
      <c r="K45" s="100"/>
      <c r="M45" s="12"/>
      <c r="N45" s="12"/>
    </row>
    <row r="46" spans="1:14" s="8" customFormat="1" ht="17.100000000000001" customHeight="1">
      <c r="B46" s="9"/>
      <c r="D46" s="99" t="s">
        <v>169</v>
      </c>
      <c r="F46" s="99"/>
      <c r="H46" s="99" t="s">
        <v>169</v>
      </c>
      <c r="J46" s="99"/>
      <c r="K46" s="100"/>
      <c r="M46" s="12"/>
      <c r="N46" s="12"/>
    </row>
    <row r="47" spans="1:14" ht="17.100000000000001" customHeight="1">
      <c r="A47" s="1" t="s">
        <v>14</v>
      </c>
      <c r="M47" s="12"/>
      <c r="N47" s="12"/>
    </row>
    <row r="48" spans="1:14" ht="17.100000000000001" customHeight="1">
      <c r="A48" s="1" t="s">
        <v>15</v>
      </c>
      <c r="M48" s="12"/>
      <c r="N48" s="12"/>
    </row>
    <row r="49" spans="1:14" ht="17.100000000000001" customHeight="1">
      <c r="A49" s="3" t="s">
        <v>192</v>
      </c>
      <c r="B49" s="11">
        <v>14</v>
      </c>
      <c r="D49" s="102">
        <v>1308114</v>
      </c>
      <c r="E49" s="12"/>
      <c r="F49" s="102">
        <v>1117000</v>
      </c>
      <c r="G49" s="12"/>
      <c r="H49" s="102">
        <v>670000</v>
      </c>
      <c r="I49" s="12"/>
      <c r="J49" s="102">
        <v>650000</v>
      </c>
      <c r="K49" s="4"/>
      <c r="M49" s="12"/>
      <c r="N49" s="12"/>
    </row>
    <row r="50" spans="1:14" ht="17.100000000000001" customHeight="1">
      <c r="A50" s="3" t="s">
        <v>87</v>
      </c>
      <c r="B50" s="11">
        <v>15</v>
      </c>
      <c r="D50" s="102">
        <v>1140737</v>
      </c>
      <c r="E50" s="12"/>
      <c r="F50" s="102">
        <v>1188160</v>
      </c>
      <c r="G50" s="12"/>
      <c r="H50" s="102">
        <v>176859</v>
      </c>
      <c r="I50" s="12"/>
      <c r="J50" s="102">
        <v>38606</v>
      </c>
      <c r="K50" s="4"/>
      <c r="M50" s="12"/>
      <c r="N50" s="12"/>
    </row>
    <row r="51" spans="1:14" ht="17.100000000000001" customHeight="1">
      <c r="A51" s="3" t="s">
        <v>181</v>
      </c>
      <c r="B51" s="11"/>
      <c r="D51" s="102"/>
      <c r="E51" s="12"/>
      <c r="F51" s="102"/>
      <c r="G51" s="12"/>
      <c r="H51" s="102"/>
      <c r="I51" s="12"/>
      <c r="J51" s="102"/>
      <c r="K51" s="4"/>
      <c r="M51" s="12"/>
      <c r="N51" s="12"/>
    </row>
    <row r="52" spans="1:14" ht="17.100000000000001" customHeight="1">
      <c r="A52" s="3" t="s">
        <v>271</v>
      </c>
      <c r="B52" s="11">
        <v>18</v>
      </c>
      <c r="D52" s="102">
        <v>332680</v>
      </c>
      <c r="E52" s="12"/>
      <c r="F52" s="102">
        <v>899235</v>
      </c>
      <c r="G52" s="12"/>
      <c r="H52" s="102">
        <v>8000</v>
      </c>
      <c r="I52" s="12"/>
      <c r="J52" s="102">
        <v>37000</v>
      </c>
      <c r="K52" s="4"/>
      <c r="M52" s="12"/>
      <c r="N52" s="12"/>
    </row>
    <row r="53" spans="1:14" ht="17.100000000000001" customHeight="1">
      <c r="A53" s="3" t="s">
        <v>235</v>
      </c>
      <c r="B53" s="11">
        <v>16</v>
      </c>
      <c r="D53" s="102">
        <v>33623</v>
      </c>
      <c r="E53" s="12"/>
      <c r="F53" s="102">
        <v>0</v>
      </c>
      <c r="G53" s="12"/>
      <c r="H53" s="102">
        <v>5117</v>
      </c>
      <c r="I53" s="12"/>
      <c r="J53" s="102">
        <v>0</v>
      </c>
      <c r="K53" s="4"/>
      <c r="M53" s="12"/>
      <c r="N53" s="12"/>
    </row>
    <row r="54" spans="1:14" ht="17.100000000000001" customHeight="1">
      <c r="A54" s="3" t="s">
        <v>131</v>
      </c>
      <c r="B54" s="11"/>
      <c r="D54" s="102">
        <v>35588</v>
      </c>
      <c r="E54" s="12"/>
      <c r="F54" s="102">
        <v>26851</v>
      </c>
      <c r="G54" s="12"/>
      <c r="H54" s="102">
        <v>0</v>
      </c>
      <c r="I54" s="12"/>
      <c r="J54" s="102">
        <v>0</v>
      </c>
      <c r="K54" s="4"/>
      <c r="M54" s="12"/>
      <c r="N54" s="12"/>
    </row>
    <row r="55" spans="1:14" ht="17.100000000000001" customHeight="1">
      <c r="A55" s="3" t="s">
        <v>125</v>
      </c>
      <c r="B55" s="11"/>
      <c r="D55" s="102">
        <v>1212005</v>
      </c>
      <c r="E55" s="12"/>
      <c r="F55" s="108">
        <v>955996</v>
      </c>
      <c r="G55" s="12"/>
      <c r="H55" s="102">
        <v>0</v>
      </c>
      <c r="I55" s="12"/>
      <c r="J55" s="108">
        <v>175</v>
      </c>
      <c r="K55" s="4"/>
      <c r="M55" s="12"/>
      <c r="N55" s="12"/>
    </row>
    <row r="56" spans="1:14" ht="17.100000000000001" customHeight="1">
      <c r="A56" s="3" t="s">
        <v>16</v>
      </c>
      <c r="B56" s="11">
        <v>17</v>
      </c>
      <c r="D56" s="102">
        <v>203132</v>
      </c>
      <c r="E56" s="12"/>
      <c r="F56" s="103">
        <v>261323</v>
      </c>
      <c r="G56" s="12"/>
      <c r="H56" s="102">
        <v>11622</v>
      </c>
      <c r="I56" s="12"/>
      <c r="J56" s="103">
        <v>24225</v>
      </c>
      <c r="K56" s="4"/>
      <c r="M56" s="12"/>
      <c r="N56" s="12"/>
    </row>
    <row r="57" spans="1:14" ht="17.100000000000001" customHeight="1">
      <c r="A57" s="1" t="s">
        <v>17</v>
      </c>
      <c r="B57" s="11"/>
      <c r="D57" s="104">
        <f>SUM(D49:D56)</f>
        <v>4265879</v>
      </c>
      <c r="E57" s="12"/>
      <c r="F57" s="104">
        <f>SUM(F49:F56)</f>
        <v>4448565</v>
      </c>
      <c r="G57" s="12"/>
      <c r="H57" s="104">
        <f>SUM(H49:H56)</f>
        <v>871598</v>
      </c>
      <c r="I57" s="12"/>
      <c r="J57" s="104">
        <f>SUM(J49:J56)</f>
        <v>750006</v>
      </c>
      <c r="K57" s="4"/>
      <c r="M57" s="12"/>
      <c r="N57" s="12"/>
    </row>
    <row r="58" spans="1:14" ht="17.100000000000001" customHeight="1">
      <c r="A58" s="1" t="s">
        <v>18</v>
      </c>
      <c r="B58" s="11"/>
      <c r="D58" s="102"/>
      <c r="E58" s="12"/>
      <c r="F58" s="102"/>
      <c r="G58" s="12"/>
      <c r="H58" s="102"/>
      <c r="I58" s="12"/>
      <c r="J58" s="102"/>
      <c r="K58" s="4"/>
      <c r="M58" s="12"/>
      <c r="N58" s="12"/>
    </row>
    <row r="59" spans="1:14" ht="17.100000000000001" customHeight="1">
      <c r="A59" s="3" t="s">
        <v>182</v>
      </c>
      <c r="B59" s="11">
        <v>5</v>
      </c>
      <c r="D59" s="109">
        <v>0</v>
      </c>
      <c r="E59" s="12"/>
      <c r="F59" s="109">
        <v>0</v>
      </c>
      <c r="G59" s="12"/>
      <c r="H59" s="109">
        <v>146500</v>
      </c>
      <c r="I59" s="12"/>
      <c r="J59" s="109">
        <v>173000</v>
      </c>
      <c r="K59" s="4"/>
      <c r="M59" s="12"/>
      <c r="N59" s="12"/>
    </row>
    <row r="60" spans="1:14" ht="17.100000000000001" customHeight="1">
      <c r="A60" s="3" t="s">
        <v>272</v>
      </c>
      <c r="B60" s="11"/>
      <c r="D60" s="105"/>
      <c r="E60" s="12"/>
      <c r="F60" s="105"/>
      <c r="G60" s="12"/>
      <c r="H60" s="105"/>
      <c r="I60" s="12"/>
      <c r="J60" s="105"/>
      <c r="K60" s="110"/>
      <c r="M60" s="12"/>
      <c r="N60" s="12"/>
    </row>
    <row r="61" spans="1:14" ht="17.100000000000001" customHeight="1">
      <c r="A61" s="3" t="s">
        <v>183</v>
      </c>
      <c r="B61" s="11">
        <v>18</v>
      </c>
      <c r="D61" s="102">
        <v>4498469</v>
      </c>
      <c r="E61" s="12"/>
      <c r="F61" s="102">
        <v>3959092</v>
      </c>
      <c r="G61" s="12"/>
      <c r="H61" s="102">
        <v>1346042</v>
      </c>
      <c r="I61" s="12"/>
      <c r="J61" s="102">
        <v>1326809</v>
      </c>
      <c r="K61" s="4"/>
      <c r="M61" s="12"/>
      <c r="N61" s="12"/>
    </row>
    <row r="62" spans="1:14" ht="17.100000000000001" customHeight="1">
      <c r="A62" s="3" t="s">
        <v>236</v>
      </c>
      <c r="B62" s="11">
        <v>5</v>
      </c>
      <c r="D62" s="102">
        <v>26950</v>
      </c>
      <c r="E62" s="12"/>
      <c r="F62" s="102">
        <v>26950</v>
      </c>
      <c r="G62" s="12"/>
      <c r="H62" s="102">
        <v>0</v>
      </c>
      <c r="I62" s="12"/>
      <c r="J62" s="102">
        <v>0</v>
      </c>
      <c r="K62" s="4"/>
      <c r="M62" s="12"/>
      <c r="N62" s="12"/>
    </row>
    <row r="63" spans="1:14" ht="17.100000000000001" customHeight="1">
      <c r="A63" s="3" t="s">
        <v>88</v>
      </c>
      <c r="B63" s="11"/>
      <c r="D63" s="102">
        <v>66370</v>
      </c>
      <c r="E63" s="12"/>
      <c r="F63" s="102">
        <v>74329</v>
      </c>
      <c r="G63" s="12"/>
      <c r="H63" s="102">
        <v>18276</v>
      </c>
      <c r="I63" s="12"/>
      <c r="J63" s="102">
        <v>19638</v>
      </c>
      <c r="K63" s="4"/>
      <c r="M63" s="12"/>
      <c r="N63" s="12"/>
    </row>
    <row r="64" spans="1:14" ht="17.100000000000001" customHeight="1">
      <c r="A64" s="3" t="s">
        <v>237</v>
      </c>
      <c r="B64" s="11">
        <v>29</v>
      </c>
      <c r="D64" s="102">
        <v>1668</v>
      </c>
      <c r="E64" s="12"/>
      <c r="F64" s="102">
        <v>18314</v>
      </c>
      <c r="G64" s="12"/>
      <c r="H64" s="102">
        <v>0</v>
      </c>
      <c r="I64" s="12"/>
      <c r="J64" s="102">
        <v>0</v>
      </c>
      <c r="K64" s="4"/>
      <c r="M64" s="12"/>
      <c r="N64" s="12"/>
    </row>
    <row r="65" spans="1:14" ht="17.100000000000001" customHeight="1">
      <c r="A65" s="3" t="s">
        <v>146</v>
      </c>
      <c r="D65" s="102">
        <v>2813822</v>
      </c>
      <c r="E65" s="12"/>
      <c r="F65" s="102">
        <v>2676465</v>
      </c>
      <c r="G65" s="12"/>
      <c r="H65" s="102">
        <v>121101</v>
      </c>
      <c r="I65" s="12"/>
      <c r="J65" s="102">
        <v>106853</v>
      </c>
      <c r="K65" s="4"/>
      <c r="M65" s="12"/>
      <c r="N65" s="12"/>
    </row>
    <row r="66" spans="1:14" ht="17.100000000000001" customHeight="1">
      <c r="A66" s="3" t="s">
        <v>238</v>
      </c>
      <c r="B66" s="11">
        <v>16</v>
      </c>
      <c r="D66" s="102">
        <v>30609</v>
      </c>
      <c r="E66" s="12"/>
      <c r="F66" s="102">
        <v>0</v>
      </c>
      <c r="G66" s="12"/>
      <c r="H66" s="102">
        <f>1775+1</f>
        <v>1776</v>
      </c>
      <c r="I66" s="12"/>
      <c r="J66" s="102">
        <v>0</v>
      </c>
      <c r="K66" s="4"/>
      <c r="M66" s="12"/>
      <c r="N66" s="12"/>
    </row>
    <row r="67" spans="1:14" ht="17.100000000000001" customHeight="1">
      <c r="A67" s="3" t="s">
        <v>19</v>
      </c>
      <c r="B67" s="11"/>
      <c r="D67" s="103">
        <v>125143</v>
      </c>
      <c r="E67" s="12"/>
      <c r="F67" s="103">
        <v>110030</v>
      </c>
      <c r="G67" s="12"/>
      <c r="H67" s="103">
        <f>10379-1</f>
        <v>10378</v>
      </c>
      <c r="I67" s="12"/>
      <c r="J67" s="103">
        <v>5797</v>
      </c>
      <c r="K67" s="4"/>
      <c r="M67" s="12"/>
      <c r="N67" s="12"/>
    </row>
    <row r="68" spans="1:14" ht="17.100000000000001" customHeight="1">
      <c r="A68" s="1" t="s">
        <v>20</v>
      </c>
      <c r="B68" s="11"/>
      <c r="D68" s="103">
        <f>SUM(D59:D67)</f>
        <v>7563031</v>
      </c>
      <c r="E68" s="12"/>
      <c r="F68" s="103">
        <f>SUM(F59:F67)</f>
        <v>6865180</v>
      </c>
      <c r="G68" s="12"/>
      <c r="H68" s="103">
        <f>SUM(H59:H67)</f>
        <v>1644073</v>
      </c>
      <c r="I68" s="12"/>
      <c r="J68" s="103">
        <f>SUM(J59:J67)</f>
        <v>1632097</v>
      </c>
      <c r="K68" s="4"/>
      <c r="M68" s="12"/>
      <c r="N68" s="12"/>
    </row>
    <row r="69" spans="1:14" ht="17.100000000000001" customHeight="1">
      <c r="A69" s="1" t="s">
        <v>21</v>
      </c>
      <c r="B69" s="11"/>
      <c r="D69" s="103">
        <f>SUM(D57:D67)</f>
        <v>11828910</v>
      </c>
      <c r="E69" s="12"/>
      <c r="F69" s="103">
        <f>SUM(F57:F67)</f>
        <v>11313745</v>
      </c>
      <c r="G69" s="12"/>
      <c r="H69" s="103">
        <f>SUM(H57:H67)</f>
        <v>2515671</v>
      </c>
      <c r="I69" s="12"/>
      <c r="J69" s="103">
        <f>SUM(J57:J67)</f>
        <v>2382103</v>
      </c>
      <c r="K69" s="4"/>
      <c r="M69" s="12"/>
      <c r="N69" s="12"/>
    </row>
    <row r="70" spans="1:14" ht="17.100000000000001" customHeight="1">
      <c r="A70" s="1" t="s">
        <v>22</v>
      </c>
      <c r="B70" s="11"/>
      <c r="D70" s="102"/>
      <c r="E70" s="12"/>
      <c r="F70" s="102"/>
      <c r="G70" s="12"/>
      <c r="H70" s="102"/>
      <c r="I70" s="12"/>
      <c r="J70" s="102"/>
      <c r="K70" s="4"/>
      <c r="M70" s="12"/>
      <c r="N70" s="12"/>
    </row>
    <row r="71" spans="1:14" ht="17.100000000000001" customHeight="1">
      <c r="A71" s="3" t="s">
        <v>23</v>
      </c>
      <c r="B71" s="11"/>
      <c r="D71" s="102"/>
      <c r="E71" s="12"/>
      <c r="F71" s="102"/>
      <c r="G71" s="12"/>
      <c r="H71" s="102"/>
      <c r="I71" s="12"/>
      <c r="J71" s="102"/>
      <c r="K71" s="4"/>
      <c r="M71" s="12"/>
      <c r="N71" s="12"/>
    </row>
    <row r="72" spans="1:14" ht="17.100000000000001" customHeight="1">
      <c r="A72" s="3" t="s">
        <v>24</v>
      </c>
      <c r="B72" s="11"/>
      <c r="D72" s="102"/>
      <c r="E72" s="12"/>
      <c r="F72" s="102"/>
      <c r="G72" s="12"/>
      <c r="H72" s="102"/>
      <c r="I72" s="12"/>
      <c r="J72" s="102"/>
      <c r="K72" s="4"/>
      <c r="M72" s="12"/>
      <c r="N72" s="12"/>
    </row>
    <row r="73" spans="1:14" ht="17.100000000000001" customHeight="1" thickBot="1">
      <c r="A73" s="3" t="s">
        <v>25</v>
      </c>
      <c r="B73" s="11"/>
      <c r="D73" s="107">
        <v>2116754</v>
      </c>
      <c r="E73" s="12"/>
      <c r="F73" s="107">
        <v>2116754</v>
      </c>
      <c r="G73" s="12"/>
      <c r="H73" s="107">
        <v>2116754</v>
      </c>
      <c r="I73" s="12"/>
      <c r="J73" s="107">
        <v>2116754</v>
      </c>
      <c r="K73" s="4"/>
      <c r="M73" s="12"/>
      <c r="N73" s="12"/>
    </row>
    <row r="74" spans="1:14" ht="17.100000000000001" customHeight="1" thickTop="1">
      <c r="A74" s="3" t="s">
        <v>26</v>
      </c>
      <c r="B74" s="11"/>
      <c r="D74" s="102"/>
      <c r="E74" s="12"/>
      <c r="F74" s="102"/>
      <c r="G74" s="12"/>
      <c r="H74" s="102"/>
      <c r="I74" s="12"/>
      <c r="J74" s="102"/>
      <c r="M74" s="12"/>
      <c r="N74" s="12"/>
    </row>
    <row r="75" spans="1:14" ht="17.100000000000001" customHeight="1">
      <c r="A75" s="3" t="s">
        <v>27</v>
      </c>
      <c r="B75" s="11"/>
      <c r="D75" s="102">
        <v>1666827</v>
      </c>
      <c r="E75" s="12"/>
      <c r="F75" s="102">
        <v>1666827</v>
      </c>
      <c r="G75" s="12"/>
      <c r="H75" s="102">
        <v>1666827</v>
      </c>
      <c r="I75" s="12"/>
      <c r="J75" s="102">
        <v>1666827</v>
      </c>
      <c r="K75" s="4"/>
      <c r="M75" s="12"/>
      <c r="N75" s="12"/>
    </row>
    <row r="76" spans="1:14" ht="17.100000000000001" customHeight="1">
      <c r="A76" s="3" t="s">
        <v>28</v>
      </c>
      <c r="B76" s="11"/>
      <c r="D76" s="102">
        <v>2062461</v>
      </c>
      <c r="E76" s="12"/>
      <c r="F76" s="102">
        <v>2062461</v>
      </c>
      <c r="G76" s="12"/>
      <c r="H76" s="102">
        <v>2062461</v>
      </c>
      <c r="I76" s="12"/>
      <c r="J76" s="102">
        <v>2062461</v>
      </c>
      <c r="K76" s="4"/>
      <c r="M76" s="12"/>
      <c r="N76" s="12"/>
    </row>
    <row r="77" spans="1:14" ht="17.100000000000001" customHeight="1">
      <c r="A77" s="3" t="s">
        <v>29</v>
      </c>
      <c r="B77" s="11"/>
      <c r="D77" s="102">
        <v>568131</v>
      </c>
      <c r="E77" s="12"/>
      <c r="F77" s="102">
        <v>568131</v>
      </c>
      <c r="G77" s="12"/>
      <c r="H77" s="102">
        <v>0</v>
      </c>
      <c r="I77" s="12"/>
      <c r="J77" s="102">
        <v>0</v>
      </c>
      <c r="K77" s="4"/>
      <c r="M77" s="12"/>
      <c r="N77" s="12"/>
    </row>
    <row r="78" spans="1:14" ht="17.100000000000001" customHeight="1">
      <c r="A78" s="3" t="s">
        <v>30</v>
      </c>
      <c r="B78" s="11"/>
      <c r="D78" s="102"/>
      <c r="E78" s="12"/>
      <c r="F78" s="102"/>
      <c r="G78" s="12"/>
      <c r="H78" s="102"/>
      <c r="I78" s="12"/>
      <c r="J78" s="102"/>
      <c r="K78" s="4"/>
      <c r="M78" s="12"/>
      <c r="N78" s="12"/>
    </row>
    <row r="79" spans="1:14" ht="17.100000000000001" customHeight="1">
      <c r="A79" s="3" t="s">
        <v>31</v>
      </c>
      <c r="B79" s="11"/>
      <c r="D79" s="102">
        <v>211675</v>
      </c>
      <c r="E79" s="12"/>
      <c r="F79" s="102">
        <v>211675</v>
      </c>
      <c r="G79" s="12"/>
      <c r="H79" s="102">
        <v>211675</v>
      </c>
      <c r="I79" s="12"/>
      <c r="J79" s="102">
        <v>211675</v>
      </c>
      <c r="K79" s="4"/>
      <c r="M79" s="12"/>
      <c r="N79" s="12"/>
    </row>
    <row r="80" spans="1:14" ht="17.100000000000001" customHeight="1">
      <c r="A80" s="3" t="s">
        <v>32</v>
      </c>
      <c r="B80" s="11"/>
      <c r="D80" s="102">
        <v>814517</v>
      </c>
      <c r="E80" s="12"/>
      <c r="F80" s="102">
        <v>1858942</v>
      </c>
      <c r="G80" s="12"/>
      <c r="H80" s="102">
        <v>396445</v>
      </c>
      <c r="I80" s="12"/>
      <c r="J80" s="102">
        <v>901647</v>
      </c>
      <c r="K80" s="4"/>
      <c r="M80" s="12"/>
      <c r="N80" s="12"/>
    </row>
    <row r="81" spans="1:14" ht="17.100000000000001" customHeight="1">
      <c r="A81" s="3" t="s">
        <v>92</v>
      </c>
      <c r="B81" s="11"/>
      <c r="D81" s="103">
        <v>5971539</v>
      </c>
      <c r="E81" s="12"/>
      <c r="F81" s="103">
        <v>5704657</v>
      </c>
      <c r="G81" s="12"/>
      <c r="H81" s="103">
        <v>141313</v>
      </c>
      <c r="I81" s="12"/>
      <c r="J81" s="103">
        <v>141313</v>
      </c>
      <c r="K81" s="4"/>
      <c r="M81" s="12"/>
      <c r="N81" s="12"/>
    </row>
    <row r="82" spans="1:14" ht="17.100000000000001" customHeight="1">
      <c r="A82" s="3" t="s">
        <v>239</v>
      </c>
      <c r="B82" s="11"/>
      <c r="D82" s="102">
        <f>SUM(D75:D81)</f>
        <v>11295150</v>
      </c>
      <c r="E82" s="12"/>
      <c r="F82" s="102">
        <f>SUM(F75:F81)</f>
        <v>12072693</v>
      </c>
      <c r="G82" s="12"/>
      <c r="H82" s="102">
        <f>SUM(H75:H81)</f>
        <v>4478721</v>
      </c>
      <c r="I82" s="12"/>
      <c r="J82" s="102">
        <f>SUM(J75:J81)</f>
        <v>4983923</v>
      </c>
      <c r="K82" s="4"/>
      <c r="M82" s="12"/>
      <c r="N82" s="12"/>
    </row>
    <row r="83" spans="1:14" ht="17.100000000000001" customHeight="1">
      <c r="A83" s="3" t="s">
        <v>132</v>
      </c>
      <c r="B83" s="11"/>
      <c r="D83" s="102"/>
      <c r="E83" s="12"/>
      <c r="F83" s="102"/>
      <c r="G83" s="12"/>
      <c r="H83" s="102"/>
      <c r="I83" s="12"/>
      <c r="J83" s="102"/>
      <c r="K83" s="4"/>
      <c r="M83" s="12"/>
      <c r="N83" s="12"/>
    </row>
    <row r="84" spans="1:14" ht="17.100000000000001" customHeight="1">
      <c r="A84" s="3" t="s">
        <v>133</v>
      </c>
      <c r="B84" s="11"/>
      <c r="D84" s="103">
        <v>136162</v>
      </c>
      <c r="E84" s="12"/>
      <c r="F84" s="103">
        <v>139879</v>
      </c>
      <c r="G84" s="12"/>
      <c r="H84" s="103">
        <v>0</v>
      </c>
      <c r="I84" s="12"/>
      <c r="J84" s="103">
        <v>0</v>
      </c>
      <c r="K84" s="13"/>
      <c r="M84" s="12"/>
      <c r="N84" s="12"/>
    </row>
    <row r="85" spans="1:14" ht="17.100000000000001" customHeight="1">
      <c r="A85" s="1" t="s">
        <v>33</v>
      </c>
      <c r="B85" s="11"/>
      <c r="D85" s="103">
        <f>SUM(D82:D84)</f>
        <v>11431312</v>
      </c>
      <c r="E85" s="12"/>
      <c r="F85" s="103">
        <f>SUM(F82:F84)</f>
        <v>12212572</v>
      </c>
      <c r="G85" s="12"/>
      <c r="H85" s="103">
        <f>SUM(H82:H84)</f>
        <v>4478721</v>
      </c>
      <c r="I85" s="12"/>
      <c r="J85" s="103">
        <f>SUM(J82:J84)</f>
        <v>4983923</v>
      </c>
      <c r="K85" s="4"/>
      <c r="M85" s="12"/>
      <c r="N85" s="12"/>
    </row>
    <row r="86" spans="1:14" ht="17.100000000000001" customHeight="1" thickBot="1">
      <c r="A86" s="1" t="s">
        <v>34</v>
      </c>
      <c r="B86" s="11"/>
      <c r="D86" s="107">
        <f>SUM(D69,D85)</f>
        <v>23260222</v>
      </c>
      <c r="E86" s="12"/>
      <c r="F86" s="107">
        <f>SUM(F69,F85)</f>
        <v>23526317</v>
      </c>
      <c r="G86" s="12"/>
      <c r="H86" s="107">
        <f>SUM(H69,H85)</f>
        <v>6994392</v>
      </c>
      <c r="I86" s="12"/>
      <c r="J86" s="107">
        <f>SUM(J69,J85)</f>
        <v>7366026</v>
      </c>
      <c r="K86" s="4"/>
      <c r="M86" s="12"/>
      <c r="N86" s="12"/>
    </row>
    <row r="87" spans="1:14" ht="17.100000000000001" customHeight="1" thickTop="1">
      <c r="B87" s="32"/>
      <c r="C87" s="94"/>
      <c r="D87" s="94">
        <f>SUM(D86-D35)</f>
        <v>0</v>
      </c>
      <c r="E87" s="102"/>
      <c r="F87" s="94">
        <f>SUM(F86-F35)</f>
        <v>0</v>
      </c>
      <c r="G87" s="102"/>
      <c r="H87" s="94">
        <f>SUM(H86-H35)</f>
        <v>0</v>
      </c>
      <c r="I87" s="102"/>
      <c r="J87" s="94">
        <f>SUM(J86-J35)</f>
        <v>0</v>
      </c>
      <c r="K87" s="94"/>
    </row>
    <row r="88" spans="1:14" ht="17.100000000000001" customHeight="1">
      <c r="B88" s="32"/>
      <c r="C88" s="94"/>
      <c r="E88" s="102"/>
      <c r="G88" s="102"/>
      <c r="I88" s="102"/>
      <c r="K88" s="94"/>
    </row>
    <row r="89" spans="1:14" ht="17.100000000000001" customHeight="1">
      <c r="A89" s="3" t="s">
        <v>234</v>
      </c>
    </row>
    <row r="90" spans="1:14" ht="17.100000000000001" customHeight="1">
      <c r="A90" s="111"/>
    </row>
    <row r="91" spans="1:14" s="113" customFormat="1" ht="17.100000000000001" customHeight="1">
      <c r="A91" s="112"/>
      <c r="D91" s="94"/>
      <c r="E91" s="3"/>
      <c r="F91" s="94"/>
      <c r="G91" s="3"/>
      <c r="H91" s="94"/>
      <c r="J91" s="114"/>
    </row>
    <row r="92" spans="1:14" s="113" customFormat="1" ht="17.100000000000001" customHeight="1">
      <c r="D92" s="94"/>
      <c r="E92" s="3"/>
      <c r="F92" s="94"/>
      <c r="G92" s="3"/>
      <c r="H92" s="94"/>
      <c r="J92" s="114"/>
    </row>
    <row r="93" spans="1:14" s="113" customFormat="1" ht="17.100000000000001" customHeight="1">
      <c r="B93" s="3" t="s">
        <v>134</v>
      </c>
      <c r="D93" s="94"/>
      <c r="E93" s="3"/>
      <c r="F93" s="94"/>
      <c r="G93" s="3"/>
      <c r="H93" s="94"/>
      <c r="J93" s="114"/>
    </row>
    <row r="94" spans="1:14" s="113" customFormat="1" ht="17.100000000000001" customHeight="1">
      <c r="A94" s="112"/>
      <c r="D94" s="114"/>
      <c r="F94" s="114"/>
      <c r="H94" s="114"/>
      <c r="J94" s="114"/>
    </row>
  </sheetData>
  <mergeCells count="4">
    <mergeCell ref="D5:F5"/>
    <mergeCell ref="H5:J5"/>
    <mergeCell ref="D43:F43"/>
    <mergeCell ref="H43:J43"/>
  </mergeCells>
  <pageMargins left="0.78740157480314965" right="0.39370078740157483" top="0.78740157480314965" bottom="0.39370078740157483" header="0.19685039370078741" footer="0.19685039370078741"/>
  <pageSetup paperSize="9" scale="80" fitToHeight="2" orientation="portrait" r:id="rId1"/>
  <rowBreaks count="1" manualBreakCount="1">
    <brk id="38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76"/>
  <sheetViews>
    <sheetView showGridLines="0" tabSelected="1" view="pageBreakPreview" topLeftCell="A130" zoomScaleNormal="100" zoomScaleSheetLayoutView="100" workbookViewId="0">
      <selection activeCell="B118" sqref="B118"/>
    </sheetView>
  </sheetViews>
  <sheetFormatPr defaultColWidth="9.28515625" defaultRowHeight="21" customHeight="1"/>
  <cols>
    <col min="1" max="1" width="46.42578125" style="3" customWidth="1"/>
    <col min="2" max="2" width="3.28515625" style="3" customWidth="1"/>
    <col min="3" max="3" width="1.28515625" style="3" customWidth="1"/>
    <col min="4" max="4" width="14.42578125" style="4" customWidth="1"/>
    <col min="5" max="5" width="0.7109375" style="19" customWidth="1"/>
    <col min="6" max="6" width="14.42578125" style="4" customWidth="1"/>
    <col min="7" max="7" width="0.7109375" style="19" customWidth="1"/>
    <col min="8" max="8" width="14.42578125" style="4" customWidth="1"/>
    <col min="9" max="9" width="0.7109375" style="19" customWidth="1"/>
    <col min="10" max="10" width="14.42578125" style="4" customWidth="1"/>
    <col min="11" max="11" width="13.28515625" style="3" bestFit="1" customWidth="1"/>
    <col min="12" max="16384" width="9.28515625" style="3"/>
  </cols>
  <sheetData>
    <row r="1" spans="1:13" s="1" customFormat="1" ht="19.5" customHeight="1">
      <c r="D1" s="2"/>
      <c r="E1" s="25"/>
      <c r="F1" s="2"/>
      <c r="G1" s="25"/>
      <c r="H1" s="2"/>
      <c r="I1" s="25"/>
      <c r="J1" s="18" t="s">
        <v>122</v>
      </c>
    </row>
    <row r="2" spans="1:13" s="1" customFormat="1" ht="19.5" customHeight="1">
      <c r="A2" s="1" t="s">
        <v>0</v>
      </c>
      <c r="D2" s="2"/>
      <c r="E2" s="25"/>
      <c r="F2" s="2"/>
      <c r="G2" s="25"/>
      <c r="H2" s="2"/>
      <c r="I2" s="25"/>
      <c r="J2" s="2"/>
    </row>
    <row r="3" spans="1:13" s="1" customFormat="1" ht="19.5" customHeight="1">
      <c r="A3" s="1" t="s">
        <v>137</v>
      </c>
      <c r="D3" s="2"/>
      <c r="E3" s="25"/>
      <c r="F3" s="2"/>
      <c r="G3" s="25"/>
      <c r="H3" s="2"/>
      <c r="I3" s="25"/>
      <c r="J3" s="2"/>
    </row>
    <row r="4" spans="1:13" s="1" customFormat="1" ht="19.5" customHeight="1">
      <c r="A4" s="1" t="s">
        <v>245</v>
      </c>
      <c r="D4" s="2"/>
      <c r="E4" s="25"/>
      <c r="F4" s="2"/>
      <c r="G4" s="25"/>
      <c r="H4" s="2"/>
      <c r="I4" s="25"/>
      <c r="J4" s="2"/>
    </row>
    <row r="5" spans="1:13" s="8" customFormat="1" ht="19.5" customHeight="1">
      <c r="A5" s="119"/>
      <c r="D5" s="4"/>
      <c r="E5" s="19"/>
      <c r="F5" s="4"/>
      <c r="G5" s="19"/>
      <c r="H5" s="5"/>
      <c r="I5" s="19"/>
      <c r="J5" s="5" t="s">
        <v>166</v>
      </c>
    </row>
    <row r="6" spans="1:13" s="6" customFormat="1" ht="19.5" customHeight="1">
      <c r="D6" s="7"/>
      <c r="E6" s="121" t="s">
        <v>1</v>
      </c>
      <c r="F6" s="7"/>
      <c r="G6" s="47"/>
      <c r="H6" s="7"/>
      <c r="I6" s="121" t="s">
        <v>2</v>
      </c>
      <c r="J6" s="7"/>
    </row>
    <row r="7" spans="1:13" s="8" customFormat="1" ht="19.5" customHeight="1">
      <c r="B7" s="9" t="s">
        <v>3</v>
      </c>
      <c r="D7" s="48" t="s">
        <v>246</v>
      </c>
      <c r="E7" s="87"/>
      <c r="F7" s="48" t="s">
        <v>196</v>
      </c>
      <c r="G7" s="47"/>
      <c r="H7" s="48" t="s">
        <v>246</v>
      </c>
      <c r="I7" s="87"/>
      <c r="J7" s="48" t="s">
        <v>196</v>
      </c>
    </row>
    <row r="8" spans="1:13" s="8" customFormat="1" ht="19.5" customHeight="1">
      <c r="B8" s="9"/>
      <c r="D8" s="48"/>
      <c r="E8" s="87"/>
      <c r="F8" s="48"/>
      <c r="G8" s="47"/>
      <c r="H8" s="48"/>
      <c r="I8" s="87"/>
      <c r="J8" s="48"/>
    </row>
    <row r="9" spans="1:13" ht="19.5" customHeight="1">
      <c r="A9" s="1" t="s">
        <v>216</v>
      </c>
      <c r="B9" s="11">
        <v>19</v>
      </c>
    </row>
    <row r="10" spans="1:13" ht="19.5" customHeight="1">
      <c r="A10" s="3" t="s">
        <v>118</v>
      </c>
      <c r="B10" s="8"/>
      <c r="D10" s="12">
        <v>52188</v>
      </c>
      <c r="E10" s="17"/>
      <c r="F10" s="12">
        <v>664978</v>
      </c>
      <c r="G10" s="17"/>
      <c r="H10" s="12">
        <v>0</v>
      </c>
      <c r="I10" s="17"/>
      <c r="J10" s="12">
        <v>3604</v>
      </c>
      <c r="L10" s="12"/>
      <c r="M10" s="12"/>
    </row>
    <row r="11" spans="1:13" ht="19.5" customHeight="1">
      <c r="A11" s="3" t="s">
        <v>119</v>
      </c>
      <c r="B11" s="11"/>
      <c r="D11" s="12">
        <v>159588</v>
      </c>
      <c r="E11" s="17"/>
      <c r="F11" s="12">
        <v>95607</v>
      </c>
      <c r="G11" s="17"/>
      <c r="H11" s="12">
        <v>0</v>
      </c>
      <c r="I11" s="86"/>
      <c r="J11" s="13">
        <v>146</v>
      </c>
      <c r="L11" s="12"/>
      <c r="M11" s="12"/>
    </row>
    <row r="12" spans="1:13" ht="19.5" customHeight="1">
      <c r="A12" s="3" t="s">
        <v>120</v>
      </c>
      <c r="B12" s="11"/>
      <c r="D12" s="12">
        <v>7471</v>
      </c>
      <c r="E12" s="17"/>
      <c r="F12" s="12">
        <v>22632</v>
      </c>
      <c r="G12" s="17"/>
      <c r="H12" s="12">
        <v>1516</v>
      </c>
      <c r="I12" s="86"/>
      <c r="J12" s="18">
        <v>5409</v>
      </c>
      <c r="L12" s="12"/>
      <c r="M12" s="12"/>
    </row>
    <row r="13" spans="1:13" ht="19.5" customHeight="1">
      <c r="A13" s="3" t="s">
        <v>190</v>
      </c>
      <c r="B13" s="11"/>
      <c r="D13" s="12">
        <v>12412</v>
      </c>
      <c r="E13" s="17"/>
      <c r="F13" s="12">
        <v>7477</v>
      </c>
      <c r="G13" s="17"/>
      <c r="H13" s="12">
        <v>22210</v>
      </c>
      <c r="I13" s="86"/>
      <c r="J13" s="18">
        <v>14632</v>
      </c>
      <c r="L13" s="12"/>
      <c r="M13" s="12"/>
    </row>
    <row r="14" spans="1:13" ht="19.5" customHeight="1">
      <c r="A14" s="3" t="s">
        <v>35</v>
      </c>
      <c r="B14" s="11">
        <v>20</v>
      </c>
      <c r="D14" s="15">
        <v>4927</v>
      </c>
      <c r="E14" s="17"/>
      <c r="F14" s="15">
        <v>89775</v>
      </c>
      <c r="G14" s="17"/>
      <c r="H14" s="15">
        <v>37140</v>
      </c>
      <c r="I14" s="17"/>
      <c r="J14" s="23">
        <v>218173</v>
      </c>
      <c r="L14" s="12"/>
      <c r="M14" s="12"/>
    </row>
    <row r="15" spans="1:13" ht="19.5" customHeight="1">
      <c r="A15" s="1" t="s">
        <v>217</v>
      </c>
      <c r="B15" s="8"/>
      <c r="D15" s="15">
        <f>SUM(D10:D14)</f>
        <v>236586</v>
      </c>
      <c r="E15" s="17"/>
      <c r="F15" s="15">
        <f>SUM(F10:F14)</f>
        <v>880469</v>
      </c>
      <c r="G15" s="17"/>
      <c r="H15" s="15">
        <f>SUM(H10:H14)</f>
        <v>60866</v>
      </c>
      <c r="I15" s="17"/>
      <c r="J15" s="15">
        <f>SUM(J10:J14)</f>
        <v>241964</v>
      </c>
      <c r="L15" s="12"/>
      <c r="M15" s="12"/>
    </row>
    <row r="16" spans="1:13" ht="19.5" customHeight="1">
      <c r="A16" s="1" t="s">
        <v>36</v>
      </c>
      <c r="B16" s="8"/>
      <c r="D16" s="12"/>
      <c r="E16" s="17"/>
      <c r="F16" s="12"/>
      <c r="G16" s="17"/>
      <c r="H16" s="12"/>
      <c r="I16" s="17"/>
      <c r="J16" s="12"/>
      <c r="L16" s="12"/>
      <c r="M16" s="12"/>
    </row>
    <row r="17" spans="1:13" ht="19.5" customHeight="1">
      <c r="A17" s="3" t="s">
        <v>37</v>
      </c>
      <c r="B17" s="8"/>
      <c r="D17" s="12">
        <v>216713</v>
      </c>
      <c r="E17" s="17"/>
      <c r="F17" s="12">
        <v>458714</v>
      </c>
      <c r="G17" s="17"/>
      <c r="H17" s="12">
        <v>5284</v>
      </c>
      <c r="I17" s="17"/>
      <c r="J17" s="12">
        <v>5899</v>
      </c>
      <c r="K17" s="12"/>
      <c r="L17" s="12"/>
      <c r="M17" s="12"/>
    </row>
    <row r="18" spans="1:13" ht="19.5" customHeight="1">
      <c r="A18" s="3" t="s">
        <v>38</v>
      </c>
      <c r="B18" s="11"/>
      <c r="D18" s="12">
        <v>85606</v>
      </c>
      <c r="E18" s="17"/>
      <c r="F18" s="12">
        <v>59903</v>
      </c>
      <c r="G18" s="17"/>
      <c r="H18" s="12">
        <v>0</v>
      </c>
      <c r="I18" s="86"/>
      <c r="J18" s="12">
        <v>0</v>
      </c>
      <c r="L18" s="12"/>
      <c r="M18" s="12"/>
    </row>
    <row r="19" spans="1:13" ht="19.5" customHeight="1">
      <c r="A19" s="3" t="s">
        <v>39</v>
      </c>
      <c r="B19" s="11"/>
      <c r="D19" s="12">
        <v>7198</v>
      </c>
      <c r="E19" s="17"/>
      <c r="F19" s="12">
        <v>11556</v>
      </c>
      <c r="G19" s="17"/>
      <c r="H19" s="12">
        <v>1050</v>
      </c>
      <c r="I19" s="86"/>
      <c r="J19" s="12">
        <v>1793</v>
      </c>
      <c r="L19" s="12"/>
      <c r="M19" s="12"/>
    </row>
    <row r="20" spans="1:13" ht="19.5" customHeight="1">
      <c r="A20" s="3" t="s">
        <v>40</v>
      </c>
      <c r="B20" s="11"/>
      <c r="D20" s="12">
        <v>32183</v>
      </c>
      <c r="E20" s="17"/>
      <c r="F20" s="12">
        <v>78710</v>
      </c>
      <c r="G20" s="17"/>
      <c r="H20" s="12">
        <v>19</v>
      </c>
      <c r="I20" s="86"/>
      <c r="J20" s="12">
        <v>500</v>
      </c>
      <c r="L20" s="12"/>
      <c r="M20" s="12"/>
    </row>
    <row r="21" spans="1:13" ht="19.5" customHeight="1">
      <c r="A21" s="3" t="s">
        <v>41</v>
      </c>
      <c r="B21" s="11"/>
      <c r="D21" s="12">
        <v>287684</v>
      </c>
      <c r="E21" s="17"/>
      <c r="F21" s="12">
        <v>311233</v>
      </c>
      <c r="G21" s="17"/>
      <c r="H21" s="12">
        <v>23487</v>
      </c>
      <c r="I21" s="17"/>
      <c r="J21" s="12">
        <f>48643-1</f>
        <v>48642</v>
      </c>
      <c r="L21" s="12"/>
      <c r="M21" s="12"/>
    </row>
    <row r="22" spans="1:13" ht="19.5" customHeight="1">
      <c r="A22" s="1" t="s">
        <v>42</v>
      </c>
      <c r="B22" s="11"/>
      <c r="D22" s="16">
        <f>SUM(D17:D21)</f>
        <v>629384</v>
      </c>
      <c r="E22" s="17"/>
      <c r="F22" s="16">
        <f>SUM(F17:F21)</f>
        <v>920116</v>
      </c>
      <c r="G22" s="17"/>
      <c r="H22" s="16">
        <f>SUM(H17:H21)</f>
        <v>29840</v>
      </c>
      <c r="I22" s="17"/>
      <c r="J22" s="16">
        <f>SUM(J17:J21)</f>
        <v>56834</v>
      </c>
      <c r="L22" s="12"/>
      <c r="M22" s="12"/>
    </row>
    <row r="23" spans="1:13" ht="19.5" customHeight="1">
      <c r="A23" s="1" t="s">
        <v>247</v>
      </c>
      <c r="B23" s="11"/>
      <c r="D23" s="12">
        <f>SUM(D15-D22)</f>
        <v>-392798</v>
      </c>
      <c r="E23" s="17"/>
      <c r="F23" s="12">
        <f>SUM(F15-F22)</f>
        <v>-39647</v>
      </c>
      <c r="G23" s="17"/>
      <c r="H23" s="12">
        <f>SUM(H15-H22)</f>
        <v>31026</v>
      </c>
      <c r="I23" s="17"/>
      <c r="J23" s="12">
        <f>SUM(J15-J22)</f>
        <v>185130</v>
      </c>
      <c r="L23" s="12"/>
      <c r="M23" s="12"/>
    </row>
    <row r="24" spans="1:13" s="19" customFormat="1" ht="19.5" customHeight="1">
      <c r="A24" s="19" t="s">
        <v>214</v>
      </c>
      <c r="B24" s="11">
        <v>9</v>
      </c>
      <c r="D24" s="17">
        <v>-1327</v>
      </c>
      <c r="E24" s="17"/>
      <c r="F24" s="17">
        <v>-4616</v>
      </c>
      <c r="G24" s="17"/>
      <c r="H24" s="17">
        <v>0</v>
      </c>
      <c r="I24" s="17"/>
      <c r="J24" s="24">
        <v>0</v>
      </c>
      <c r="L24" s="12"/>
      <c r="M24" s="12"/>
    </row>
    <row r="25" spans="1:13" ht="19.5" customHeight="1">
      <c r="A25" s="3" t="s">
        <v>43</v>
      </c>
      <c r="B25" s="11"/>
      <c r="D25" s="15">
        <v>-65851</v>
      </c>
      <c r="E25" s="17"/>
      <c r="F25" s="15">
        <v>-29506</v>
      </c>
      <c r="G25" s="17"/>
      <c r="H25" s="15">
        <v>-22151</v>
      </c>
      <c r="I25" s="17"/>
      <c r="J25" s="15">
        <v>-12441</v>
      </c>
      <c r="L25" s="12"/>
      <c r="M25" s="12"/>
    </row>
    <row r="26" spans="1:13" s="19" customFormat="1" ht="19.5" customHeight="1">
      <c r="A26" s="25" t="s">
        <v>138</v>
      </c>
      <c r="B26" s="26"/>
      <c r="D26" s="24">
        <f>SUM(D23:D25)</f>
        <v>-459976</v>
      </c>
      <c r="E26" s="17"/>
      <c r="F26" s="24">
        <f>SUM(F23:F25)</f>
        <v>-73769</v>
      </c>
      <c r="G26" s="17"/>
      <c r="H26" s="24">
        <f>SUM(H23:H25)</f>
        <v>8875</v>
      </c>
      <c r="I26" s="17"/>
      <c r="J26" s="24">
        <f>SUM(J23:J25)</f>
        <v>172689</v>
      </c>
      <c r="L26" s="12"/>
      <c r="M26" s="12"/>
    </row>
    <row r="27" spans="1:13" ht="19.5" customHeight="1">
      <c r="A27" s="3" t="s">
        <v>139</v>
      </c>
      <c r="B27" s="11">
        <v>21</v>
      </c>
      <c r="D27" s="15">
        <v>-99001</v>
      </c>
      <c r="E27" s="17"/>
      <c r="F27" s="15">
        <v>-10271</v>
      </c>
      <c r="G27" s="17"/>
      <c r="H27" s="15">
        <v>-13964</v>
      </c>
      <c r="I27" s="17"/>
      <c r="J27" s="23">
        <v>2317</v>
      </c>
      <c r="L27" s="12"/>
      <c r="M27" s="12"/>
    </row>
    <row r="28" spans="1:13" ht="19.5" customHeight="1" thickBot="1">
      <c r="A28" s="1" t="s">
        <v>126</v>
      </c>
      <c r="B28" s="8"/>
      <c r="D28" s="51">
        <f>SUM(D26:D27)</f>
        <v>-558977</v>
      </c>
      <c r="E28" s="17"/>
      <c r="F28" s="51">
        <f>SUM(F26:F27)</f>
        <v>-84040</v>
      </c>
      <c r="G28" s="17"/>
      <c r="H28" s="51">
        <f>SUM(H26:H27)</f>
        <v>-5089</v>
      </c>
      <c r="I28" s="17"/>
      <c r="J28" s="51">
        <f>SUM(J26:J27)</f>
        <v>175006</v>
      </c>
      <c r="L28" s="12"/>
      <c r="M28" s="12"/>
    </row>
    <row r="29" spans="1:13" ht="18.75" customHeight="1" thickTop="1">
      <c r="A29" s="1"/>
      <c r="B29" s="8"/>
      <c r="D29" s="21"/>
      <c r="E29" s="17"/>
      <c r="F29" s="21"/>
      <c r="G29" s="17"/>
      <c r="H29" s="21"/>
      <c r="I29" s="17"/>
      <c r="J29" s="21"/>
      <c r="L29" s="12"/>
      <c r="M29" s="12"/>
    </row>
    <row r="30" spans="1:13" ht="21" customHeight="1">
      <c r="A30" s="1" t="s">
        <v>117</v>
      </c>
      <c r="B30" s="8"/>
      <c r="D30" s="21"/>
      <c r="E30" s="17"/>
      <c r="F30" s="21"/>
      <c r="G30" s="17"/>
      <c r="H30" s="21"/>
      <c r="I30" s="21"/>
      <c r="J30" s="21"/>
      <c r="L30" s="12"/>
      <c r="M30" s="12"/>
    </row>
    <row r="31" spans="1:13" ht="21" customHeight="1" thickBot="1">
      <c r="A31" s="3" t="s">
        <v>90</v>
      </c>
      <c r="B31" s="8"/>
      <c r="D31" s="70">
        <v>-550230</v>
      </c>
      <c r="E31" s="21"/>
      <c r="F31" s="70">
        <v>-84081</v>
      </c>
      <c r="G31" s="21"/>
      <c r="H31" s="72">
        <v>-5089</v>
      </c>
      <c r="I31" s="21"/>
      <c r="J31" s="72">
        <f>J28</f>
        <v>175006</v>
      </c>
      <c r="L31" s="12"/>
      <c r="M31" s="12"/>
    </row>
    <row r="32" spans="1:13" ht="21" customHeight="1" thickTop="1">
      <c r="A32" s="3" t="s">
        <v>89</v>
      </c>
      <c r="B32" s="8"/>
      <c r="D32" s="73">
        <v>-8747</v>
      </c>
      <c r="E32" s="21"/>
      <c r="F32" s="73">
        <v>41</v>
      </c>
      <c r="G32" s="21"/>
      <c r="H32" s="21"/>
      <c r="I32" s="21"/>
      <c r="J32" s="21"/>
      <c r="L32" s="12"/>
      <c r="M32" s="12"/>
    </row>
    <row r="33" spans="1:13" ht="21" customHeight="1" thickBot="1">
      <c r="B33" s="8"/>
      <c r="D33" s="27">
        <f>SUM(D31:D32)</f>
        <v>-558977</v>
      </c>
      <c r="E33" s="21"/>
      <c r="F33" s="27">
        <f>SUM(F31:F32)</f>
        <v>-84040</v>
      </c>
      <c r="G33" s="21"/>
      <c r="H33" s="21"/>
      <c r="I33" s="21"/>
      <c r="J33" s="21"/>
      <c r="L33" s="12"/>
      <c r="M33" s="12"/>
    </row>
    <row r="34" spans="1:13" ht="21" customHeight="1" thickTop="1">
      <c r="B34" s="8"/>
      <c r="D34" s="21"/>
      <c r="E34" s="21"/>
      <c r="F34" s="21"/>
      <c r="G34" s="21"/>
      <c r="H34" s="21"/>
      <c r="I34" s="21"/>
      <c r="J34" s="21"/>
      <c r="L34" s="12"/>
      <c r="M34" s="12"/>
    </row>
    <row r="35" spans="1:13" ht="21" customHeight="1">
      <c r="A35" s="1" t="s">
        <v>44</v>
      </c>
      <c r="B35" s="11">
        <v>22</v>
      </c>
      <c r="L35" s="12"/>
      <c r="M35" s="12"/>
    </row>
    <row r="36" spans="1:13" ht="21" customHeight="1" thickBot="1">
      <c r="A36" s="3" t="s">
        <v>116</v>
      </c>
      <c r="B36" s="8"/>
      <c r="D36" s="84">
        <f>D31/166682.701</f>
        <v>-3.3010624179890149</v>
      </c>
      <c r="E36" s="29"/>
      <c r="F36" s="84">
        <f>F31/166682.701</f>
        <v>-0.50443747008875262</v>
      </c>
      <c r="G36" s="29"/>
      <c r="H36" s="71">
        <f>H31/166682.701</f>
        <v>-3.0531062728579136E-2</v>
      </c>
      <c r="I36" s="29"/>
      <c r="J36" s="71">
        <f>J31/166682.701</f>
        <v>1.0499349899543564</v>
      </c>
      <c r="L36" s="12"/>
      <c r="M36" s="12"/>
    </row>
    <row r="37" spans="1:13" ht="20.25" customHeight="1" thickTop="1">
      <c r="L37" s="12"/>
      <c r="M37" s="12"/>
    </row>
    <row r="38" spans="1:13" ht="13.5" customHeight="1">
      <c r="B38" s="8"/>
      <c r="D38" s="29"/>
      <c r="F38" s="29"/>
      <c r="G38" s="29"/>
      <c r="H38" s="29"/>
      <c r="J38" s="29"/>
      <c r="L38" s="12"/>
      <c r="M38" s="12"/>
    </row>
    <row r="39" spans="1:13" ht="21" customHeight="1">
      <c r="A39" s="3" t="s">
        <v>234</v>
      </c>
      <c r="L39" s="12"/>
      <c r="M39" s="12"/>
    </row>
    <row r="40" spans="1:13" s="1" customFormat="1" ht="19.5" customHeight="1">
      <c r="D40" s="2"/>
      <c r="E40" s="25"/>
      <c r="F40" s="2"/>
      <c r="G40" s="25"/>
      <c r="H40" s="2"/>
      <c r="I40" s="25"/>
      <c r="J40" s="18" t="s">
        <v>122</v>
      </c>
      <c r="L40" s="12"/>
      <c r="M40" s="12"/>
    </row>
    <row r="41" spans="1:13" s="1" customFormat="1" ht="19.5" customHeight="1">
      <c r="A41" s="1" t="s">
        <v>0</v>
      </c>
      <c r="D41" s="2"/>
      <c r="E41" s="25"/>
      <c r="F41" s="2"/>
      <c r="G41" s="25"/>
      <c r="H41" s="2"/>
      <c r="I41" s="25"/>
      <c r="J41" s="2"/>
      <c r="L41" s="12"/>
      <c r="M41" s="12"/>
    </row>
    <row r="42" spans="1:13" s="1" customFormat="1" ht="21" customHeight="1">
      <c r="A42" s="1" t="s">
        <v>140</v>
      </c>
      <c r="D42" s="2"/>
      <c r="E42" s="25"/>
      <c r="F42" s="2"/>
      <c r="G42" s="25"/>
      <c r="H42" s="2"/>
      <c r="I42" s="25"/>
      <c r="J42" s="2"/>
      <c r="L42" s="12"/>
      <c r="M42" s="12"/>
    </row>
    <row r="43" spans="1:13" s="1" customFormat="1" ht="21" customHeight="1">
      <c r="A43" s="1" t="s">
        <v>245</v>
      </c>
      <c r="D43" s="2"/>
      <c r="E43" s="25"/>
      <c r="F43" s="2"/>
      <c r="G43" s="25"/>
      <c r="H43" s="2"/>
      <c r="I43" s="25"/>
      <c r="J43" s="2"/>
      <c r="L43" s="12"/>
      <c r="M43" s="12"/>
    </row>
    <row r="44" spans="1:13" s="8" customFormat="1" ht="21" customHeight="1">
      <c r="A44" s="119"/>
      <c r="D44" s="4"/>
      <c r="E44" s="19"/>
      <c r="F44" s="4"/>
      <c r="G44" s="19"/>
      <c r="H44" s="5"/>
      <c r="I44" s="19"/>
      <c r="J44" s="5" t="s">
        <v>121</v>
      </c>
      <c r="L44" s="12"/>
      <c r="M44" s="12"/>
    </row>
    <row r="45" spans="1:13" s="6" customFormat="1" ht="21" customHeight="1">
      <c r="D45" s="7"/>
      <c r="E45" s="121" t="s">
        <v>1</v>
      </c>
      <c r="F45" s="7"/>
      <c r="G45" s="47"/>
      <c r="H45" s="7"/>
      <c r="I45" s="121" t="s">
        <v>2</v>
      </c>
      <c r="J45" s="7"/>
      <c r="L45" s="12"/>
      <c r="M45" s="12"/>
    </row>
    <row r="46" spans="1:13" s="8" customFormat="1" ht="21" customHeight="1">
      <c r="B46" s="9" t="s">
        <v>3</v>
      </c>
      <c r="D46" s="48" t="s">
        <v>246</v>
      </c>
      <c r="E46" s="87"/>
      <c r="F46" s="48" t="s">
        <v>196</v>
      </c>
      <c r="G46" s="47"/>
      <c r="H46" s="48" t="s">
        <v>246</v>
      </c>
      <c r="I46" s="87"/>
      <c r="J46" s="48" t="s">
        <v>196</v>
      </c>
      <c r="L46" s="12"/>
      <c r="M46" s="12"/>
    </row>
    <row r="47" spans="1:13" s="8" customFormat="1" ht="21" customHeight="1">
      <c r="B47" s="9"/>
      <c r="D47" s="48"/>
      <c r="E47" s="87"/>
      <c r="F47" s="48"/>
      <c r="G47" s="47"/>
      <c r="H47" s="48"/>
      <c r="I47" s="87"/>
      <c r="J47" s="48"/>
      <c r="L47" s="12"/>
      <c r="M47" s="12"/>
    </row>
    <row r="48" spans="1:13" ht="21" customHeight="1" thickBot="1">
      <c r="A48" s="1" t="s">
        <v>126</v>
      </c>
      <c r="B48" s="8"/>
      <c r="D48" s="27">
        <f>SUM(D33)</f>
        <v>-558977</v>
      </c>
      <c r="E48" s="21"/>
      <c r="F48" s="27">
        <f>SUM(F33)</f>
        <v>-84040</v>
      </c>
      <c r="G48" s="21"/>
      <c r="H48" s="27">
        <f>H31</f>
        <v>-5089</v>
      </c>
      <c r="I48" s="21"/>
      <c r="J48" s="27">
        <f>J31</f>
        <v>175006</v>
      </c>
      <c r="L48" s="12"/>
      <c r="M48" s="12"/>
    </row>
    <row r="49" spans="1:13" ht="21" customHeight="1" thickTop="1">
      <c r="B49" s="8"/>
      <c r="D49" s="21"/>
      <c r="E49" s="21"/>
      <c r="F49" s="21"/>
      <c r="G49" s="21"/>
      <c r="H49" s="21"/>
      <c r="I49" s="21"/>
      <c r="J49" s="21"/>
      <c r="L49" s="12"/>
      <c r="M49" s="12"/>
    </row>
    <row r="50" spans="1:13" ht="21" customHeight="1">
      <c r="A50" s="1" t="s">
        <v>160</v>
      </c>
      <c r="B50" s="8"/>
      <c r="D50" s="21"/>
      <c r="E50" s="21"/>
      <c r="F50" s="21"/>
      <c r="G50" s="21"/>
      <c r="H50" s="21"/>
      <c r="I50" s="21"/>
      <c r="J50" s="21"/>
      <c r="L50" s="12"/>
      <c r="M50" s="12"/>
    </row>
    <row r="51" spans="1:13" ht="21" customHeight="1">
      <c r="A51" s="32" t="s">
        <v>171</v>
      </c>
      <c r="B51" s="8"/>
      <c r="D51" s="21"/>
      <c r="E51" s="21"/>
      <c r="F51" s="21"/>
      <c r="G51" s="21"/>
      <c r="H51" s="21"/>
      <c r="I51" s="21"/>
      <c r="J51" s="21"/>
      <c r="L51" s="12"/>
      <c r="M51" s="12"/>
    </row>
    <row r="52" spans="1:13" ht="21" customHeight="1">
      <c r="A52" s="32" t="s">
        <v>165</v>
      </c>
      <c r="B52" s="8"/>
      <c r="D52" s="21"/>
      <c r="E52" s="21"/>
      <c r="F52" s="21"/>
      <c r="G52" s="21"/>
      <c r="H52" s="21"/>
      <c r="I52" s="21"/>
      <c r="J52" s="21"/>
      <c r="L52" s="12"/>
      <c r="M52" s="12"/>
    </row>
    <row r="53" spans="1:13" ht="21" customHeight="1">
      <c r="A53" s="3" t="s">
        <v>115</v>
      </c>
      <c r="B53" s="11"/>
      <c r="D53" s="21"/>
      <c r="F53" s="21"/>
      <c r="H53" s="21"/>
      <c r="J53" s="21"/>
      <c r="L53" s="12"/>
      <c r="M53" s="12"/>
    </row>
    <row r="54" spans="1:13" ht="21" customHeight="1">
      <c r="A54" s="3" t="s">
        <v>149</v>
      </c>
      <c r="B54" s="8"/>
      <c r="D54" s="40">
        <v>-115</v>
      </c>
      <c r="E54" s="41"/>
      <c r="F54" s="40">
        <v>2795</v>
      </c>
      <c r="G54" s="41"/>
      <c r="H54" s="18">
        <v>0</v>
      </c>
      <c r="I54" s="41"/>
      <c r="J54" s="18">
        <v>0</v>
      </c>
      <c r="L54" s="12"/>
      <c r="M54" s="12"/>
    </row>
    <row r="55" spans="1:13" ht="21" customHeight="1">
      <c r="A55" s="3" t="s">
        <v>184</v>
      </c>
      <c r="B55" s="11">
        <v>9</v>
      </c>
      <c r="D55" s="18">
        <v>-3027</v>
      </c>
      <c r="E55" s="41"/>
      <c r="F55" s="18">
        <v>-7129</v>
      </c>
      <c r="G55" s="41"/>
      <c r="H55" s="18">
        <v>0</v>
      </c>
      <c r="I55" s="41"/>
      <c r="J55" s="18">
        <v>0</v>
      </c>
      <c r="L55" s="12"/>
      <c r="M55" s="12"/>
    </row>
    <row r="56" spans="1:13" ht="21" customHeight="1">
      <c r="A56" s="3" t="s">
        <v>171</v>
      </c>
      <c r="B56" s="11"/>
      <c r="D56" s="88"/>
      <c r="F56" s="88"/>
      <c r="H56" s="88"/>
      <c r="J56" s="88"/>
      <c r="L56" s="12"/>
      <c r="M56" s="12"/>
    </row>
    <row r="57" spans="1:13" ht="21" customHeight="1">
      <c r="A57" s="3" t="s">
        <v>248</v>
      </c>
      <c r="B57" s="11"/>
      <c r="D57" s="15">
        <f>SUM(D54:D55)</f>
        <v>-3142</v>
      </c>
      <c r="E57" s="17"/>
      <c r="F57" s="15">
        <f>SUM(F54:F55)</f>
        <v>-4334</v>
      </c>
      <c r="G57" s="17"/>
      <c r="H57" s="15">
        <f>SUM(H54:H55)</f>
        <v>0</v>
      </c>
      <c r="I57" s="17"/>
      <c r="J57" s="15">
        <f>SUM(J54:J55)</f>
        <v>0</v>
      </c>
      <c r="L57" s="12"/>
      <c r="M57" s="12"/>
    </row>
    <row r="58" spans="1:13" ht="21" customHeight="1">
      <c r="A58" s="32" t="s">
        <v>249</v>
      </c>
      <c r="B58" s="11"/>
      <c r="D58" s="18"/>
      <c r="E58" s="41"/>
      <c r="F58" s="18"/>
      <c r="G58" s="41"/>
      <c r="H58" s="18"/>
      <c r="I58" s="41"/>
      <c r="J58" s="18"/>
      <c r="L58" s="12"/>
      <c r="M58" s="12"/>
    </row>
    <row r="59" spans="1:13" ht="21" customHeight="1">
      <c r="A59" s="32" t="s">
        <v>250</v>
      </c>
      <c r="B59" s="11"/>
      <c r="D59" s="18"/>
      <c r="E59" s="41"/>
      <c r="F59" s="18"/>
      <c r="G59" s="41"/>
      <c r="H59" s="18"/>
      <c r="I59" s="41"/>
      <c r="J59" s="18"/>
      <c r="L59" s="12"/>
      <c r="M59" s="12"/>
    </row>
    <row r="60" spans="1:13" ht="21" customHeight="1">
      <c r="A60" s="3" t="s">
        <v>184</v>
      </c>
      <c r="B60" s="11">
        <v>9</v>
      </c>
      <c r="D60" s="23">
        <v>2374</v>
      </c>
      <c r="E60" s="41"/>
      <c r="F60" s="23">
        <v>0</v>
      </c>
      <c r="G60" s="41"/>
      <c r="H60" s="23">
        <v>0</v>
      </c>
      <c r="I60" s="41"/>
      <c r="J60" s="23">
        <v>0</v>
      </c>
      <c r="L60" s="12"/>
      <c r="M60" s="12"/>
    </row>
    <row r="61" spans="1:13" ht="21" customHeight="1">
      <c r="A61" s="3" t="s">
        <v>249</v>
      </c>
      <c r="B61" s="11"/>
      <c r="D61" s="22"/>
      <c r="E61" s="41"/>
      <c r="F61" s="22"/>
      <c r="G61" s="41"/>
      <c r="H61" s="22"/>
      <c r="I61" s="41"/>
      <c r="J61" s="22"/>
      <c r="L61" s="12"/>
      <c r="M61" s="12"/>
    </row>
    <row r="62" spans="1:13" ht="21" customHeight="1">
      <c r="A62" s="3" t="s">
        <v>248</v>
      </c>
      <c r="B62" s="11"/>
      <c r="D62" s="18">
        <f>SUM(D60)</f>
        <v>2374</v>
      </c>
      <c r="E62" s="41"/>
      <c r="F62" s="18">
        <f>SUM(F60)</f>
        <v>0</v>
      </c>
      <c r="G62" s="41"/>
      <c r="H62" s="18">
        <f>SUM(H60)</f>
        <v>0</v>
      </c>
      <c r="I62" s="41"/>
      <c r="J62" s="18">
        <f>SUM(J60)</f>
        <v>0</v>
      </c>
      <c r="L62" s="12"/>
      <c r="M62" s="12"/>
    </row>
    <row r="63" spans="1:13" ht="21" customHeight="1">
      <c r="A63" s="1" t="s">
        <v>161</v>
      </c>
      <c r="B63" s="11"/>
      <c r="D63" s="16">
        <f>SUM(D57+D62)</f>
        <v>-768</v>
      </c>
      <c r="E63" s="17"/>
      <c r="F63" s="16">
        <f>SUM(F57+F62)</f>
        <v>-4334</v>
      </c>
      <c r="G63" s="17"/>
      <c r="H63" s="16">
        <f>SUM(H57+H62)</f>
        <v>0</v>
      </c>
      <c r="I63" s="17"/>
      <c r="J63" s="16">
        <f>SUM(J57+J62)</f>
        <v>0</v>
      </c>
      <c r="L63" s="12"/>
      <c r="M63" s="12"/>
    </row>
    <row r="64" spans="1:13" ht="21" customHeight="1">
      <c r="A64" s="1"/>
      <c r="B64" s="8"/>
      <c r="D64" s="29"/>
      <c r="F64" s="29"/>
      <c r="G64" s="29"/>
      <c r="H64" s="29"/>
      <c r="J64" s="29"/>
      <c r="L64" s="12"/>
      <c r="M64" s="12"/>
    </row>
    <row r="65" spans="1:13" ht="21" customHeight="1" thickBot="1">
      <c r="A65" s="1" t="s">
        <v>162</v>
      </c>
      <c r="B65" s="8"/>
      <c r="D65" s="27">
        <f>SUM(D48,D63)</f>
        <v>-559745</v>
      </c>
      <c r="E65" s="21"/>
      <c r="F65" s="27">
        <f>SUM(F48,F63)</f>
        <v>-88374</v>
      </c>
      <c r="G65" s="21"/>
      <c r="H65" s="27">
        <f>SUM(H48,H57)</f>
        <v>-5089</v>
      </c>
      <c r="I65" s="21"/>
      <c r="J65" s="27">
        <f>SUM(J48,J57)</f>
        <v>175006</v>
      </c>
      <c r="L65" s="12"/>
      <c r="M65" s="12"/>
    </row>
    <row r="66" spans="1:13" ht="21" customHeight="1" thickTop="1">
      <c r="B66" s="8"/>
      <c r="D66" s="29"/>
      <c r="F66" s="29"/>
      <c r="G66" s="29"/>
      <c r="H66" s="29"/>
      <c r="J66" s="29"/>
      <c r="L66" s="12"/>
      <c r="M66" s="12"/>
    </row>
    <row r="67" spans="1:13" ht="21" customHeight="1">
      <c r="A67" s="1" t="s">
        <v>163</v>
      </c>
      <c r="B67" s="8"/>
      <c r="D67" s="29"/>
      <c r="F67" s="29"/>
      <c r="G67" s="29"/>
      <c r="H67" s="29"/>
      <c r="J67" s="29"/>
      <c r="L67" s="12"/>
      <c r="M67" s="12"/>
    </row>
    <row r="68" spans="1:13" ht="21" customHeight="1" thickBot="1">
      <c r="A68" s="3" t="s">
        <v>90</v>
      </c>
      <c r="B68" s="8"/>
      <c r="D68" s="40">
        <f>SUM(D65-D69)</f>
        <v>-550942</v>
      </c>
      <c r="F68" s="40">
        <f>SUM(F65-F69)</f>
        <v>-88260</v>
      </c>
      <c r="G68" s="29"/>
      <c r="H68" s="27">
        <f>H65-H69</f>
        <v>-5089</v>
      </c>
      <c r="I68" s="17"/>
      <c r="J68" s="20">
        <f>J65-J69</f>
        <v>175006</v>
      </c>
      <c r="L68" s="12"/>
      <c r="M68" s="12"/>
    </row>
    <row r="69" spans="1:13" ht="21" customHeight="1" thickTop="1">
      <c r="A69" s="3" t="s">
        <v>89</v>
      </c>
      <c r="B69" s="8"/>
      <c r="D69" s="73">
        <f>-8802-1</f>
        <v>-8803</v>
      </c>
      <c r="E69" s="70"/>
      <c r="F69" s="73">
        <v>-114</v>
      </c>
      <c r="G69" s="29"/>
      <c r="H69" s="29"/>
      <c r="J69" s="29"/>
      <c r="L69" s="12"/>
      <c r="M69" s="12"/>
    </row>
    <row r="70" spans="1:13" ht="21" customHeight="1" thickBot="1">
      <c r="B70" s="8"/>
      <c r="D70" s="27">
        <f>SUM(D68:D69)</f>
        <v>-559745</v>
      </c>
      <c r="E70" s="21"/>
      <c r="F70" s="27">
        <f>SUM(F68:F69)</f>
        <v>-88374</v>
      </c>
      <c r="G70" s="29"/>
      <c r="H70" s="29"/>
      <c r="J70" s="29"/>
      <c r="L70" s="12"/>
      <c r="M70" s="12"/>
    </row>
    <row r="71" spans="1:13" ht="21" customHeight="1" thickTop="1">
      <c r="B71" s="8"/>
      <c r="D71" s="17">
        <f>SUM(D65-D70)</f>
        <v>0</v>
      </c>
      <c r="E71" s="17"/>
      <c r="F71" s="17">
        <f>SUM(F65-F70)</f>
        <v>0</v>
      </c>
      <c r="G71" s="29"/>
      <c r="H71" s="29"/>
      <c r="J71" s="29"/>
      <c r="L71" s="12"/>
      <c r="M71" s="12"/>
    </row>
    <row r="72" spans="1:13" ht="21" customHeight="1">
      <c r="A72" s="3" t="s">
        <v>13</v>
      </c>
      <c r="L72" s="12"/>
      <c r="M72" s="12"/>
    </row>
    <row r="73" spans="1:13" s="1" customFormat="1" ht="19.5" customHeight="1">
      <c r="D73" s="2"/>
      <c r="E73" s="25"/>
      <c r="F73" s="2"/>
      <c r="G73" s="25"/>
      <c r="H73" s="2"/>
      <c r="I73" s="25"/>
      <c r="J73" s="18" t="s">
        <v>122</v>
      </c>
      <c r="L73" s="12"/>
      <c r="M73" s="12"/>
    </row>
    <row r="74" spans="1:13" s="1" customFormat="1" ht="19.5" customHeight="1">
      <c r="A74" s="1" t="s">
        <v>0</v>
      </c>
      <c r="D74" s="2"/>
      <c r="E74" s="25"/>
      <c r="F74" s="2"/>
      <c r="G74" s="25"/>
      <c r="H74" s="2"/>
      <c r="I74" s="25"/>
      <c r="J74" s="2"/>
      <c r="L74" s="12"/>
      <c r="M74" s="12"/>
    </row>
    <row r="75" spans="1:13" s="1" customFormat="1" ht="19.5" customHeight="1">
      <c r="A75" s="1" t="s">
        <v>137</v>
      </c>
      <c r="D75" s="2"/>
      <c r="E75" s="25"/>
      <c r="F75" s="2"/>
      <c r="G75" s="25"/>
      <c r="H75" s="2"/>
      <c r="I75" s="25"/>
      <c r="J75" s="2"/>
      <c r="L75" s="12"/>
      <c r="M75" s="12"/>
    </row>
    <row r="76" spans="1:13" s="1" customFormat="1" ht="19.5" customHeight="1">
      <c r="A76" s="1" t="s">
        <v>242</v>
      </c>
      <c r="D76" s="2"/>
      <c r="E76" s="25"/>
      <c r="F76" s="2"/>
      <c r="G76" s="25"/>
      <c r="H76" s="2"/>
      <c r="I76" s="25"/>
      <c r="J76" s="2"/>
      <c r="L76" s="12"/>
      <c r="M76" s="12"/>
    </row>
    <row r="77" spans="1:13" s="8" customFormat="1" ht="19.5" customHeight="1">
      <c r="A77" s="119"/>
      <c r="D77" s="4"/>
      <c r="E77" s="19"/>
      <c r="F77" s="4"/>
      <c r="G77" s="19"/>
      <c r="H77" s="5"/>
      <c r="I77" s="19"/>
      <c r="J77" s="5" t="s">
        <v>166</v>
      </c>
      <c r="L77" s="12"/>
      <c r="M77" s="12"/>
    </row>
    <row r="78" spans="1:13" s="6" customFormat="1" ht="19.5" customHeight="1">
      <c r="D78" s="7"/>
      <c r="E78" s="121" t="s">
        <v>1</v>
      </c>
      <c r="F78" s="7"/>
      <c r="G78" s="47"/>
      <c r="H78" s="7"/>
      <c r="I78" s="121" t="s">
        <v>2</v>
      </c>
      <c r="J78" s="7"/>
      <c r="L78" s="12"/>
      <c r="M78" s="12"/>
    </row>
    <row r="79" spans="1:13" s="8" customFormat="1" ht="19.5" customHeight="1">
      <c r="B79" s="9" t="s">
        <v>3</v>
      </c>
      <c r="D79" s="48" t="s">
        <v>246</v>
      </c>
      <c r="E79" s="87"/>
      <c r="F79" s="48" t="s">
        <v>196</v>
      </c>
      <c r="G79" s="47"/>
      <c r="H79" s="48" t="s">
        <v>246</v>
      </c>
      <c r="I79" s="87"/>
      <c r="J79" s="48" t="s">
        <v>196</v>
      </c>
      <c r="L79" s="12"/>
      <c r="M79" s="12"/>
    </row>
    <row r="80" spans="1:13" s="8" customFormat="1" ht="19.5" customHeight="1">
      <c r="B80" s="9"/>
      <c r="D80" s="10"/>
      <c r="E80" s="87"/>
      <c r="F80" s="10"/>
      <c r="G80" s="47"/>
      <c r="H80" s="10"/>
      <c r="I80" s="87"/>
      <c r="J80" s="10"/>
      <c r="L80" s="12"/>
      <c r="M80" s="12"/>
    </row>
    <row r="81" spans="1:13" ht="19.5" customHeight="1">
      <c r="A81" s="1" t="s">
        <v>216</v>
      </c>
      <c r="B81" s="11">
        <v>19</v>
      </c>
      <c r="L81" s="12"/>
      <c r="M81" s="12"/>
    </row>
    <row r="82" spans="1:13" ht="19.5" customHeight="1">
      <c r="A82" s="3" t="s">
        <v>118</v>
      </c>
      <c r="B82" s="8"/>
      <c r="D82" s="12">
        <v>939152</v>
      </c>
      <c r="E82" s="17"/>
      <c r="F82" s="12">
        <v>1799253</v>
      </c>
      <c r="G82" s="17"/>
      <c r="H82" s="12">
        <v>14011</v>
      </c>
      <c r="I82" s="17"/>
      <c r="J82" s="12">
        <v>23657</v>
      </c>
      <c r="L82" s="12"/>
      <c r="M82" s="12"/>
    </row>
    <row r="83" spans="1:13" ht="19.5" customHeight="1">
      <c r="A83" s="3" t="s">
        <v>119</v>
      </c>
      <c r="B83" s="11"/>
      <c r="D83" s="12">
        <v>280676</v>
      </c>
      <c r="E83" s="17"/>
      <c r="F83" s="12">
        <v>241444</v>
      </c>
      <c r="G83" s="17"/>
      <c r="H83" s="12">
        <v>0</v>
      </c>
      <c r="I83" s="86"/>
      <c r="J83" s="13">
        <v>249</v>
      </c>
      <c r="L83" s="12"/>
      <c r="M83" s="12"/>
    </row>
    <row r="84" spans="1:13" ht="19.5" customHeight="1">
      <c r="A84" s="3" t="s">
        <v>120</v>
      </c>
      <c r="B84" s="11"/>
      <c r="D84" s="12">
        <v>22315</v>
      </c>
      <c r="E84" s="17"/>
      <c r="F84" s="12">
        <v>48569</v>
      </c>
      <c r="G84" s="17"/>
      <c r="H84" s="12">
        <v>7168</v>
      </c>
      <c r="I84" s="86"/>
      <c r="J84" s="18">
        <v>11016</v>
      </c>
      <c r="L84" s="12"/>
      <c r="M84" s="12"/>
    </row>
    <row r="85" spans="1:13" ht="19.5" customHeight="1">
      <c r="A85" s="3" t="s">
        <v>190</v>
      </c>
      <c r="B85" s="11"/>
      <c r="D85" s="12">
        <v>26763</v>
      </c>
      <c r="E85" s="17"/>
      <c r="F85" s="12">
        <v>19209</v>
      </c>
      <c r="G85" s="17"/>
      <c r="H85" s="12">
        <v>49026</v>
      </c>
      <c r="I85" s="86"/>
      <c r="J85" s="18">
        <v>26253</v>
      </c>
      <c r="L85" s="12"/>
      <c r="M85" s="12"/>
    </row>
    <row r="86" spans="1:13" ht="19.5" customHeight="1">
      <c r="A86" s="3" t="s">
        <v>35</v>
      </c>
      <c r="B86" s="11">
        <v>20</v>
      </c>
      <c r="D86" s="15">
        <v>8661</v>
      </c>
      <c r="E86" s="17"/>
      <c r="F86" s="15">
        <v>93117</v>
      </c>
      <c r="G86" s="17"/>
      <c r="H86" s="15">
        <v>61060</v>
      </c>
      <c r="I86" s="17"/>
      <c r="J86" s="23">
        <v>407991</v>
      </c>
      <c r="L86" s="12"/>
      <c r="M86" s="12"/>
    </row>
    <row r="87" spans="1:13" ht="19.5" customHeight="1">
      <c r="A87" s="1" t="s">
        <v>217</v>
      </c>
      <c r="B87" s="8"/>
      <c r="D87" s="15">
        <f>SUM(D82:D86)</f>
        <v>1277567</v>
      </c>
      <c r="E87" s="17"/>
      <c r="F87" s="15">
        <f>SUM(F82:F86)</f>
        <v>2201592</v>
      </c>
      <c r="G87" s="17"/>
      <c r="H87" s="15">
        <f>SUM(H82:H86)</f>
        <v>131265</v>
      </c>
      <c r="I87" s="17"/>
      <c r="J87" s="15">
        <f>SUM(J82:J86)</f>
        <v>469166</v>
      </c>
      <c r="L87" s="12"/>
      <c r="M87" s="12"/>
    </row>
    <row r="88" spans="1:13" ht="19.5" customHeight="1">
      <c r="A88" s="1" t="s">
        <v>36</v>
      </c>
      <c r="B88" s="8"/>
      <c r="D88" s="12"/>
      <c r="E88" s="17"/>
      <c r="F88" s="12"/>
      <c r="G88" s="17"/>
      <c r="H88" s="12"/>
      <c r="I88" s="17"/>
      <c r="J88" s="12"/>
      <c r="L88" s="12"/>
      <c r="M88" s="12"/>
    </row>
    <row r="89" spans="1:13" ht="19.5" customHeight="1">
      <c r="A89" s="3" t="s">
        <v>37</v>
      </c>
      <c r="B89" s="8"/>
      <c r="D89" s="12">
        <v>730057</v>
      </c>
      <c r="E89" s="17"/>
      <c r="F89" s="12">
        <v>1047427</v>
      </c>
      <c r="G89" s="17"/>
      <c r="H89" s="12">
        <v>13104</v>
      </c>
      <c r="I89" s="17"/>
      <c r="J89" s="12">
        <v>16940</v>
      </c>
      <c r="K89" s="12"/>
      <c r="L89" s="12"/>
      <c r="M89" s="12"/>
    </row>
    <row r="90" spans="1:13" ht="19.5" customHeight="1">
      <c r="A90" s="3" t="s">
        <v>38</v>
      </c>
      <c r="B90" s="11"/>
      <c r="D90" s="12">
        <v>142403</v>
      </c>
      <c r="E90" s="17"/>
      <c r="F90" s="12">
        <v>155773</v>
      </c>
      <c r="G90" s="17"/>
      <c r="H90" s="12">
        <v>0</v>
      </c>
      <c r="I90" s="86"/>
      <c r="J90" s="12">
        <v>0</v>
      </c>
      <c r="L90" s="12"/>
      <c r="M90" s="12"/>
    </row>
    <row r="91" spans="1:13" ht="19.5" customHeight="1">
      <c r="A91" s="3" t="s">
        <v>39</v>
      </c>
      <c r="B91" s="11"/>
      <c r="D91" s="12">
        <v>15707</v>
      </c>
      <c r="E91" s="17"/>
      <c r="F91" s="12">
        <v>24431</v>
      </c>
      <c r="G91" s="17"/>
      <c r="H91" s="12">
        <v>2815</v>
      </c>
      <c r="I91" s="86"/>
      <c r="J91" s="12">
        <v>3566</v>
      </c>
      <c r="L91" s="12"/>
      <c r="M91" s="12"/>
    </row>
    <row r="92" spans="1:13" ht="19.5" customHeight="1">
      <c r="A92" s="3" t="s">
        <v>40</v>
      </c>
      <c r="B92" s="11"/>
      <c r="D92" s="12">
        <v>109720</v>
      </c>
      <c r="E92" s="17"/>
      <c r="F92" s="12">
        <v>167285</v>
      </c>
      <c r="G92" s="17"/>
      <c r="H92" s="12">
        <v>1123</v>
      </c>
      <c r="I92" s="86"/>
      <c r="J92" s="12">
        <v>961</v>
      </c>
      <c r="L92" s="12"/>
      <c r="M92" s="12"/>
    </row>
    <row r="93" spans="1:13" ht="19.5" customHeight="1">
      <c r="A93" s="3" t="s">
        <v>41</v>
      </c>
      <c r="B93" s="11"/>
      <c r="D93" s="12">
        <v>606336</v>
      </c>
      <c r="E93" s="17"/>
      <c r="F93" s="12">
        <v>678925</v>
      </c>
      <c r="G93" s="17"/>
      <c r="H93" s="12">
        <v>57825</v>
      </c>
      <c r="I93" s="17"/>
      <c r="J93" s="12">
        <f>92712-1</f>
        <v>92711</v>
      </c>
      <c r="L93" s="12"/>
      <c r="M93" s="12"/>
    </row>
    <row r="94" spans="1:13" ht="19.5" customHeight="1">
      <c r="A94" s="1" t="s">
        <v>42</v>
      </c>
      <c r="B94" s="11"/>
      <c r="D94" s="16">
        <f>SUM(D89:D93)</f>
        <v>1604223</v>
      </c>
      <c r="E94" s="17"/>
      <c r="F94" s="16">
        <f>SUM(F89:F93)</f>
        <v>2073841</v>
      </c>
      <c r="G94" s="17"/>
      <c r="H94" s="16">
        <f>SUM(H89:H93)</f>
        <v>74867</v>
      </c>
      <c r="I94" s="17"/>
      <c r="J94" s="16">
        <f>SUM(J89:J93)</f>
        <v>114178</v>
      </c>
      <c r="L94" s="12"/>
      <c r="M94" s="12"/>
    </row>
    <row r="95" spans="1:13" ht="19.5" customHeight="1">
      <c r="A95" s="1" t="s">
        <v>247</v>
      </c>
      <c r="B95" s="11"/>
      <c r="D95" s="12">
        <f>SUM(D87-D94)</f>
        <v>-326656</v>
      </c>
      <c r="E95" s="17"/>
      <c r="F95" s="12">
        <f>SUM(F87-F94)</f>
        <v>127751</v>
      </c>
      <c r="G95" s="17"/>
      <c r="H95" s="12">
        <f>SUM(H87-H94)</f>
        <v>56398</v>
      </c>
      <c r="I95" s="17"/>
      <c r="J95" s="12">
        <f>SUM(J87-J94)</f>
        <v>354988</v>
      </c>
      <c r="L95" s="12"/>
      <c r="M95" s="12"/>
    </row>
    <row r="96" spans="1:13" s="19" customFormat="1" ht="19.5" customHeight="1">
      <c r="A96" s="19" t="s">
        <v>201</v>
      </c>
      <c r="B96" s="11">
        <v>9</v>
      </c>
      <c r="D96" s="17">
        <v>5944</v>
      </c>
      <c r="E96" s="17"/>
      <c r="F96" s="17">
        <v>5491</v>
      </c>
      <c r="G96" s="17"/>
      <c r="H96" s="17">
        <v>0</v>
      </c>
      <c r="I96" s="17"/>
      <c r="J96" s="24">
        <v>0</v>
      </c>
      <c r="L96" s="12"/>
      <c r="M96" s="12"/>
    </row>
    <row r="97" spans="1:13" ht="19.5" customHeight="1">
      <c r="A97" s="3" t="s">
        <v>43</v>
      </c>
      <c r="B97" s="11"/>
      <c r="D97" s="15">
        <v>-125609</v>
      </c>
      <c r="E97" s="17"/>
      <c r="F97" s="15">
        <v>-65186</v>
      </c>
      <c r="G97" s="17"/>
      <c r="H97" s="15">
        <v>-46604</v>
      </c>
      <c r="I97" s="17"/>
      <c r="J97" s="15">
        <v>-23792</v>
      </c>
      <c r="L97" s="12"/>
      <c r="M97" s="12"/>
    </row>
    <row r="98" spans="1:13" s="19" customFormat="1" ht="19.5" customHeight="1">
      <c r="A98" s="25" t="s">
        <v>138</v>
      </c>
      <c r="B98" s="26"/>
      <c r="D98" s="24">
        <f>SUM(D95:D97)</f>
        <v>-446321</v>
      </c>
      <c r="E98" s="17"/>
      <c r="F98" s="24">
        <f>SUM(F95:F97)</f>
        <v>68056</v>
      </c>
      <c r="G98" s="17"/>
      <c r="H98" s="24">
        <f>SUM(H95:H97)</f>
        <v>9794</v>
      </c>
      <c r="I98" s="17"/>
      <c r="J98" s="24">
        <f>SUM(J95:J97)</f>
        <v>331196</v>
      </c>
      <c r="L98" s="12"/>
      <c r="M98" s="12"/>
    </row>
    <row r="99" spans="1:13" ht="19.5" customHeight="1">
      <c r="A99" s="3" t="s">
        <v>139</v>
      </c>
      <c r="B99" s="11">
        <v>21</v>
      </c>
      <c r="D99" s="15">
        <v>-107846</v>
      </c>
      <c r="E99" s="17"/>
      <c r="F99" s="15">
        <v>-65291</v>
      </c>
      <c r="G99" s="17"/>
      <c r="H99" s="15">
        <f>-14389-1</f>
        <v>-14390</v>
      </c>
      <c r="I99" s="17"/>
      <c r="J99" s="23">
        <v>3238</v>
      </c>
      <c r="L99" s="12"/>
      <c r="M99" s="12"/>
    </row>
    <row r="100" spans="1:13" ht="19.5" customHeight="1" thickBot="1">
      <c r="A100" s="1" t="s">
        <v>126</v>
      </c>
      <c r="B100" s="8"/>
      <c r="D100" s="51">
        <f>SUM(D98:D99)</f>
        <v>-554167</v>
      </c>
      <c r="E100" s="17"/>
      <c r="F100" s="51">
        <f>SUM(F98:F99)</f>
        <v>2765</v>
      </c>
      <c r="G100" s="17"/>
      <c r="H100" s="51">
        <f>SUM(H98:H99)</f>
        <v>-4596</v>
      </c>
      <c r="I100" s="17"/>
      <c r="J100" s="51">
        <f>SUM(J98:J99)</f>
        <v>334434</v>
      </c>
      <c r="L100" s="12"/>
      <c r="M100" s="12"/>
    </row>
    <row r="101" spans="1:13" ht="18.75" customHeight="1" thickTop="1">
      <c r="A101" s="1"/>
      <c r="B101" s="8"/>
      <c r="D101" s="21"/>
      <c r="E101" s="17"/>
      <c r="F101" s="21"/>
      <c r="G101" s="17"/>
      <c r="H101" s="21"/>
      <c r="I101" s="17"/>
      <c r="J101" s="21"/>
      <c r="L101" s="12"/>
      <c r="M101" s="12"/>
    </row>
    <row r="102" spans="1:13" ht="21" customHeight="1">
      <c r="A102" s="1" t="s">
        <v>117</v>
      </c>
      <c r="B102" s="8"/>
      <c r="D102" s="21"/>
      <c r="E102" s="17"/>
      <c r="F102" s="21"/>
      <c r="G102" s="17"/>
      <c r="H102" s="21"/>
      <c r="I102" s="21"/>
      <c r="J102" s="21"/>
      <c r="L102" s="12"/>
      <c r="M102" s="12"/>
    </row>
    <row r="103" spans="1:13" ht="21" customHeight="1" thickBot="1">
      <c r="A103" s="3" t="s">
        <v>90</v>
      </c>
      <c r="B103" s="8"/>
      <c r="D103" s="70">
        <v>-549671</v>
      </c>
      <c r="E103" s="21"/>
      <c r="F103" s="70">
        <v>-1240</v>
      </c>
      <c r="G103" s="21"/>
      <c r="H103" s="72">
        <f>H100</f>
        <v>-4596</v>
      </c>
      <c r="I103" s="21"/>
      <c r="J103" s="72">
        <f>J100</f>
        <v>334434</v>
      </c>
      <c r="L103" s="12"/>
      <c r="M103" s="12"/>
    </row>
    <row r="104" spans="1:13" ht="21" customHeight="1" thickTop="1">
      <c r="A104" s="3" t="s">
        <v>89</v>
      </c>
      <c r="B104" s="8"/>
      <c r="D104" s="73">
        <v>-4496</v>
      </c>
      <c r="E104" s="21"/>
      <c r="F104" s="73">
        <v>4005</v>
      </c>
      <c r="G104" s="21"/>
      <c r="H104" s="21"/>
      <c r="I104" s="21"/>
      <c r="J104" s="21"/>
      <c r="L104" s="12"/>
      <c r="M104" s="12"/>
    </row>
    <row r="105" spans="1:13" ht="21" customHeight="1" thickBot="1">
      <c r="B105" s="8"/>
      <c r="D105" s="20">
        <f>SUM(D103:D104)</f>
        <v>-554167</v>
      </c>
      <c r="E105" s="21"/>
      <c r="F105" s="20">
        <f>SUM(F103:F104)</f>
        <v>2765</v>
      </c>
      <c r="G105" s="21"/>
      <c r="H105" s="21"/>
      <c r="I105" s="21"/>
      <c r="J105" s="21"/>
      <c r="L105" s="12"/>
      <c r="M105" s="12"/>
    </row>
    <row r="106" spans="1:13" ht="21" customHeight="1" thickTop="1">
      <c r="B106" s="8"/>
      <c r="D106" s="21"/>
      <c r="E106" s="21"/>
      <c r="F106" s="21"/>
      <c r="G106" s="21"/>
      <c r="H106" s="21"/>
      <c r="I106" s="21"/>
      <c r="J106" s="21"/>
      <c r="L106" s="12"/>
      <c r="M106" s="12"/>
    </row>
    <row r="107" spans="1:13" ht="21" customHeight="1">
      <c r="A107" s="1" t="s">
        <v>44</v>
      </c>
      <c r="B107" s="11">
        <v>22</v>
      </c>
      <c r="L107" s="12"/>
      <c r="M107" s="12"/>
    </row>
    <row r="108" spans="1:13" ht="21" customHeight="1" thickBot="1">
      <c r="A108" s="3" t="s">
        <v>116</v>
      </c>
      <c r="B108" s="8"/>
      <c r="D108" s="28">
        <f>D103/166682.701</f>
        <v>-3.2977087406328986</v>
      </c>
      <c r="E108" s="29"/>
      <c r="F108" s="28">
        <f>F103/166682.701</f>
        <v>-7.4392842962149987E-3</v>
      </c>
      <c r="G108" s="29"/>
      <c r="H108" s="71">
        <f>H103/166682.701</f>
        <v>-2.7573347278551718E-2</v>
      </c>
      <c r="I108" s="29"/>
      <c r="J108" s="71">
        <f>J103/166682.701</f>
        <v>2.006410971226102</v>
      </c>
      <c r="L108" s="12"/>
      <c r="M108" s="12"/>
    </row>
    <row r="109" spans="1:13" ht="20.25" customHeight="1" thickTop="1">
      <c r="L109" s="12"/>
      <c r="M109" s="12"/>
    </row>
    <row r="110" spans="1:13" ht="13.5" customHeight="1">
      <c r="B110" s="8"/>
      <c r="D110" s="29"/>
      <c r="F110" s="29"/>
      <c r="G110" s="29"/>
      <c r="H110" s="29"/>
      <c r="J110" s="29"/>
      <c r="L110" s="12"/>
      <c r="M110" s="12"/>
    </row>
    <row r="111" spans="1:13" ht="21" customHeight="1">
      <c r="A111" s="3" t="s">
        <v>13</v>
      </c>
      <c r="L111" s="12"/>
      <c r="M111" s="12"/>
    </row>
    <row r="112" spans="1:13" s="1" customFormat="1" ht="19.5" customHeight="1">
      <c r="D112" s="2"/>
      <c r="E112" s="25"/>
      <c r="F112" s="2"/>
      <c r="G112" s="25"/>
      <c r="H112" s="2"/>
      <c r="I112" s="25"/>
      <c r="J112" s="18" t="s">
        <v>122</v>
      </c>
      <c r="L112" s="12"/>
      <c r="M112" s="12"/>
    </row>
    <row r="113" spans="1:13" s="1" customFormat="1" ht="19.5" customHeight="1">
      <c r="A113" s="1" t="s">
        <v>0</v>
      </c>
      <c r="D113" s="2"/>
      <c r="E113" s="25"/>
      <c r="F113" s="2"/>
      <c r="G113" s="25"/>
      <c r="H113" s="2"/>
      <c r="I113" s="25"/>
      <c r="J113" s="2"/>
      <c r="L113" s="12"/>
      <c r="M113" s="12"/>
    </row>
    <row r="114" spans="1:13" s="1" customFormat="1" ht="21" customHeight="1">
      <c r="A114" s="1" t="s">
        <v>140</v>
      </c>
      <c r="D114" s="2"/>
      <c r="E114" s="25"/>
      <c r="F114" s="2"/>
      <c r="G114" s="25"/>
      <c r="H114" s="2"/>
      <c r="I114" s="25"/>
      <c r="J114" s="2"/>
      <c r="L114" s="12"/>
      <c r="M114" s="12"/>
    </row>
    <row r="115" spans="1:13" s="1" customFormat="1" ht="21" customHeight="1">
      <c r="A115" s="1" t="s">
        <v>242</v>
      </c>
      <c r="D115" s="2"/>
      <c r="E115" s="25"/>
      <c r="F115" s="2"/>
      <c r="G115" s="25"/>
      <c r="H115" s="2"/>
      <c r="I115" s="25"/>
      <c r="J115" s="2"/>
      <c r="L115" s="12"/>
      <c r="M115" s="12"/>
    </row>
    <row r="116" spans="1:13" s="8" customFormat="1" ht="21" customHeight="1">
      <c r="A116" s="119"/>
      <c r="D116" s="4"/>
      <c r="E116" s="19"/>
      <c r="F116" s="4"/>
      <c r="G116" s="19"/>
      <c r="H116" s="5"/>
      <c r="I116" s="19"/>
      <c r="J116" s="5" t="s">
        <v>121</v>
      </c>
      <c r="L116" s="12"/>
      <c r="M116" s="12"/>
    </row>
    <row r="117" spans="1:13" s="6" customFormat="1" ht="21" customHeight="1">
      <c r="D117" s="7"/>
      <c r="E117" s="121" t="s">
        <v>1</v>
      </c>
      <c r="F117" s="7"/>
      <c r="G117" s="47"/>
      <c r="H117" s="7"/>
      <c r="I117" s="121" t="s">
        <v>2</v>
      </c>
      <c r="J117" s="7"/>
      <c r="L117" s="12"/>
      <c r="M117" s="12"/>
    </row>
    <row r="118" spans="1:13" s="8" customFormat="1" ht="21" customHeight="1">
      <c r="B118" s="9" t="s">
        <v>3</v>
      </c>
      <c r="D118" s="48" t="s">
        <v>246</v>
      </c>
      <c r="E118" s="87"/>
      <c r="F118" s="48" t="s">
        <v>196</v>
      </c>
      <c r="G118" s="47"/>
      <c r="H118" s="48" t="s">
        <v>246</v>
      </c>
      <c r="I118" s="87"/>
      <c r="J118" s="48" t="s">
        <v>196</v>
      </c>
      <c r="L118" s="12"/>
      <c r="M118" s="12"/>
    </row>
    <row r="119" spans="1:13" s="8" customFormat="1" ht="21" customHeight="1">
      <c r="B119" s="9"/>
      <c r="D119" s="48"/>
      <c r="E119" s="87"/>
      <c r="F119" s="48"/>
      <c r="G119" s="47"/>
      <c r="H119" s="48"/>
      <c r="I119" s="87"/>
      <c r="J119" s="48"/>
      <c r="L119" s="12"/>
      <c r="M119" s="12"/>
    </row>
    <row r="120" spans="1:13" ht="21" customHeight="1" thickBot="1">
      <c r="A120" s="1" t="str">
        <f>A100</f>
        <v>Profit (loss) for the period</v>
      </c>
      <c r="B120" s="8"/>
      <c r="D120" s="27">
        <f>SUM(D105)</f>
        <v>-554167</v>
      </c>
      <c r="E120" s="21"/>
      <c r="F120" s="27">
        <f>SUM(F105)</f>
        <v>2765</v>
      </c>
      <c r="G120" s="21"/>
      <c r="H120" s="27">
        <f>H103</f>
        <v>-4596</v>
      </c>
      <c r="I120" s="21"/>
      <c r="J120" s="27">
        <f>J103</f>
        <v>334434</v>
      </c>
      <c r="L120" s="12"/>
      <c r="M120" s="12"/>
    </row>
    <row r="121" spans="1:13" ht="21" customHeight="1" thickTop="1">
      <c r="B121" s="8"/>
      <c r="D121" s="21"/>
      <c r="E121" s="21"/>
      <c r="F121" s="21"/>
      <c r="G121" s="21"/>
      <c r="H121" s="21"/>
      <c r="I121" s="21"/>
      <c r="J121" s="21"/>
      <c r="L121" s="12"/>
      <c r="M121" s="12"/>
    </row>
    <row r="122" spans="1:13" ht="21" customHeight="1">
      <c r="A122" s="1" t="s">
        <v>160</v>
      </c>
      <c r="B122" s="8"/>
      <c r="D122" s="21"/>
      <c r="E122" s="21"/>
      <c r="F122" s="21"/>
      <c r="G122" s="21"/>
      <c r="H122" s="21"/>
      <c r="I122" s="21"/>
      <c r="J122" s="21"/>
      <c r="L122" s="12"/>
      <c r="M122" s="12"/>
    </row>
    <row r="123" spans="1:13" ht="21" customHeight="1">
      <c r="A123" s="32" t="s">
        <v>171</v>
      </c>
      <c r="B123" s="8"/>
      <c r="D123" s="21"/>
      <c r="E123" s="21"/>
      <c r="F123" s="21"/>
      <c r="G123" s="21"/>
      <c r="H123" s="21"/>
      <c r="I123" s="21"/>
      <c r="J123" s="21"/>
      <c r="L123" s="12"/>
      <c r="M123" s="12"/>
    </row>
    <row r="124" spans="1:13" ht="21" customHeight="1">
      <c r="A124" s="32" t="s">
        <v>165</v>
      </c>
      <c r="B124" s="8"/>
      <c r="D124" s="21"/>
      <c r="E124" s="21"/>
      <c r="F124" s="21"/>
      <c r="G124" s="21"/>
      <c r="H124" s="21"/>
      <c r="I124" s="21"/>
      <c r="J124" s="21"/>
      <c r="L124" s="12"/>
      <c r="M124" s="12"/>
    </row>
    <row r="125" spans="1:13" ht="21" customHeight="1">
      <c r="A125" s="3" t="s">
        <v>115</v>
      </c>
      <c r="B125" s="11"/>
      <c r="D125" s="21"/>
      <c r="F125" s="21"/>
      <c r="H125" s="21"/>
      <c r="J125" s="21"/>
      <c r="L125" s="12"/>
      <c r="M125" s="12"/>
    </row>
    <row r="126" spans="1:13" ht="21" customHeight="1">
      <c r="A126" s="3" t="s">
        <v>149</v>
      </c>
      <c r="B126" s="8"/>
      <c r="D126" s="40">
        <v>140</v>
      </c>
      <c r="E126" s="41"/>
      <c r="F126" s="40">
        <v>2583</v>
      </c>
      <c r="G126" s="41"/>
      <c r="H126" s="18">
        <v>0</v>
      </c>
      <c r="I126" s="41"/>
      <c r="J126" s="18">
        <v>0</v>
      </c>
      <c r="L126" s="12"/>
      <c r="M126" s="12"/>
    </row>
    <row r="127" spans="1:13" ht="21" customHeight="1">
      <c r="A127" s="3" t="s">
        <v>184</v>
      </c>
      <c r="B127" s="11">
        <v>9</v>
      </c>
      <c r="D127" s="23">
        <v>1028</v>
      </c>
      <c r="E127" s="41"/>
      <c r="F127" s="23">
        <v>-4377</v>
      </c>
      <c r="G127" s="41"/>
      <c r="H127" s="23">
        <v>0</v>
      </c>
      <c r="I127" s="41"/>
      <c r="J127" s="23">
        <v>0</v>
      </c>
      <c r="L127" s="12"/>
      <c r="M127" s="12"/>
    </row>
    <row r="128" spans="1:13" ht="21" customHeight="1">
      <c r="A128" s="3" t="s">
        <v>171</v>
      </c>
      <c r="B128" s="26"/>
      <c r="C128" s="19"/>
      <c r="D128" s="22"/>
      <c r="E128" s="41"/>
      <c r="F128" s="22"/>
      <c r="G128" s="41"/>
      <c r="H128" s="22"/>
      <c r="I128" s="41"/>
      <c r="J128" s="22"/>
      <c r="L128" s="12"/>
      <c r="M128" s="12"/>
    </row>
    <row r="129" spans="1:13" ht="21" customHeight="1">
      <c r="A129" s="3" t="s">
        <v>248</v>
      </c>
      <c r="B129" s="11"/>
      <c r="D129" s="15">
        <f>SUM(D126:D127)</f>
        <v>1168</v>
      </c>
      <c r="E129" s="17"/>
      <c r="F129" s="15">
        <f>SUM(F126:F127)</f>
        <v>-1794</v>
      </c>
      <c r="G129" s="17"/>
      <c r="H129" s="15">
        <f>SUM(H126:H127)</f>
        <v>0</v>
      </c>
      <c r="I129" s="17"/>
      <c r="J129" s="15">
        <f>SUM(J126:J127)</f>
        <v>0</v>
      </c>
      <c r="L129" s="12"/>
      <c r="M129" s="12"/>
    </row>
    <row r="130" spans="1:13" ht="21" customHeight="1">
      <c r="A130" s="32" t="s">
        <v>249</v>
      </c>
      <c r="B130" s="11"/>
      <c r="D130" s="18"/>
      <c r="E130" s="41"/>
      <c r="F130" s="18"/>
      <c r="G130" s="41"/>
      <c r="H130" s="18"/>
      <c r="I130" s="41"/>
      <c r="J130" s="18"/>
      <c r="L130" s="12"/>
      <c r="M130" s="12"/>
    </row>
    <row r="131" spans="1:13" ht="21" customHeight="1">
      <c r="A131" s="32" t="s">
        <v>250</v>
      </c>
      <c r="B131" s="11"/>
      <c r="D131" s="18"/>
      <c r="E131" s="41"/>
      <c r="F131" s="18"/>
      <c r="G131" s="41"/>
      <c r="H131" s="18"/>
      <c r="I131" s="41"/>
      <c r="J131" s="18"/>
      <c r="L131" s="12"/>
      <c r="M131" s="12"/>
    </row>
    <row r="132" spans="1:13" ht="21" customHeight="1">
      <c r="A132" s="3" t="s">
        <v>184</v>
      </c>
      <c r="B132" s="11">
        <v>9</v>
      </c>
      <c r="D132" s="23">
        <v>-2094</v>
      </c>
      <c r="E132" s="41"/>
      <c r="F132" s="23">
        <v>0</v>
      </c>
      <c r="G132" s="41"/>
      <c r="H132" s="23">
        <v>0</v>
      </c>
      <c r="I132" s="41"/>
      <c r="J132" s="23">
        <v>0</v>
      </c>
      <c r="L132" s="12"/>
      <c r="M132" s="12"/>
    </row>
    <row r="133" spans="1:13" ht="21" customHeight="1">
      <c r="A133" s="3" t="s">
        <v>249</v>
      </c>
      <c r="B133" s="11"/>
      <c r="D133" s="22"/>
      <c r="E133" s="41"/>
      <c r="F133" s="22"/>
      <c r="G133" s="41"/>
      <c r="H133" s="22"/>
      <c r="I133" s="41"/>
      <c r="J133" s="22"/>
      <c r="L133" s="12"/>
      <c r="M133" s="12"/>
    </row>
    <row r="134" spans="1:13" ht="21" customHeight="1">
      <c r="A134" s="3" t="s">
        <v>248</v>
      </c>
      <c r="B134" s="11"/>
      <c r="D134" s="23">
        <f>SUM(D132)</f>
        <v>-2094</v>
      </c>
      <c r="E134" s="41"/>
      <c r="F134" s="23">
        <f>SUM(F132)</f>
        <v>0</v>
      </c>
      <c r="G134" s="41"/>
      <c r="H134" s="23">
        <f>SUM(H132)</f>
        <v>0</v>
      </c>
      <c r="I134" s="41"/>
      <c r="J134" s="23">
        <f>SUM(J132)</f>
        <v>0</v>
      </c>
      <c r="L134" s="12"/>
      <c r="M134" s="12"/>
    </row>
    <row r="135" spans="1:13" ht="21" customHeight="1">
      <c r="A135" s="1" t="s">
        <v>161</v>
      </c>
      <c r="B135" s="11"/>
      <c r="D135" s="23">
        <f>SUM(D129+D134)</f>
        <v>-926</v>
      </c>
      <c r="E135" s="41"/>
      <c r="F135" s="23">
        <f>SUM(F129+F134)</f>
        <v>-1794</v>
      </c>
      <c r="G135" s="41"/>
      <c r="H135" s="23">
        <f>SUM(H129+H134)</f>
        <v>0</v>
      </c>
      <c r="I135" s="41"/>
      <c r="J135" s="23">
        <f>SUM(J129+J134)</f>
        <v>0</v>
      </c>
      <c r="L135" s="12"/>
      <c r="M135" s="12"/>
    </row>
    <row r="136" spans="1:13" ht="21" customHeight="1">
      <c r="B136" s="11"/>
      <c r="D136" s="22"/>
      <c r="E136" s="41"/>
      <c r="F136" s="22"/>
      <c r="G136" s="41"/>
      <c r="H136" s="22"/>
      <c r="I136" s="41"/>
      <c r="J136" s="22"/>
      <c r="L136" s="12"/>
      <c r="M136" s="12"/>
    </row>
    <row r="137" spans="1:13" ht="21" customHeight="1" thickBot="1">
      <c r="A137" s="1" t="s">
        <v>162</v>
      </c>
      <c r="B137" s="8"/>
      <c r="D137" s="27">
        <f>SUM(D135,D120)</f>
        <v>-555093</v>
      </c>
      <c r="E137" s="21"/>
      <c r="F137" s="27">
        <f>SUM(F135,F120)</f>
        <v>971</v>
      </c>
      <c r="G137" s="21"/>
      <c r="H137" s="27">
        <f>SUM(H135,H120)</f>
        <v>-4596</v>
      </c>
      <c r="I137" s="21"/>
      <c r="J137" s="27">
        <f>SUM(J135,J120)</f>
        <v>334434</v>
      </c>
      <c r="L137" s="12"/>
      <c r="M137" s="12"/>
    </row>
    <row r="138" spans="1:13" ht="21" customHeight="1" thickTop="1">
      <c r="B138" s="8"/>
      <c r="D138" s="29"/>
      <c r="F138" s="29"/>
      <c r="G138" s="29"/>
      <c r="H138" s="29"/>
      <c r="J138" s="29"/>
      <c r="L138" s="12"/>
      <c r="M138" s="12"/>
    </row>
    <row r="139" spans="1:13" ht="21" customHeight="1">
      <c r="A139" s="1" t="s">
        <v>163</v>
      </c>
      <c r="B139" s="8"/>
      <c r="D139" s="29"/>
      <c r="F139" s="29"/>
      <c r="G139" s="29"/>
      <c r="H139" s="29"/>
      <c r="J139" s="29"/>
      <c r="L139" s="12"/>
      <c r="M139" s="12"/>
    </row>
    <row r="140" spans="1:13" ht="21" customHeight="1" thickBot="1">
      <c r="A140" s="3" t="s">
        <v>90</v>
      </c>
      <c r="B140" s="8"/>
      <c r="D140" s="21">
        <v>-550576</v>
      </c>
      <c r="F140" s="21">
        <v>-2856</v>
      </c>
      <c r="G140" s="29"/>
      <c r="H140" s="27">
        <f>H137-H141</f>
        <v>-4596</v>
      </c>
      <c r="I140" s="17"/>
      <c r="J140" s="20">
        <f>J137-J141</f>
        <v>334434</v>
      </c>
      <c r="L140" s="12"/>
      <c r="M140" s="12"/>
    </row>
    <row r="141" spans="1:13" ht="21" customHeight="1" thickTop="1">
      <c r="A141" s="3" t="s">
        <v>89</v>
      </c>
      <c r="B141" s="8"/>
      <c r="D141" s="73">
        <f>-4516-1</f>
        <v>-4517</v>
      </c>
      <c r="E141" s="70"/>
      <c r="F141" s="73">
        <v>3827</v>
      </c>
      <c r="G141" s="29"/>
      <c r="H141" s="29"/>
      <c r="J141" s="29"/>
      <c r="L141" s="12"/>
      <c r="M141" s="12"/>
    </row>
    <row r="142" spans="1:13" ht="21" customHeight="1" thickBot="1">
      <c r="B142" s="8"/>
      <c r="D142" s="27">
        <f>SUM(D140:D141)</f>
        <v>-555093</v>
      </c>
      <c r="E142" s="21"/>
      <c r="F142" s="27">
        <f>SUM(F140:F141)</f>
        <v>971</v>
      </c>
      <c r="G142" s="29"/>
      <c r="H142" s="29"/>
      <c r="J142" s="29"/>
      <c r="L142" s="12"/>
      <c r="M142" s="12"/>
    </row>
    <row r="143" spans="1:13" ht="21" customHeight="1" thickTop="1">
      <c r="B143" s="8"/>
      <c r="D143" s="18">
        <f>SUM(D137-D142)</f>
        <v>0</v>
      </c>
      <c r="E143" s="22"/>
      <c r="F143" s="18">
        <f>SUM(F137-F142)</f>
        <v>0</v>
      </c>
      <c r="G143" s="29"/>
      <c r="H143" s="29"/>
      <c r="J143" s="29"/>
    </row>
    <row r="144" spans="1:13" ht="21" customHeight="1">
      <c r="A144" s="3" t="s">
        <v>13</v>
      </c>
    </row>
    <row r="145" spans="1:10" s="1" customFormat="1" ht="21" customHeight="1">
      <c r="A145" s="3"/>
      <c r="B145" s="3"/>
      <c r="C145" s="3"/>
      <c r="D145" s="4"/>
      <c r="E145" s="21"/>
      <c r="F145" s="4"/>
      <c r="G145" s="21"/>
      <c r="H145" s="4"/>
      <c r="I145" s="21"/>
      <c r="J145" s="4"/>
    </row>
    <row r="146" spans="1:10" ht="21" customHeight="1">
      <c r="E146" s="21"/>
      <c r="G146" s="21"/>
      <c r="I146" s="21"/>
    </row>
    <row r="147" spans="1:10" ht="21" customHeight="1">
      <c r="B147" s="30"/>
      <c r="D147" s="31"/>
      <c r="F147" s="31"/>
      <c r="H147" s="31"/>
      <c r="J147" s="31"/>
    </row>
    <row r="148" spans="1:10" ht="21" customHeight="1">
      <c r="A148" s="1"/>
    </row>
    <row r="150" spans="1:10" ht="21" customHeight="1">
      <c r="E150" s="21"/>
      <c r="G150" s="21"/>
      <c r="I150" s="21"/>
    </row>
    <row r="151" spans="1:10" ht="21" customHeight="1">
      <c r="E151" s="21"/>
      <c r="G151" s="21"/>
      <c r="I151" s="21"/>
    </row>
    <row r="152" spans="1:10" ht="21" customHeight="1">
      <c r="E152" s="21"/>
      <c r="G152" s="21"/>
      <c r="I152" s="21"/>
    </row>
    <row r="153" spans="1:10" ht="21" customHeight="1">
      <c r="E153" s="21"/>
      <c r="G153" s="21"/>
      <c r="I153" s="21"/>
    </row>
    <row r="154" spans="1:10" ht="21" customHeight="1">
      <c r="A154" s="1"/>
      <c r="E154" s="21"/>
      <c r="G154" s="21"/>
      <c r="I154" s="21"/>
    </row>
    <row r="155" spans="1:10" ht="21" customHeight="1">
      <c r="E155" s="21"/>
      <c r="G155" s="21"/>
      <c r="I155" s="21"/>
    </row>
    <row r="156" spans="1:10" ht="21" customHeight="1">
      <c r="E156" s="21"/>
      <c r="G156" s="21"/>
      <c r="I156" s="21"/>
    </row>
    <row r="157" spans="1:10" ht="21" customHeight="1">
      <c r="E157" s="21"/>
      <c r="G157" s="21"/>
      <c r="I157" s="21"/>
    </row>
    <row r="158" spans="1:10" ht="21" customHeight="1">
      <c r="E158" s="21"/>
      <c r="G158" s="21"/>
      <c r="I158" s="21"/>
    </row>
    <row r="159" spans="1:10" ht="21" customHeight="1">
      <c r="E159" s="21"/>
      <c r="G159" s="21"/>
      <c r="I159" s="21"/>
    </row>
    <row r="160" spans="1:10" ht="21" customHeight="1">
      <c r="E160" s="21"/>
      <c r="G160" s="21"/>
      <c r="I160" s="21"/>
    </row>
    <row r="161" spans="2:9" ht="21" customHeight="1">
      <c r="E161" s="21"/>
      <c r="G161" s="21"/>
      <c r="I161" s="21"/>
    </row>
    <row r="162" spans="2:9" ht="21" customHeight="1">
      <c r="B162" s="32"/>
      <c r="E162" s="21"/>
      <c r="G162" s="21"/>
      <c r="I162" s="21"/>
    </row>
    <row r="163" spans="2:9" ht="21" customHeight="1">
      <c r="E163" s="21"/>
      <c r="G163" s="21"/>
      <c r="I163" s="21"/>
    </row>
    <row r="164" spans="2:9" ht="21" customHeight="1">
      <c r="E164" s="21"/>
      <c r="G164" s="21"/>
      <c r="I164" s="21"/>
    </row>
    <row r="165" spans="2:9" ht="21" customHeight="1">
      <c r="E165" s="21"/>
      <c r="G165" s="21"/>
      <c r="I165" s="21"/>
    </row>
    <row r="166" spans="2:9" ht="21" customHeight="1">
      <c r="E166" s="21"/>
      <c r="G166" s="21"/>
      <c r="I166" s="21"/>
    </row>
    <row r="167" spans="2:9" ht="21" customHeight="1">
      <c r="E167" s="21"/>
      <c r="G167" s="21"/>
      <c r="I167" s="21"/>
    </row>
    <row r="168" spans="2:9" ht="21" customHeight="1">
      <c r="E168" s="21"/>
      <c r="G168" s="21"/>
      <c r="I168" s="21"/>
    </row>
    <row r="169" spans="2:9" ht="21" customHeight="1">
      <c r="E169" s="21"/>
      <c r="G169" s="21"/>
      <c r="I169" s="21"/>
    </row>
    <row r="170" spans="2:9" ht="21" customHeight="1">
      <c r="E170" s="21"/>
      <c r="G170" s="21"/>
      <c r="I170" s="21"/>
    </row>
    <row r="171" spans="2:9" ht="21" customHeight="1">
      <c r="E171" s="21"/>
      <c r="G171" s="21"/>
      <c r="I171" s="21"/>
    </row>
    <row r="172" spans="2:9" ht="21" customHeight="1">
      <c r="E172" s="21"/>
      <c r="G172" s="21"/>
      <c r="I172" s="21"/>
    </row>
    <row r="173" spans="2:9" ht="21" customHeight="1">
      <c r="E173" s="21"/>
      <c r="G173" s="21"/>
      <c r="I173" s="21"/>
    </row>
    <row r="174" spans="2:9" ht="21" customHeight="1">
      <c r="E174" s="21"/>
      <c r="G174" s="21"/>
      <c r="I174" s="21"/>
    </row>
    <row r="175" spans="2:9" ht="21" customHeight="1">
      <c r="E175" s="21"/>
      <c r="G175" s="21"/>
      <c r="I175" s="21"/>
    </row>
    <row r="176" spans="2:9" ht="21" customHeight="1">
      <c r="E176" s="21"/>
      <c r="G176" s="21"/>
      <c r="I176" s="21"/>
    </row>
  </sheetData>
  <phoneticPr fontId="6" type="noConversion"/>
  <pageMargins left="0.98425196850393704" right="0.39370078740157483" top="0.78740157480314965" bottom="0.39370078740157483" header="0.19685039370078741" footer="0.19685039370078741"/>
  <pageSetup paperSize="9" scale="80" fitToWidth="0" fitToHeight="0" orientation="portrait" r:id="rId1"/>
  <rowBreaks count="3" manualBreakCount="3">
    <brk id="39" max="16383" man="1"/>
    <brk id="72" max="16383" man="1"/>
    <brk id="11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38"/>
  <sheetViews>
    <sheetView showGridLines="0" view="pageBreakPreview" topLeftCell="A11" zoomScale="85" zoomScaleNormal="100" zoomScaleSheetLayoutView="85" workbookViewId="0">
      <selection activeCell="L34" sqref="L34"/>
    </sheetView>
  </sheetViews>
  <sheetFormatPr defaultColWidth="9.28515625" defaultRowHeight="15" customHeight="1"/>
  <cols>
    <col min="1" max="1" width="34.28515625" style="37" customWidth="1"/>
    <col min="2" max="2" width="4.7109375" style="37" customWidth="1"/>
    <col min="3" max="3" width="1.28515625" style="35" customWidth="1"/>
    <col min="4" max="4" width="11" style="37" customWidth="1"/>
    <col min="5" max="5" width="1.28515625" style="35" customWidth="1"/>
    <col min="6" max="6" width="11" style="37" customWidth="1"/>
    <col min="7" max="7" width="1.28515625" style="35" customWidth="1"/>
    <col min="8" max="8" width="11" style="37" customWidth="1"/>
    <col min="9" max="9" width="1.28515625" style="35" customWidth="1"/>
    <col min="10" max="10" width="11" style="37" customWidth="1"/>
    <col min="11" max="11" width="1.28515625" style="37" customWidth="1"/>
    <col min="12" max="12" width="11" style="37" customWidth="1"/>
    <col min="13" max="13" width="1.28515625" style="35" customWidth="1"/>
    <col min="14" max="14" width="11" style="37" customWidth="1"/>
    <col min="15" max="15" width="1.28515625" style="37" customWidth="1"/>
    <col min="16" max="16" width="11" style="35" customWidth="1"/>
    <col min="17" max="17" width="1.28515625" style="35" customWidth="1"/>
    <col min="18" max="18" width="11.85546875" style="35" customWidth="1"/>
    <col min="19" max="19" width="2.28515625" style="35" customWidth="1"/>
    <col min="20" max="20" width="12.5703125" style="35" customWidth="1"/>
    <col min="21" max="21" width="1.28515625" style="35" customWidth="1"/>
    <col min="22" max="22" width="11" style="37" customWidth="1"/>
    <col min="23" max="23" width="1.28515625" style="35" customWidth="1"/>
    <col min="24" max="24" width="11" style="35" customWidth="1"/>
    <col min="25" max="25" width="1.28515625" style="35" customWidth="1"/>
    <col min="26" max="26" width="11" style="37" customWidth="1"/>
    <col min="27" max="27" width="1.28515625" style="37" customWidth="1"/>
    <col min="28" max="28" width="11" style="37" customWidth="1"/>
    <col min="29" max="16384" width="9.28515625" style="37"/>
  </cols>
  <sheetData>
    <row r="1" spans="1:28" ht="15" customHeight="1">
      <c r="AB1" s="50" t="s">
        <v>122</v>
      </c>
    </row>
    <row r="2" spans="1:28" s="33" customFormat="1" ht="15" customHeight="1">
      <c r="A2" s="33" t="s">
        <v>0</v>
      </c>
      <c r="AB2" s="34"/>
    </row>
    <row r="3" spans="1:28" s="33" customFormat="1" ht="15" customHeight="1">
      <c r="A3" s="33" t="s">
        <v>141</v>
      </c>
    </row>
    <row r="4" spans="1:28" s="33" customFormat="1" ht="15" customHeight="1">
      <c r="A4" s="33" t="s">
        <v>242</v>
      </c>
    </row>
    <row r="5" spans="1:28" s="35" customFormat="1" ht="15" customHeight="1">
      <c r="A5" s="118"/>
      <c r="AB5" s="49" t="s">
        <v>121</v>
      </c>
    </row>
    <row r="6" spans="1:28" ht="15" customHeight="1">
      <c r="C6" s="38"/>
      <c r="D6" s="63" t="s">
        <v>1</v>
      </c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</row>
    <row r="7" spans="1:28" s="39" customFormat="1" ht="15" customHeight="1">
      <c r="D7" s="124" t="s">
        <v>91</v>
      </c>
      <c r="E7" s="124"/>
      <c r="F7" s="124"/>
      <c r="G7" s="124"/>
      <c r="H7" s="124"/>
      <c r="I7" s="124"/>
      <c r="J7" s="124"/>
      <c r="K7" s="124"/>
      <c r="L7" s="124"/>
      <c r="M7" s="124"/>
      <c r="N7" s="124"/>
      <c r="O7" s="124"/>
      <c r="P7" s="124"/>
      <c r="Q7" s="124"/>
      <c r="R7" s="124"/>
      <c r="S7" s="124"/>
      <c r="T7" s="124"/>
      <c r="U7" s="124"/>
      <c r="V7" s="124"/>
      <c r="W7" s="124"/>
      <c r="X7" s="124"/>
      <c r="Y7" s="69"/>
      <c r="Z7" s="69"/>
    </row>
    <row r="8" spans="1:28" s="39" customFormat="1" ht="15" customHeight="1">
      <c r="D8" s="38"/>
      <c r="E8" s="38"/>
      <c r="F8" s="38"/>
      <c r="G8" s="38"/>
      <c r="H8" s="38"/>
      <c r="I8" s="38"/>
      <c r="J8" s="38"/>
      <c r="K8" s="38"/>
      <c r="L8" s="38"/>
      <c r="M8" s="38"/>
      <c r="N8" s="123" t="s">
        <v>92</v>
      </c>
      <c r="O8" s="123"/>
      <c r="P8" s="123"/>
      <c r="Q8" s="123"/>
      <c r="R8" s="123"/>
      <c r="S8" s="123"/>
      <c r="T8" s="123"/>
      <c r="U8" s="123"/>
      <c r="V8" s="123"/>
      <c r="W8" s="68"/>
      <c r="X8" s="35"/>
      <c r="Y8" s="38"/>
    </row>
    <row r="9" spans="1:28" s="39" customFormat="1" ht="15" customHeight="1">
      <c r="D9" s="38"/>
      <c r="E9" s="38"/>
      <c r="F9" s="38"/>
      <c r="G9" s="38"/>
      <c r="H9" s="38"/>
      <c r="I9" s="38"/>
      <c r="J9" s="38"/>
      <c r="K9" s="38"/>
      <c r="L9" s="38"/>
      <c r="M9" s="38"/>
      <c r="N9" s="124" t="s">
        <v>93</v>
      </c>
      <c r="O9" s="124"/>
      <c r="P9" s="124"/>
      <c r="Q9" s="124"/>
      <c r="R9" s="124"/>
      <c r="S9" s="124"/>
      <c r="T9" s="124"/>
      <c r="U9" s="67"/>
      <c r="V9" s="38"/>
      <c r="W9" s="38"/>
      <c r="X9" s="38"/>
      <c r="Y9" s="38"/>
    </row>
    <row r="10" spans="1:28" s="39" customFormat="1" ht="15" customHeight="1"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 t="s">
        <v>94</v>
      </c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</row>
    <row r="11" spans="1:28" s="39" customFormat="1" ht="15" customHeight="1"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 t="s">
        <v>95</v>
      </c>
      <c r="O11" s="38"/>
      <c r="P11" s="38"/>
      <c r="Q11" s="38"/>
      <c r="R11" s="38" t="s">
        <v>251</v>
      </c>
      <c r="S11" s="38"/>
      <c r="T11" s="38"/>
      <c r="U11" s="38"/>
      <c r="V11" s="38"/>
      <c r="W11" s="38"/>
      <c r="X11" s="38"/>
      <c r="Y11" s="38"/>
      <c r="Z11" s="39" t="s">
        <v>150</v>
      </c>
    </row>
    <row r="12" spans="1:28" s="39" customFormat="1" ht="15" customHeight="1"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 t="s">
        <v>96</v>
      </c>
      <c r="O12" s="38"/>
      <c r="P12" s="38"/>
      <c r="Q12" s="38"/>
      <c r="R12" s="38" t="s">
        <v>252</v>
      </c>
      <c r="S12" s="38"/>
      <c r="T12" s="38" t="s">
        <v>186</v>
      </c>
      <c r="U12" s="38"/>
      <c r="V12" s="38" t="s">
        <v>97</v>
      </c>
      <c r="W12" s="38"/>
      <c r="X12" s="38" t="s">
        <v>78</v>
      </c>
      <c r="Y12" s="38"/>
      <c r="Z12" s="39" t="s">
        <v>151</v>
      </c>
    </row>
    <row r="13" spans="1:28" s="39" customFormat="1" ht="15" customHeight="1">
      <c r="D13" s="38" t="s">
        <v>70</v>
      </c>
      <c r="E13" s="38"/>
      <c r="G13" s="38"/>
      <c r="I13" s="38"/>
      <c r="J13" s="123" t="s">
        <v>30</v>
      </c>
      <c r="K13" s="123"/>
      <c r="L13" s="123"/>
      <c r="M13" s="38"/>
      <c r="N13" s="39" t="s">
        <v>98</v>
      </c>
      <c r="P13" s="39" t="s">
        <v>72</v>
      </c>
      <c r="Q13" s="38"/>
      <c r="R13" s="38" t="s">
        <v>253</v>
      </c>
      <c r="S13" s="38"/>
      <c r="T13" s="38" t="s">
        <v>187</v>
      </c>
      <c r="U13" s="38"/>
      <c r="V13" s="39" t="s">
        <v>99</v>
      </c>
      <c r="W13" s="38"/>
      <c r="X13" s="38" t="s">
        <v>100</v>
      </c>
      <c r="Y13" s="38"/>
      <c r="Z13" s="39" t="s">
        <v>101</v>
      </c>
      <c r="AB13" s="39" t="s">
        <v>77</v>
      </c>
    </row>
    <row r="14" spans="1:28" s="39" customFormat="1" ht="15" customHeight="1">
      <c r="D14" s="38" t="s">
        <v>71</v>
      </c>
      <c r="E14" s="38"/>
      <c r="G14" s="38"/>
      <c r="I14" s="38"/>
      <c r="J14" s="39" t="s">
        <v>73</v>
      </c>
      <c r="K14" s="38"/>
      <c r="M14" s="38"/>
      <c r="N14" s="39" t="s">
        <v>102</v>
      </c>
      <c r="P14" s="39" t="s">
        <v>79</v>
      </c>
      <c r="Q14" s="38"/>
      <c r="R14" s="38" t="s">
        <v>254</v>
      </c>
      <c r="S14" s="38"/>
      <c r="T14" s="38" t="s">
        <v>188</v>
      </c>
      <c r="U14" s="38"/>
      <c r="V14" s="39" t="s">
        <v>103</v>
      </c>
      <c r="W14" s="38"/>
      <c r="X14" s="38" t="s">
        <v>104</v>
      </c>
      <c r="Y14" s="38"/>
      <c r="Z14" s="38" t="s">
        <v>105</v>
      </c>
      <c r="AB14" s="39" t="s">
        <v>103</v>
      </c>
    </row>
    <row r="15" spans="1:28" s="39" customFormat="1" ht="15" customHeight="1">
      <c r="C15" s="38"/>
      <c r="D15" s="91" t="s">
        <v>74</v>
      </c>
      <c r="E15" s="38"/>
      <c r="F15" s="91" t="s">
        <v>28</v>
      </c>
      <c r="G15" s="38"/>
      <c r="H15" s="91" t="s">
        <v>29</v>
      </c>
      <c r="I15" s="38"/>
      <c r="J15" s="91" t="s">
        <v>81</v>
      </c>
      <c r="K15" s="38"/>
      <c r="L15" s="91" t="s">
        <v>76</v>
      </c>
      <c r="M15" s="38"/>
      <c r="N15" s="91" t="s">
        <v>106</v>
      </c>
      <c r="O15" s="38"/>
      <c r="P15" s="91" t="s">
        <v>80</v>
      </c>
      <c r="Q15" s="38"/>
      <c r="R15" s="91" t="s">
        <v>255</v>
      </c>
      <c r="S15" s="38"/>
      <c r="T15" s="91" t="s">
        <v>189</v>
      </c>
      <c r="U15" s="38"/>
      <c r="V15" s="91" t="s">
        <v>107</v>
      </c>
      <c r="W15" s="38"/>
      <c r="X15" s="91" t="s">
        <v>108</v>
      </c>
      <c r="Y15" s="38"/>
      <c r="Z15" s="91" t="s">
        <v>109</v>
      </c>
      <c r="AB15" s="91" t="s">
        <v>107</v>
      </c>
    </row>
    <row r="16" spans="1:28" ht="15" customHeight="1">
      <c r="A16" s="33" t="s">
        <v>197</v>
      </c>
      <c r="C16" s="62"/>
      <c r="D16" s="43">
        <v>1666827</v>
      </c>
      <c r="E16" s="43"/>
      <c r="F16" s="43">
        <v>2062461</v>
      </c>
      <c r="G16" s="43"/>
      <c r="H16" s="43">
        <v>568131</v>
      </c>
      <c r="I16" s="43"/>
      <c r="J16" s="43">
        <v>211675</v>
      </c>
      <c r="K16" s="43"/>
      <c r="L16" s="43">
        <v>3043537</v>
      </c>
      <c r="M16" s="43"/>
      <c r="N16" s="43">
        <v>122018</v>
      </c>
      <c r="O16" s="43"/>
      <c r="P16" s="43">
        <v>4790813</v>
      </c>
      <c r="Q16" s="43"/>
      <c r="R16" s="42">
        <v>0</v>
      </c>
      <c r="S16" s="89"/>
      <c r="T16" s="43">
        <v>9933</v>
      </c>
      <c r="U16" s="43"/>
      <c r="V16" s="43">
        <v>4922764</v>
      </c>
      <c r="W16" s="43"/>
      <c r="X16" s="43">
        <v>12475395</v>
      </c>
      <c r="Y16" s="43"/>
      <c r="Z16" s="43">
        <v>254020</v>
      </c>
      <c r="AA16" s="43"/>
      <c r="AB16" s="43">
        <f>SUM(X16:Z16)</f>
        <v>12729415</v>
      </c>
    </row>
    <row r="17" spans="1:29" ht="15" customHeight="1">
      <c r="A17" s="52" t="s">
        <v>126</v>
      </c>
      <c r="C17" s="62"/>
      <c r="D17" s="43">
        <v>0</v>
      </c>
      <c r="E17" s="42"/>
      <c r="F17" s="43">
        <v>0</v>
      </c>
      <c r="G17" s="42"/>
      <c r="H17" s="43">
        <v>0</v>
      </c>
      <c r="I17" s="42"/>
      <c r="J17" s="43">
        <v>0</v>
      </c>
      <c r="K17" s="42"/>
      <c r="L17" s="43">
        <v>-1240</v>
      </c>
      <c r="M17" s="42"/>
      <c r="N17" s="43">
        <v>0</v>
      </c>
      <c r="O17" s="43"/>
      <c r="P17" s="43">
        <v>0</v>
      </c>
      <c r="Q17" s="42"/>
      <c r="R17" s="42">
        <v>0</v>
      </c>
      <c r="S17" s="42"/>
      <c r="T17" s="42">
        <v>0</v>
      </c>
      <c r="U17" s="42"/>
      <c r="V17" s="43">
        <f>SUM(N17:T17)</f>
        <v>0</v>
      </c>
      <c r="W17" s="42"/>
      <c r="X17" s="43">
        <f>SUM(D17:L17,V17)</f>
        <v>-1240</v>
      </c>
      <c r="Y17" s="42"/>
      <c r="Z17" s="43">
        <v>4005</v>
      </c>
      <c r="AA17" s="42"/>
      <c r="AB17" s="42">
        <f>SUM(X17:Z17)</f>
        <v>2765</v>
      </c>
    </row>
    <row r="18" spans="1:29" ht="15" customHeight="1">
      <c r="A18" s="52" t="s">
        <v>161</v>
      </c>
      <c r="C18" s="62"/>
      <c r="D18" s="74">
        <v>0</v>
      </c>
      <c r="E18" s="42"/>
      <c r="F18" s="74">
        <v>0</v>
      </c>
      <c r="G18" s="42"/>
      <c r="H18" s="74">
        <v>0</v>
      </c>
      <c r="I18" s="42"/>
      <c r="J18" s="74">
        <v>0</v>
      </c>
      <c r="K18" s="42"/>
      <c r="L18" s="74">
        <v>0</v>
      </c>
      <c r="M18" s="42"/>
      <c r="N18" s="74">
        <v>2761</v>
      </c>
      <c r="O18" s="43"/>
      <c r="P18" s="74">
        <v>0</v>
      </c>
      <c r="Q18" s="42"/>
      <c r="R18" s="42">
        <v>0</v>
      </c>
      <c r="S18" s="42"/>
      <c r="T18" s="75">
        <v>-4377</v>
      </c>
      <c r="U18" s="42"/>
      <c r="V18" s="74">
        <f>SUM(N18:T18)</f>
        <v>-1616</v>
      </c>
      <c r="W18" s="42"/>
      <c r="X18" s="74">
        <f>SUM(D18:L18,V18)</f>
        <v>-1616</v>
      </c>
      <c r="Y18" s="42"/>
      <c r="Z18" s="74">
        <v>-178</v>
      </c>
      <c r="AA18" s="42"/>
      <c r="AB18" s="75">
        <f>SUM(X18:Z18)</f>
        <v>-1794</v>
      </c>
    </row>
    <row r="19" spans="1:29" ht="15" customHeight="1">
      <c r="A19" s="52" t="s">
        <v>162</v>
      </c>
      <c r="C19" s="62"/>
      <c r="D19" s="45">
        <f>SUM(D17:D18)</f>
        <v>0</v>
      </c>
      <c r="E19" s="43"/>
      <c r="F19" s="45">
        <f>SUM(F17:F18)</f>
        <v>0</v>
      </c>
      <c r="G19" s="43"/>
      <c r="H19" s="45">
        <f>SUM(H17:H18)</f>
        <v>0</v>
      </c>
      <c r="I19" s="43"/>
      <c r="J19" s="45">
        <f>SUM(J17:J18)</f>
        <v>0</v>
      </c>
      <c r="K19" s="43"/>
      <c r="L19" s="45">
        <f>SUM(L17:L18)</f>
        <v>-1240</v>
      </c>
      <c r="M19" s="42"/>
      <c r="N19" s="45">
        <f>SUM(N17:N18)</f>
        <v>2761</v>
      </c>
      <c r="O19" s="45"/>
      <c r="P19" s="45">
        <f>SUM(P17:P18)</f>
        <v>0</v>
      </c>
      <c r="Q19" s="43"/>
      <c r="R19" s="90">
        <f>SUM(R17:R18)</f>
        <v>0</v>
      </c>
      <c r="S19" s="45"/>
      <c r="T19" s="45">
        <f>SUM(T17:T18)</f>
        <v>-4377</v>
      </c>
      <c r="U19" s="43"/>
      <c r="V19" s="45">
        <f>SUM(V17:V18)</f>
        <v>-1616</v>
      </c>
      <c r="W19" s="42"/>
      <c r="X19" s="45">
        <f>SUM(X17:X18)</f>
        <v>-2856</v>
      </c>
      <c r="Y19" s="42"/>
      <c r="Z19" s="45">
        <f>SUM(Z17:Z18)</f>
        <v>3827</v>
      </c>
      <c r="AA19" s="42"/>
      <c r="AB19" s="45">
        <f>SUM(AB17:AB18)</f>
        <v>971</v>
      </c>
    </row>
    <row r="20" spans="1:29" ht="15" customHeight="1">
      <c r="A20" s="52" t="s">
        <v>264</v>
      </c>
      <c r="C20" s="62"/>
      <c r="D20" s="45">
        <v>0</v>
      </c>
      <c r="E20" s="43"/>
      <c r="F20" s="45">
        <v>0</v>
      </c>
      <c r="G20" s="43"/>
      <c r="H20" s="45">
        <v>0</v>
      </c>
      <c r="I20" s="43"/>
      <c r="J20" s="45">
        <v>0</v>
      </c>
      <c r="K20" s="43"/>
      <c r="L20" s="45">
        <v>-68339</v>
      </c>
      <c r="M20" s="42"/>
      <c r="N20" s="45">
        <v>0</v>
      </c>
      <c r="O20" s="45"/>
      <c r="P20" s="45">
        <v>0</v>
      </c>
      <c r="Q20" s="43"/>
      <c r="R20" s="43">
        <v>0</v>
      </c>
      <c r="S20" s="43"/>
      <c r="T20" s="45">
        <v>0</v>
      </c>
      <c r="U20" s="43"/>
      <c r="V20" s="43">
        <f>SUM(N20:T20)</f>
        <v>0</v>
      </c>
      <c r="W20" s="42"/>
      <c r="X20" s="43">
        <f>SUM(D20:L20,V20)</f>
        <v>-68339</v>
      </c>
      <c r="Y20" s="42"/>
      <c r="Z20" s="45">
        <v>0</v>
      </c>
      <c r="AA20" s="42"/>
      <c r="AB20" s="42">
        <f>SUM(X20:Z20)</f>
        <v>-68339</v>
      </c>
      <c r="AC20" s="35"/>
    </row>
    <row r="21" spans="1:29" ht="15" customHeight="1">
      <c r="A21" s="52" t="s">
        <v>202</v>
      </c>
      <c r="C21" s="62"/>
      <c r="D21" s="45">
        <v>0</v>
      </c>
      <c r="E21" s="43"/>
      <c r="F21" s="45">
        <v>0</v>
      </c>
      <c r="G21" s="43"/>
      <c r="H21" s="45">
        <v>0</v>
      </c>
      <c r="I21" s="43"/>
      <c r="J21" s="45">
        <v>0</v>
      </c>
      <c r="K21" s="43"/>
      <c r="L21" s="45">
        <v>3610</v>
      </c>
      <c r="M21" s="42"/>
      <c r="N21" s="45">
        <v>0</v>
      </c>
      <c r="O21" s="45"/>
      <c r="P21" s="45">
        <v>-3610</v>
      </c>
      <c r="Q21" s="43"/>
      <c r="R21" s="43">
        <v>0</v>
      </c>
      <c r="S21" s="43"/>
      <c r="T21" s="45">
        <v>0</v>
      </c>
      <c r="U21" s="43"/>
      <c r="V21" s="43">
        <f>SUM(N21:T21)</f>
        <v>-3610</v>
      </c>
      <c r="W21" s="42"/>
      <c r="X21" s="43">
        <f>SUM(D21:L21,V21)</f>
        <v>0</v>
      </c>
      <c r="Y21" s="42"/>
      <c r="Z21" s="45">
        <v>0</v>
      </c>
      <c r="AA21" s="42"/>
      <c r="AB21" s="42">
        <f>SUM(X21:Z21)</f>
        <v>0</v>
      </c>
    </row>
    <row r="22" spans="1:29" ht="15" customHeight="1" thickBot="1">
      <c r="A22" s="33" t="s">
        <v>256</v>
      </c>
      <c r="C22" s="37"/>
      <c r="D22" s="46">
        <f>SUM(D16,D19:D21)</f>
        <v>1666827</v>
      </c>
      <c r="E22" s="42"/>
      <c r="F22" s="46">
        <f>SUM(F16,F19:F21)</f>
        <v>2062461</v>
      </c>
      <c r="G22" s="42"/>
      <c r="H22" s="46">
        <f>SUM(H16,H19:H21)</f>
        <v>568131</v>
      </c>
      <c r="I22" s="42"/>
      <c r="J22" s="46">
        <f>SUM(J16,J19:J21)</f>
        <v>211675</v>
      </c>
      <c r="K22" s="42"/>
      <c r="L22" s="46">
        <f>SUM(L16,L19:L21)</f>
        <v>2977568</v>
      </c>
      <c r="M22" s="42"/>
      <c r="N22" s="46">
        <f>SUM(N16,N19:N21)</f>
        <v>124779</v>
      </c>
      <c r="O22" s="43"/>
      <c r="P22" s="46">
        <f>SUM(P16,P19:P21)</f>
        <v>4787203</v>
      </c>
      <c r="Q22" s="43">
        <f>SUM(Q16,Q19:Q21)</f>
        <v>0</v>
      </c>
      <c r="R22" s="46">
        <f>SUM(R16,R19:R21)</f>
        <v>0</v>
      </c>
      <c r="S22" s="42"/>
      <c r="T22" s="46">
        <f>SUM(T16,T19:T21)</f>
        <v>5556</v>
      </c>
      <c r="U22" s="42"/>
      <c r="V22" s="46">
        <f>SUM(V16,V19:V21)</f>
        <v>4917538</v>
      </c>
      <c r="W22" s="42"/>
      <c r="X22" s="46">
        <f>SUM(X16,X19:X21)</f>
        <v>12404200</v>
      </c>
      <c r="Y22" s="42"/>
      <c r="Z22" s="46">
        <f>SUM(Z16,Z19:Z21)</f>
        <v>257847</v>
      </c>
      <c r="AA22" s="42"/>
      <c r="AB22" s="46">
        <f>SUM(AB16,AB19:AB21)</f>
        <v>12662047</v>
      </c>
    </row>
    <row r="23" spans="1:29" ht="15" customHeight="1" thickTop="1">
      <c r="A23" s="33"/>
      <c r="C23" s="37"/>
      <c r="D23" s="44"/>
      <c r="E23" s="42"/>
      <c r="F23" s="44"/>
      <c r="G23" s="42"/>
      <c r="H23" s="44"/>
      <c r="I23" s="42"/>
      <c r="J23" s="44"/>
      <c r="K23" s="42"/>
      <c r="L23" s="44"/>
      <c r="M23" s="42"/>
      <c r="N23" s="44"/>
      <c r="O23" s="43"/>
      <c r="P23" s="44"/>
      <c r="Q23" s="42"/>
      <c r="R23" s="42"/>
      <c r="S23" s="42"/>
      <c r="T23" s="42"/>
      <c r="U23" s="42"/>
      <c r="V23" s="44"/>
      <c r="W23" s="42"/>
      <c r="X23" s="44"/>
      <c r="Y23" s="42"/>
      <c r="Z23" s="44"/>
      <c r="AA23" s="42"/>
      <c r="AB23" s="43"/>
    </row>
    <row r="24" spans="1:29" ht="15" customHeight="1">
      <c r="A24" s="33" t="s">
        <v>244</v>
      </c>
      <c r="C24" s="62"/>
      <c r="D24" s="43">
        <v>1666827</v>
      </c>
      <c r="E24" s="42"/>
      <c r="F24" s="43">
        <v>2062461</v>
      </c>
      <c r="G24" s="42"/>
      <c r="H24" s="43">
        <v>568131</v>
      </c>
      <c r="I24" s="42"/>
      <c r="J24" s="43">
        <v>211675</v>
      </c>
      <c r="K24" s="42"/>
      <c r="L24" s="43">
        <v>1858942</v>
      </c>
      <c r="M24" s="42"/>
      <c r="N24" s="43">
        <v>124328</v>
      </c>
      <c r="O24" s="43"/>
      <c r="P24" s="43">
        <f>5580941-1</f>
        <v>5580940</v>
      </c>
      <c r="Q24" s="42"/>
      <c r="R24" s="42">
        <v>0</v>
      </c>
      <c r="S24" s="42"/>
      <c r="T24" s="42">
        <v>-611</v>
      </c>
      <c r="U24" s="42"/>
      <c r="V24" s="43">
        <f>SUM(N24:T24)</f>
        <v>5704657</v>
      </c>
      <c r="W24" s="42"/>
      <c r="X24" s="43">
        <f>SUM(D24:L24,V24)</f>
        <v>12072693</v>
      </c>
      <c r="Y24" s="42"/>
      <c r="Z24" s="43">
        <v>139879</v>
      </c>
      <c r="AA24" s="42"/>
      <c r="AB24" s="42">
        <f>SUM(X24:Z24)</f>
        <v>12212572</v>
      </c>
      <c r="AC24" s="35"/>
    </row>
    <row r="25" spans="1:29" ht="15" customHeight="1">
      <c r="A25" s="37" t="s">
        <v>257</v>
      </c>
      <c r="C25" s="6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3"/>
      <c r="P25" s="43"/>
      <c r="Q25" s="42"/>
      <c r="R25" s="42"/>
      <c r="S25" s="42"/>
      <c r="T25" s="42"/>
      <c r="U25" s="42"/>
      <c r="V25" s="43"/>
      <c r="W25" s="42"/>
      <c r="X25" s="43"/>
      <c r="Y25" s="42"/>
      <c r="Z25" s="43"/>
      <c r="AA25" s="42"/>
      <c r="AB25" s="42"/>
      <c r="AC25" s="35"/>
    </row>
    <row r="26" spans="1:29" ht="15" customHeight="1">
      <c r="A26" s="37" t="s">
        <v>258</v>
      </c>
      <c r="C26" s="62"/>
      <c r="D26" s="74">
        <v>0</v>
      </c>
      <c r="E26" s="42"/>
      <c r="F26" s="74">
        <v>0</v>
      </c>
      <c r="G26" s="42"/>
      <c r="H26" s="74">
        <v>0</v>
      </c>
      <c r="I26" s="42"/>
      <c r="J26" s="74">
        <v>0</v>
      </c>
      <c r="K26" s="42"/>
      <c r="L26" s="74">
        <v>-1081</v>
      </c>
      <c r="M26" s="42"/>
      <c r="N26" s="74">
        <v>0</v>
      </c>
      <c r="O26" s="43"/>
      <c r="P26" s="74">
        <v>0</v>
      </c>
      <c r="Q26" s="42"/>
      <c r="R26" s="74">
        <v>274156</v>
      </c>
      <c r="S26" s="42"/>
      <c r="T26" s="74">
        <v>0</v>
      </c>
      <c r="U26" s="42"/>
      <c r="V26" s="74">
        <f>SUM(N26:T26)</f>
        <v>274156</v>
      </c>
      <c r="W26" s="42"/>
      <c r="X26" s="74">
        <f>SUM(D26:L26,V26)</f>
        <v>273075</v>
      </c>
      <c r="Y26" s="42"/>
      <c r="Z26" s="74">
        <v>0</v>
      </c>
      <c r="AA26" s="42"/>
      <c r="AB26" s="75">
        <f>SUM(X26:Z26)</f>
        <v>273075</v>
      </c>
      <c r="AC26" s="35"/>
    </row>
    <row r="27" spans="1:29" ht="15" customHeight="1">
      <c r="A27" s="33" t="s">
        <v>259</v>
      </c>
      <c r="C27" s="62"/>
      <c r="D27" s="43">
        <f>SUM(D24:D26)</f>
        <v>1666827</v>
      </c>
      <c r="E27" s="43">
        <f t="shared" ref="E27" si="0">SUM(E24:E26)</f>
        <v>0</v>
      </c>
      <c r="F27" s="43">
        <f t="shared" ref="F27" si="1">SUM(F24:F26)</f>
        <v>2062461</v>
      </c>
      <c r="G27" s="43">
        <f t="shared" ref="G27" si="2">SUM(G24:G26)</f>
        <v>0</v>
      </c>
      <c r="H27" s="43">
        <f t="shared" ref="H27" si="3">SUM(H24:H26)</f>
        <v>568131</v>
      </c>
      <c r="I27" s="43">
        <f t="shared" ref="I27" si="4">SUM(I24:I26)</f>
        <v>0</v>
      </c>
      <c r="J27" s="43">
        <f t="shared" ref="J27" si="5">SUM(J24:J26)</f>
        <v>211675</v>
      </c>
      <c r="K27" s="43">
        <f t="shared" ref="K27" si="6">SUM(K24:K26)</f>
        <v>0</v>
      </c>
      <c r="L27" s="43">
        <f t="shared" ref="L27" si="7">SUM(L24:L26)</f>
        <v>1857861</v>
      </c>
      <c r="M27" s="43">
        <f t="shared" ref="M27" si="8">SUM(M24:M26)</f>
        <v>0</v>
      </c>
      <c r="N27" s="43">
        <f t="shared" ref="N27" si="9">SUM(N24:N26)</f>
        <v>124328</v>
      </c>
      <c r="O27" s="43">
        <f t="shared" ref="O27" si="10">SUM(O24:O26)</f>
        <v>0</v>
      </c>
      <c r="P27" s="43">
        <f t="shared" ref="P27:R27" si="11">SUM(P24:P26)</f>
        <v>5580940</v>
      </c>
      <c r="Q27" s="43">
        <f t="shared" ref="Q27" si="12">SUM(Q24:Q26)</f>
        <v>0</v>
      </c>
      <c r="R27" s="43">
        <f t="shared" si="11"/>
        <v>274156</v>
      </c>
      <c r="S27" s="43"/>
      <c r="T27" s="43">
        <f t="shared" ref="T27" si="13">SUM(T24:T26)</f>
        <v>-611</v>
      </c>
      <c r="U27" s="43">
        <f t="shared" ref="U27" si="14">SUM(U24:U26)</f>
        <v>0</v>
      </c>
      <c r="V27" s="43">
        <f t="shared" ref="V27" si="15">SUM(V24:V26)</f>
        <v>5978813</v>
      </c>
      <c r="W27" s="43">
        <f t="shared" ref="W27" si="16">SUM(W24:W26)</f>
        <v>0</v>
      </c>
      <c r="X27" s="43">
        <f t="shared" ref="X27" si="17">SUM(X24:X26)</f>
        <v>12345768</v>
      </c>
      <c r="Y27" s="43">
        <f t="shared" ref="Y27" si="18">SUM(Y24:Y26)</f>
        <v>0</v>
      </c>
      <c r="Z27" s="43">
        <f t="shared" ref="Z27" si="19">SUM(Z24:Z26)</f>
        <v>139879</v>
      </c>
      <c r="AA27" s="43">
        <f t="shared" ref="AA27" si="20">SUM(AA24:AA26)</f>
        <v>0</v>
      </c>
      <c r="AB27" s="43">
        <f t="shared" ref="AB27" si="21">SUM(AB24:AB26)</f>
        <v>12485647</v>
      </c>
      <c r="AC27" s="35"/>
    </row>
    <row r="28" spans="1:29" ht="15" customHeight="1">
      <c r="A28" s="52" t="s">
        <v>265</v>
      </c>
      <c r="C28" s="62"/>
      <c r="D28" s="45">
        <v>0</v>
      </c>
      <c r="E28" s="43"/>
      <c r="F28" s="45">
        <v>0</v>
      </c>
      <c r="G28" s="43"/>
      <c r="H28" s="45">
        <v>0</v>
      </c>
      <c r="I28" s="43"/>
      <c r="J28" s="45">
        <v>0</v>
      </c>
      <c r="K28" s="42"/>
      <c r="L28" s="43">
        <v>-549671</v>
      </c>
      <c r="M28" s="42"/>
      <c r="N28" s="45">
        <v>0</v>
      </c>
      <c r="O28" s="45"/>
      <c r="P28" s="45">
        <v>0</v>
      </c>
      <c r="Q28" s="43"/>
      <c r="R28" s="45">
        <v>0</v>
      </c>
      <c r="S28" s="43"/>
      <c r="T28" s="45">
        <v>0</v>
      </c>
      <c r="U28" s="42"/>
      <c r="V28" s="43">
        <f>SUM(B28:J28,T28)</f>
        <v>0</v>
      </c>
      <c r="W28" s="42"/>
      <c r="X28" s="43">
        <f>SUM(D28:L28,V28)</f>
        <v>-549671</v>
      </c>
      <c r="Y28" s="42"/>
      <c r="Z28" s="43">
        <v>-4496</v>
      </c>
      <c r="AA28" s="42"/>
      <c r="AB28" s="42">
        <f>SUM(X28:Z28)</f>
        <v>-554167</v>
      </c>
      <c r="AC28" s="35"/>
    </row>
    <row r="29" spans="1:29" ht="15" customHeight="1">
      <c r="A29" s="52" t="s">
        <v>161</v>
      </c>
      <c r="C29" s="62"/>
      <c r="D29" s="74">
        <v>0</v>
      </c>
      <c r="E29" s="42"/>
      <c r="F29" s="74">
        <v>0</v>
      </c>
      <c r="G29" s="42"/>
      <c r="H29" s="74">
        <v>0</v>
      </c>
      <c r="I29" s="42"/>
      <c r="J29" s="74">
        <v>0</v>
      </c>
      <c r="K29" s="42"/>
      <c r="L29" s="74">
        <v>0</v>
      </c>
      <c r="M29" s="42"/>
      <c r="N29" s="74">
        <f>160+1</f>
        <v>161</v>
      </c>
      <c r="O29" s="43"/>
      <c r="P29" s="74">
        <v>0</v>
      </c>
      <c r="Q29" s="42"/>
      <c r="R29" s="74">
        <v>0</v>
      </c>
      <c r="S29" s="42"/>
      <c r="T29" s="75">
        <f>-1065-1</f>
        <v>-1066</v>
      </c>
      <c r="U29" s="42"/>
      <c r="V29" s="74">
        <f>SUM(N29:T29)</f>
        <v>-905</v>
      </c>
      <c r="W29" s="42"/>
      <c r="X29" s="74">
        <f>SUM(D29:L29,V29)</f>
        <v>-905</v>
      </c>
      <c r="Y29" s="42"/>
      <c r="Z29" s="74">
        <v>-21</v>
      </c>
      <c r="AA29" s="42"/>
      <c r="AB29" s="75">
        <f>SUM(X29:Z29)</f>
        <v>-926</v>
      </c>
    </row>
    <row r="30" spans="1:29" ht="15" customHeight="1">
      <c r="A30" s="52" t="s">
        <v>162</v>
      </c>
      <c r="C30" s="62"/>
      <c r="D30" s="45">
        <f>SUM(D28:D29)</f>
        <v>0</v>
      </c>
      <c r="E30" s="43"/>
      <c r="F30" s="45">
        <f>SUM(F28:F29)</f>
        <v>0</v>
      </c>
      <c r="G30" s="43"/>
      <c r="H30" s="45">
        <f>SUM(H28:H29)</f>
        <v>0</v>
      </c>
      <c r="I30" s="43"/>
      <c r="J30" s="45">
        <f>SUM(J28:J29)</f>
        <v>0</v>
      </c>
      <c r="K30" s="43"/>
      <c r="L30" s="45">
        <f>SUM(L28:L29)</f>
        <v>-549671</v>
      </c>
      <c r="M30" s="42"/>
      <c r="N30" s="45">
        <f>SUM(N28:N29)</f>
        <v>161</v>
      </c>
      <c r="O30" s="45"/>
      <c r="P30" s="45">
        <f>SUM(P28:P29)</f>
        <v>0</v>
      </c>
      <c r="Q30" s="43"/>
      <c r="R30" s="45">
        <f>SUM(R28:R29)</f>
        <v>0</v>
      </c>
      <c r="S30" s="43"/>
      <c r="T30" s="45">
        <f>SUM(T28:T29)</f>
        <v>-1066</v>
      </c>
      <c r="U30" s="43"/>
      <c r="V30" s="45">
        <f>SUM(V28:V29)</f>
        <v>-905</v>
      </c>
      <c r="W30" s="42"/>
      <c r="X30" s="45">
        <f>SUM(X28:X29)</f>
        <v>-550576</v>
      </c>
      <c r="Y30" s="42"/>
      <c r="Z30" s="45">
        <f>SUM(Z28:Z29)</f>
        <v>-4517</v>
      </c>
      <c r="AA30" s="42"/>
      <c r="AB30" s="45">
        <f>SUM(AB28:AB29)</f>
        <v>-555093</v>
      </c>
      <c r="AC30" s="35"/>
    </row>
    <row r="31" spans="1:29" ht="15" customHeight="1">
      <c r="A31" s="52" t="s">
        <v>264</v>
      </c>
      <c r="C31" s="62"/>
      <c r="D31" s="45">
        <v>0</v>
      </c>
      <c r="E31" s="43"/>
      <c r="F31" s="45">
        <v>0</v>
      </c>
      <c r="G31" s="43"/>
      <c r="H31" s="45">
        <v>0</v>
      </c>
      <c r="I31" s="43"/>
      <c r="J31" s="45">
        <v>0</v>
      </c>
      <c r="K31" s="43"/>
      <c r="L31" s="45">
        <v>-500042</v>
      </c>
      <c r="M31" s="42"/>
      <c r="N31" s="45">
        <v>0</v>
      </c>
      <c r="O31" s="45"/>
      <c r="P31" s="45">
        <v>0</v>
      </c>
      <c r="Q31" s="43"/>
      <c r="R31" s="45">
        <v>0</v>
      </c>
      <c r="S31" s="43"/>
      <c r="T31" s="45">
        <v>0</v>
      </c>
      <c r="U31" s="43"/>
      <c r="V31" s="43">
        <f>SUM(N31:T31)</f>
        <v>0</v>
      </c>
      <c r="W31" s="42"/>
      <c r="X31" s="43">
        <f>SUM(D31:L31,V31)</f>
        <v>-500042</v>
      </c>
      <c r="Y31" s="42"/>
      <c r="Z31" s="45">
        <v>0</v>
      </c>
      <c r="AA31" s="42"/>
      <c r="AB31" s="42">
        <f>SUM(X31:Z31)</f>
        <v>-500042</v>
      </c>
      <c r="AC31" s="35"/>
    </row>
    <row r="32" spans="1:29" ht="15" customHeight="1">
      <c r="A32" s="52" t="s">
        <v>202</v>
      </c>
      <c r="C32" s="62"/>
      <c r="D32" s="45">
        <v>0</v>
      </c>
      <c r="E32" s="43"/>
      <c r="F32" s="45">
        <v>0</v>
      </c>
      <c r="G32" s="43"/>
      <c r="H32" s="45">
        <v>0</v>
      </c>
      <c r="I32" s="43"/>
      <c r="J32" s="45">
        <v>0</v>
      </c>
      <c r="K32" s="43"/>
      <c r="L32" s="45">
        <v>6369</v>
      </c>
      <c r="M32" s="42"/>
      <c r="N32" s="45">
        <v>0</v>
      </c>
      <c r="O32" s="45"/>
      <c r="P32" s="45">
        <v>-6369</v>
      </c>
      <c r="Q32" s="43"/>
      <c r="R32" s="45">
        <v>0</v>
      </c>
      <c r="S32" s="43"/>
      <c r="T32" s="45">
        <v>0</v>
      </c>
      <c r="U32" s="43"/>
      <c r="V32" s="43">
        <f>SUM(N32:T32)</f>
        <v>-6369</v>
      </c>
      <c r="W32" s="42"/>
      <c r="X32" s="43">
        <f>SUM(D32:L32,V32)</f>
        <v>0</v>
      </c>
      <c r="Y32" s="42"/>
      <c r="Z32" s="45">
        <v>0</v>
      </c>
      <c r="AA32" s="42"/>
      <c r="AB32" s="42">
        <f>SUM(X32:Z32)</f>
        <v>0</v>
      </c>
      <c r="AC32" s="35"/>
    </row>
    <row r="33" spans="1:29" ht="15" customHeight="1">
      <c r="A33" s="52" t="s">
        <v>262</v>
      </c>
      <c r="C33" s="62"/>
      <c r="D33" s="45">
        <v>0</v>
      </c>
      <c r="E33" s="43"/>
      <c r="F33" s="45">
        <v>0</v>
      </c>
      <c r="G33" s="43"/>
      <c r="H33" s="45">
        <v>0</v>
      </c>
      <c r="I33" s="43"/>
      <c r="J33" s="45">
        <v>0</v>
      </c>
      <c r="K33" s="43"/>
      <c r="L33" s="45">
        <v>0</v>
      </c>
      <c r="M33" s="42"/>
      <c r="N33" s="45">
        <v>0</v>
      </c>
      <c r="O33" s="45"/>
      <c r="P33" s="45">
        <f>-L33</f>
        <v>0</v>
      </c>
      <c r="Q33" s="43"/>
      <c r="R33" s="45">
        <f>-N33</f>
        <v>0</v>
      </c>
      <c r="S33" s="43"/>
      <c r="T33" s="45">
        <v>0</v>
      </c>
      <c r="U33" s="43"/>
      <c r="V33" s="43">
        <f>SUM(N33:T33)</f>
        <v>0</v>
      </c>
      <c r="W33" s="42"/>
      <c r="X33" s="74">
        <f>SUM(D33:L33,V33)</f>
        <v>0</v>
      </c>
      <c r="Y33" s="42"/>
      <c r="Z33" s="45">
        <v>800</v>
      </c>
      <c r="AA33" s="42"/>
      <c r="AB33" s="42">
        <f>SUM(X33:Z33)</f>
        <v>800</v>
      </c>
      <c r="AC33" s="35"/>
    </row>
    <row r="34" spans="1:29" ht="15" customHeight="1" thickBot="1">
      <c r="A34" s="33" t="s">
        <v>243</v>
      </c>
      <c r="C34" s="37"/>
      <c r="D34" s="46">
        <f>SUM(D24,D30:D33)</f>
        <v>1666827</v>
      </c>
      <c r="E34" s="42"/>
      <c r="F34" s="46">
        <f>SUM(F24,F30:F33)</f>
        <v>2062461</v>
      </c>
      <c r="G34" s="42"/>
      <c r="H34" s="46">
        <f>SUM(H27,H30:H33)</f>
        <v>568131</v>
      </c>
      <c r="I34" s="42"/>
      <c r="J34" s="46">
        <f>SUM(J27,J30:J33)</f>
        <v>211675</v>
      </c>
      <c r="K34" s="42"/>
      <c r="L34" s="46">
        <f>SUM(L27,L30:L33)</f>
        <v>814517</v>
      </c>
      <c r="M34" s="42"/>
      <c r="N34" s="46">
        <f>SUM(N27,N30:N33)</f>
        <v>124489</v>
      </c>
      <c r="O34" s="43"/>
      <c r="P34" s="46">
        <f>SUM(P27,P30:P33)</f>
        <v>5574571</v>
      </c>
      <c r="Q34" s="42"/>
      <c r="R34" s="46">
        <f>SUM(R27,R30:R33)</f>
        <v>274156</v>
      </c>
      <c r="S34" s="42"/>
      <c r="T34" s="46">
        <f>SUM(T27,T30:T33)</f>
        <v>-1677</v>
      </c>
      <c r="U34" s="42"/>
      <c r="V34" s="46">
        <f>SUM(V27,V30:V33)</f>
        <v>5971539</v>
      </c>
      <c r="W34" s="42"/>
      <c r="X34" s="46">
        <f>SUM(X27,X30:X33)</f>
        <v>11295150</v>
      </c>
      <c r="Y34" s="42"/>
      <c r="Z34" s="46">
        <f>SUM(Z27,Z30:Z33)</f>
        <v>136162</v>
      </c>
      <c r="AA34" s="42"/>
      <c r="AB34" s="46">
        <f>SUM(AB27,AB30:AB33)</f>
        <v>11431312</v>
      </c>
    </row>
    <row r="35" spans="1:29" ht="15" customHeight="1" thickTop="1">
      <c r="C35" s="37"/>
      <c r="D35" s="76">
        <f>SUM(D24-'bs '!F75)</f>
        <v>0</v>
      </c>
      <c r="F35" s="76">
        <f>SUM(F24-'bs '!F76)</f>
        <v>0</v>
      </c>
      <c r="H35" s="76">
        <f>SUM(H24-'bs '!F77)</f>
        <v>0</v>
      </c>
      <c r="J35" s="76">
        <f>SUM(J24-'bs '!F79)</f>
        <v>0</v>
      </c>
      <c r="L35" s="76">
        <f>SUM(L24-'bs '!F80)</f>
        <v>0</v>
      </c>
      <c r="V35" s="76">
        <f>SUM(V24-'bs '!F81)</f>
        <v>0</v>
      </c>
      <c r="X35" s="64">
        <f>SUM(X24-'bs '!F82)</f>
        <v>0</v>
      </c>
      <c r="Z35" s="76">
        <f>SUM(Z24-'bs '!F84)</f>
        <v>0</v>
      </c>
      <c r="AB35" s="76">
        <f>SUM(AB24-'bs '!F85)</f>
        <v>0</v>
      </c>
    </row>
    <row r="36" spans="1:29" ht="15" customHeight="1">
      <c r="C36" s="37"/>
      <c r="D36" s="76">
        <f>SUM(D34-'bs '!D75)</f>
        <v>0</v>
      </c>
      <c r="F36" s="76">
        <f>SUM(F34-'bs '!D76)</f>
        <v>0</v>
      </c>
      <c r="H36" s="76">
        <f>SUM(H34-'bs '!D77)</f>
        <v>0</v>
      </c>
      <c r="J36" s="76">
        <f>SUM(J34-'bs '!F79)</f>
        <v>0</v>
      </c>
      <c r="L36" s="76">
        <f>SUM('bs '!D80-L34)</f>
        <v>0</v>
      </c>
      <c r="V36" s="76">
        <f>SUM(V34-'bs '!D81)</f>
        <v>0</v>
      </c>
      <c r="X36" s="64">
        <f>SUM(X34-'bs '!D82)</f>
        <v>0</v>
      </c>
      <c r="Z36" s="76">
        <f>SUM(Z34-'bs '!D84)</f>
        <v>0</v>
      </c>
      <c r="AB36" s="76">
        <f>SUM(AB34-'bs '!D85)</f>
        <v>0</v>
      </c>
    </row>
    <row r="37" spans="1:29" ht="15" customHeight="1">
      <c r="A37" s="52" t="s">
        <v>234</v>
      </c>
      <c r="C37" s="37"/>
      <c r="D37" s="43"/>
      <c r="E37" s="42"/>
      <c r="F37" s="43"/>
      <c r="G37" s="42"/>
      <c r="H37" s="43"/>
      <c r="I37" s="42"/>
      <c r="J37" s="43"/>
      <c r="K37" s="42"/>
      <c r="L37" s="43"/>
      <c r="M37" s="42"/>
      <c r="N37" s="43"/>
      <c r="O37" s="43"/>
      <c r="P37" s="43"/>
      <c r="Q37" s="42"/>
      <c r="R37" s="42"/>
      <c r="S37" s="42"/>
      <c r="T37" s="42"/>
      <c r="U37" s="42"/>
      <c r="V37" s="43"/>
      <c r="W37" s="42"/>
      <c r="X37" s="43"/>
      <c r="Y37" s="42"/>
      <c r="Z37" s="43"/>
      <c r="AA37" s="42"/>
      <c r="AB37" s="43"/>
    </row>
    <row r="38" spans="1:29" ht="15" customHeight="1">
      <c r="E38" s="37"/>
      <c r="G38" s="37"/>
      <c r="I38" s="37"/>
      <c r="M38" s="37"/>
      <c r="P38" s="37"/>
      <c r="Q38" s="37"/>
      <c r="R38" s="37"/>
      <c r="S38" s="37"/>
      <c r="T38" s="37"/>
      <c r="U38" s="37"/>
      <c r="W38" s="37"/>
      <c r="X38" s="37"/>
      <c r="Y38" s="37"/>
    </row>
  </sheetData>
  <mergeCells count="4">
    <mergeCell ref="J13:L13"/>
    <mergeCell ref="N8:V8"/>
    <mergeCell ref="D7:X7"/>
    <mergeCell ref="N9:T9"/>
  </mergeCells>
  <phoneticPr fontId="6" type="noConversion"/>
  <printOptions horizontalCentered="1"/>
  <pageMargins left="0.19685039370078741" right="0.19685039370078741" top="0.98425196850393704" bottom="0.39370078740157483" header="0.19685039370078741" footer="0.19685039370078741"/>
  <pageSetup paperSize="9" scale="7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32"/>
  <sheetViews>
    <sheetView showGridLines="0" topLeftCell="A16" zoomScale="90" zoomScaleNormal="90" zoomScaleSheetLayoutView="94" workbookViewId="0">
      <selection activeCell="A24" sqref="A24"/>
    </sheetView>
  </sheetViews>
  <sheetFormatPr defaultColWidth="9.28515625" defaultRowHeight="18.75" customHeight="1"/>
  <cols>
    <col min="1" max="1" width="29.85546875" style="55" customWidth="1"/>
    <col min="2" max="3" width="5.7109375" style="55" customWidth="1"/>
    <col min="4" max="4" width="9.5703125" style="55" customWidth="1"/>
    <col min="5" max="5" width="1.28515625" style="56" customWidth="1"/>
    <col min="6" max="6" width="13.7109375" style="55" bestFit="1" customWidth="1"/>
    <col min="7" max="7" width="2.7109375" style="56" customWidth="1"/>
    <col min="8" max="8" width="13.7109375" style="55" bestFit="1" customWidth="1"/>
    <col min="9" max="9" width="2.7109375" style="56" customWidth="1"/>
    <col min="10" max="10" width="12.7109375" style="55" customWidth="1"/>
    <col min="11" max="11" width="2.7109375" style="55" customWidth="1"/>
    <col min="12" max="12" width="12.7109375" style="55" customWidth="1"/>
    <col min="13" max="13" width="2.7109375" style="56" customWidth="1"/>
    <col min="14" max="14" width="20" style="55" customWidth="1"/>
    <col min="15" max="15" width="2.7109375" style="55" customWidth="1"/>
    <col min="16" max="16" width="12.7109375" style="55" customWidth="1"/>
    <col min="17" max="17" width="2.7109375" style="55" customWidth="1"/>
    <col min="18" max="18" width="14.7109375" style="55" customWidth="1"/>
    <col min="19" max="19" width="1.7109375" style="55" customWidth="1"/>
    <col min="20" max="20" width="8.7109375" style="55" customWidth="1"/>
    <col min="21" max="16384" width="9.28515625" style="55"/>
  </cols>
  <sheetData>
    <row r="1" spans="1:20" s="53" customFormat="1" ht="18.75" customHeight="1">
      <c r="R1" s="18" t="s">
        <v>122</v>
      </c>
    </row>
    <row r="2" spans="1:20" s="53" customFormat="1" ht="18.75" customHeight="1">
      <c r="A2" s="53" t="s">
        <v>0</v>
      </c>
      <c r="R2" s="54"/>
    </row>
    <row r="3" spans="1:20" s="53" customFormat="1" ht="18.75" customHeight="1">
      <c r="A3" s="53" t="s">
        <v>142</v>
      </c>
    </row>
    <row r="4" spans="1:20" s="53" customFormat="1" ht="18.75" customHeight="1">
      <c r="A4" s="1" t="s">
        <v>242</v>
      </c>
    </row>
    <row r="5" spans="1:20" ht="18.75" customHeight="1">
      <c r="N5" s="54"/>
      <c r="O5" s="54"/>
      <c r="P5" s="54"/>
      <c r="Q5" s="54"/>
      <c r="R5" s="5" t="s">
        <v>121</v>
      </c>
      <c r="T5" s="65"/>
    </row>
    <row r="6" spans="1:20" ht="18.75" customHeight="1">
      <c r="D6" s="57"/>
      <c r="E6" s="57"/>
      <c r="F6" s="125" t="s">
        <v>2</v>
      </c>
      <c r="G6" s="125"/>
      <c r="H6" s="125"/>
      <c r="I6" s="125"/>
      <c r="J6" s="125"/>
      <c r="K6" s="125"/>
      <c r="L6" s="125"/>
      <c r="M6" s="125"/>
      <c r="N6" s="125"/>
      <c r="O6" s="125"/>
      <c r="P6" s="125"/>
      <c r="Q6" s="125"/>
      <c r="R6" s="125"/>
      <c r="S6" s="57"/>
      <c r="T6" s="57"/>
    </row>
    <row r="7" spans="1:20" ht="18.75" customHeight="1">
      <c r="D7" s="57"/>
      <c r="E7" s="57"/>
      <c r="F7" s="56"/>
      <c r="H7" s="56"/>
      <c r="J7" s="56"/>
      <c r="K7" s="56"/>
      <c r="L7" s="56"/>
      <c r="N7" s="82" t="s">
        <v>194</v>
      </c>
      <c r="O7" s="58"/>
      <c r="P7" s="81"/>
      <c r="Q7" s="56"/>
      <c r="R7" s="56"/>
      <c r="S7" s="57"/>
      <c r="T7" s="57"/>
    </row>
    <row r="8" spans="1:20" ht="18.75" customHeight="1">
      <c r="D8" s="57"/>
      <c r="E8" s="57"/>
      <c r="F8" s="56"/>
      <c r="H8" s="56"/>
      <c r="J8" s="56"/>
      <c r="K8" s="56"/>
      <c r="L8" s="56"/>
      <c r="N8" s="92" t="s">
        <v>193</v>
      </c>
      <c r="O8" s="58"/>
      <c r="P8" s="57" t="s">
        <v>97</v>
      </c>
      <c r="Q8" s="57"/>
      <c r="R8" s="56"/>
      <c r="S8" s="57"/>
      <c r="T8" s="57"/>
    </row>
    <row r="9" spans="1:20" s="58" customFormat="1" ht="18.75" customHeight="1">
      <c r="F9" s="58" t="s">
        <v>70</v>
      </c>
      <c r="G9" s="57"/>
      <c r="I9" s="57"/>
      <c r="J9" s="126" t="s">
        <v>30</v>
      </c>
      <c r="K9" s="126"/>
      <c r="L9" s="126"/>
      <c r="M9" s="57"/>
      <c r="N9" s="92" t="s">
        <v>93</v>
      </c>
      <c r="P9" s="57" t="s">
        <v>110</v>
      </c>
      <c r="R9" s="57" t="s">
        <v>77</v>
      </c>
    </row>
    <row r="10" spans="1:20" s="58" customFormat="1" ht="18.75" customHeight="1">
      <c r="F10" s="57" t="s">
        <v>71</v>
      </c>
      <c r="G10" s="57"/>
      <c r="I10" s="57"/>
      <c r="J10" s="58" t="s">
        <v>73</v>
      </c>
      <c r="K10" s="57"/>
      <c r="M10" s="57"/>
      <c r="N10" s="57" t="s">
        <v>156</v>
      </c>
      <c r="P10" s="57" t="s">
        <v>103</v>
      </c>
      <c r="R10" s="57" t="s">
        <v>103</v>
      </c>
    </row>
    <row r="11" spans="1:20" s="58" customFormat="1" ht="18.75" customHeight="1">
      <c r="C11" s="57"/>
      <c r="D11" s="57"/>
      <c r="F11" s="92" t="s">
        <v>74</v>
      </c>
      <c r="G11" s="57"/>
      <c r="H11" s="92" t="s">
        <v>28</v>
      </c>
      <c r="I11" s="57"/>
      <c r="J11" s="92" t="s">
        <v>75</v>
      </c>
      <c r="K11" s="57"/>
      <c r="L11" s="92" t="s">
        <v>76</v>
      </c>
      <c r="M11" s="57"/>
      <c r="N11" s="80" t="s">
        <v>195</v>
      </c>
      <c r="O11" s="57"/>
      <c r="P11" s="92" t="s">
        <v>107</v>
      </c>
      <c r="Q11" s="57"/>
      <c r="R11" s="92" t="s">
        <v>107</v>
      </c>
    </row>
    <row r="12" spans="1:20" s="3" customFormat="1" ht="18.75" customHeight="1">
      <c r="A12" s="53" t="s">
        <v>197</v>
      </c>
      <c r="E12" s="19"/>
      <c r="F12" s="22">
        <v>1666827</v>
      </c>
      <c r="G12" s="17"/>
      <c r="H12" s="22">
        <v>2062461</v>
      </c>
      <c r="I12" s="17"/>
      <c r="J12" s="22">
        <v>211675</v>
      </c>
      <c r="K12" s="17"/>
      <c r="L12" s="22">
        <v>1449857</v>
      </c>
      <c r="M12" s="17"/>
      <c r="N12" s="22">
        <v>139043</v>
      </c>
      <c r="O12" s="22"/>
      <c r="P12" s="22">
        <f>SUM(N12:O12)</f>
        <v>139043</v>
      </c>
      <c r="Q12" s="17"/>
      <c r="R12" s="22">
        <f>SUM(F12:L12,P12)</f>
        <v>5529863</v>
      </c>
    </row>
    <row r="13" spans="1:20" s="3" customFormat="1" ht="18.75" customHeight="1">
      <c r="A13" s="3" t="s">
        <v>159</v>
      </c>
      <c r="E13" s="19"/>
      <c r="F13" s="22">
        <v>0</v>
      </c>
      <c r="G13" s="17"/>
      <c r="H13" s="22">
        <v>0</v>
      </c>
      <c r="I13" s="17"/>
      <c r="J13" s="22">
        <v>0</v>
      </c>
      <c r="K13" s="17"/>
      <c r="L13" s="22">
        <v>334434</v>
      </c>
      <c r="M13" s="17"/>
      <c r="N13" s="22">
        <v>0</v>
      </c>
      <c r="O13" s="22"/>
      <c r="P13" s="22">
        <f>SUM(N13:O13)</f>
        <v>0</v>
      </c>
      <c r="Q13" s="17"/>
      <c r="R13" s="22">
        <f>SUM(F13:L13,P13)</f>
        <v>334434</v>
      </c>
    </row>
    <row r="14" spans="1:20" s="3" customFormat="1" ht="18.75" customHeight="1">
      <c r="A14" s="3" t="s">
        <v>218</v>
      </c>
      <c r="E14" s="19"/>
      <c r="F14" s="23">
        <v>0</v>
      </c>
      <c r="G14" s="17"/>
      <c r="H14" s="23">
        <v>0</v>
      </c>
      <c r="I14" s="17"/>
      <c r="J14" s="23">
        <v>0</v>
      </c>
      <c r="K14" s="17"/>
      <c r="L14" s="23">
        <v>0</v>
      </c>
      <c r="M14" s="17"/>
      <c r="N14" s="23">
        <v>0</v>
      </c>
      <c r="O14" s="22"/>
      <c r="P14" s="22">
        <f>SUM(N14:O14)</f>
        <v>0</v>
      </c>
      <c r="Q14" s="17"/>
      <c r="R14" s="22">
        <f>SUM(F14:L14,P14)</f>
        <v>0</v>
      </c>
    </row>
    <row r="15" spans="1:20" s="3" customFormat="1" ht="18.75" customHeight="1">
      <c r="A15" s="3" t="s">
        <v>227</v>
      </c>
      <c r="E15" s="19"/>
      <c r="F15" s="78">
        <f>SUM(F13:F14)</f>
        <v>0</v>
      </c>
      <c r="G15" s="17"/>
      <c r="H15" s="78">
        <f>SUM(H13:H14)</f>
        <v>0</v>
      </c>
      <c r="I15" s="17"/>
      <c r="J15" s="78">
        <f>SUM(J13:J14)</f>
        <v>0</v>
      </c>
      <c r="K15" s="17"/>
      <c r="L15" s="78">
        <f>SUM(L13:L14)</f>
        <v>334434</v>
      </c>
      <c r="M15" s="17"/>
      <c r="N15" s="78">
        <f>SUM(N13:N14)</f>
        <v>0</v>
      </c>
      <c r="O15" s="60"/>
      <c r="P15" s="78">
        <f>SUM(P13:P14)</f>
        <v>0</v>
      </c>
      <c r="Q15" s="17"/>
      <c r="R15" s="78">
        <f>SUM(R13:R14)</f>
        <v>334434</v>
      </c>
    </row>
    <row r="16" spans="1:20" s="3" customFormat="1" ht="18.75" customHeight="1">
      <c r="A16" s="3" t="s">
        <v>264</v>
      </c>
      <c r="E16" s="19"/>
      <c r="F16" s="61">
        <v>0</v>
      </c>
      <c r="G16" s="17"/>
      <c r="H16" s="61">
        <v>0</v>
      </c>
      <c r="I16" s="17"/>
      <c r="J16" s="61">
        <v>0</v>
      </c>
      <c r="K16" s="17"/>
      <c r="L16" s="61">
        <v>-68339</v>
      </c>
      <c r="M16" s="17"/>
      <c r="N16" s="61">
        <v>0</v>
      </c>
      <c r="O16" s="60"/>
      <c r="P16" s="61">
        <f>SUM(N16:O16)</f>
        <v>0</v>
      </c>
      <c r="Q16" s="17"/>
      <c r="R16" s="23">
        <f>SUM(F16:L16,P16)</f>
        <v>-68339</v>
      </c>
    </row>
    <row r="17" spans="1:18" ht="18.75" customHeight="1" thickBot="1">
      <c r="A17" s="53" t="s">
        <v>206</v>
      </c>
      <c r="F17" s="59">
        <f>SUM(F12,F15)</f>
        <v>1666827</v>
      </c>
      <c r="G17" s="17"/>
      <c r="H17" s="59">
        <f>SUM(H12,H15)</f>
        <v>2062461</v>
      </c>
      <c r="I17" s="17"/>
      <c r="J17" s="59">
        <f>SUM(J12,J15)</f>
        <v>211675</v>
      </c>
      <c r="K17" s="17"/>
      <c r="L17" s="59">
        <f>SUM(L12,L15,L16)</f>
        <v>1715952</v>
      </c>
      <c r="M17" s="17"/>
      <c r="N17" s="59">
        <f>SUM(N12,N15)</f>
        <v>139043</v>
      </c>
      <c r="O17" s="22"/>
      <c r="P17" s="59">
        <f>SUM(P12,P15)</f>
        <v>139043</v>
      </c>
      <c r="Q17" s="17"/>
      <c r="R17" s="59">
        <f>SUM(R12,R15,R16)</f>
        <v>5795958</v>
      </c>
    </row>
    <row r="18" spans="1:18" ht="18.75" customHeight="1" thickTop="1">
      <c r="R18" s="79"/>
    </row>
    <row r="19" spans="1:18" s="3" customFormat="1" ht="18.75" customHeight="1">
      <c r="A19" s="53" t="s">
        <v>244</v>
      </c>
      <c r="E19" s="19"/>
      <c r="F19" s="22">
        <v>1666827</v>
      </c>
      <c r="G19" s="17"/>
      <c r="H19" s="22">
        <v>2062461</v>
      </c>
      <c r="I19" s="17"/>
      <c r="J19" s="22">
        <v>211675</v>
      </c>
      <c r="K19" s="17"/>
      <c r="L19" s="22">
        <v>901647</v>
      </c>
      <c r="M19" s="17"/>
      <c r="N19" s="22">
        <v>141313</v>
      </c>
      <c r="O19" s="22"/>
      <c r="P19" s="22">
        <v>141313</v>
      </c>
      <c r="Q19" s="17"/>
      <c r="R19" s="22">
        <f>SUM(F19:L19,P19)</f>
        <v>4983923</v>
      </c>
    </row>
    <row r="20" spans="1:18" s="3" customFormat="1" ht="18.75" customHeight="1">
      <c r="A20" s="55" t="s">
        <v>260</v>
      </c>
      <c r="D20" s="55"/>
      <c r="E20" s="19"/>
      <c r="F20" s="22"/>
      <c r="G20" s="17"/>
      <c r="H20" s="22"/>
      <c r="I20" s="17"/>
      <c r="J20" s="22"/>
      <c r="K20" s="17"/>
      <c r="L20" s="22"/>
      <c r="M20" s="17"/>
      <c r="N20" s="22"/>
      <c r="O20" s="22"/>
      <c r="P20" s="22"/>
      <c r="Q20" s="17"/>
      <c r="R20" s="22"/>
    </row>
    <row r="21" spans="1:18" s="3" customFormat="1" ht="18.75" customHeight="1">
      <c r="A21" s="3" t="s">
        <v>261</v>
      </c>
      <c r="E21" s="19"/>
      <c r="F21" s="61">
        <v>0</v>
      </c>
      <c r="G21" s="17"/>
      <c r="H21" s="61">
        <v>0</v>
      </c>
      <c r="I21" s="17"/>
      <c r="J21" s="61">
        <v>0</v>
      </c>
      <c r="K21" s="17"/>
      <c r="L21" s="61">
        <v>-564</v>
      </c>
      <c r="M21" s="17"/>
      <c r="N21" s="61">
        <v>0</v>
      </c>
      <c r="O21" s="60"/>
      <c r="P21" s="61">
        <f>SUM(N21:O21)</f>
        <v>0</v>
      </c>
      <c r="Q21" s="17"/>
      <c r="R21" s="23">
        <f>SUM(F21:L21,P21)</f>
        <v>-564</v>
      </c>
    </row>
    <row r="22" spans="1:18" s="3" customFormat="1" ht="18.75" customHeight="1">
      <c r="A22" s="53" t="s">
        <v>259</v>
      </c>
      <c r="E22" s="19"/>
      <c r="F22" s="60">
        <f>SUM(F19:F21)</f>
        <v>1666827</v>
      </c>
      <c r="G22" s="17"/>
      <c r="H22" s="60">
        <f>SUM(H19:H21)</f>
        <v>2062461</v>
      </c>
      <c r="I22" s="17"/>
      <c r="J22" s="60">
        <f>SUM(J19:J21)</f>
        <v>211675</v>
      </c>
      <c r="K22" s="17"/>
      <c r="L22" s="60">
        <f>SUM(L19:L21)</f>
        <v>901083</v>
      </c>
      <c r="M22" s="17"/>
      <c r="N22" s="60">
        <f>SUM(N19:N21)</f>
        <v>141313</v>
      </c>
      <c r="O22" s="60"/>
      <c r="P22" s="60">
        <f>SUM(P19:P21)</f>
        <v>141313</v>
      </c>
      <c r="Q22" s="17"/>
      <c r="R22" s="60">
        <f>SUM(R19:R21)</f>
        <v>4983359</v>
      </c>
    </row>
    <row r="23" spans="1:18" s="3" customFormat="1" ht="18.75" customHeight="1">
      <c r="A23" s="3" t="s">
        <v>265</v>
      </c>
      <c r="E23" s="19"/>
      <c r="F23" s="22">
        <v>0</v>
      </c>
      <c r="G23" s="17"/>
      <c r="H23" s="22">
        <v>0</v>
      </c>
      <c r="I23" s="17"/>
      <c r="J23" s="22">
        <v>0</v>
      </c>
      <c r="K23" s="17"/>
      <c r="L23" s="22">
        <v>-4596</v>
      </c>
      <c r="M23" s="17"/>
      <c r="N23" s="22">
        <v>0</v>
      </c>
      <c r="O23" s="22"/>
      <c r="P23" s="22">
        <f>SUM(N23:O23)</f>
        <v>0</v>
      </c>
      <c r="Q23" s="17"/>
      <c r="R23" s="22">
        <f>SUM(F23:L23,P23)</f>
        <v>-4596</v>
      </c>
    </row>
    <row r="24" spans="1:18" s="3" customFormat="1" ht="18.75" customHeight="1">
      <c r="A24" s="3" t="s">
        <v>219</v>
      </c>
      <c r="E24" s="19"/>
      <c r="F24" s="23">
        <v>0</v>
      </c>
      <c r="G24" s="17"/>
      <c r="H24" s="23">
        <v>0</v>
      </c>
      <c r="I24" s="17"/>
      <c r="J24" s="23">
        <v>0</v>
      </c>
      <c r="K24" s="17"/>
      <c r="L24" s="23">
        <v>0</v>
      </c>
      <c r="M24" s="17"/>
      <c r="N24" s="23">
        <v>0</v>
      </c>
      <c r="O24" s="22"/>
      <c r="P24" s="23">
        <f>SUM(N24:O24)</f>
        <v>0</v>
      </c>
      <c r="Q24" s="17"/>
      <c r="R24" s="23">
        <f>SUM(F24:L24,P24)</f>
        <v>0</v>
      </c>
    </row>
    <row r="25" spans="1:18" s="3" customFormat="1" ht="18.75" customHeight="1">
      <c r="A25" s="3" t="s">
        <v>164</v>
      </c>
      <c r="E25" s="19"/>
      <c r="F25" s="60">
        <f>SUM(F23:F24)</f>
        <v>0</v>
      </c>
      <c r="G25" s="17"/>
      <c r="H25" s="60">
        <f>SUM(H23:H24)</f>
        <v>0</v>
      </c>
      <c r="I25" s="17"/>
      <c r="J25" s="60">
        <f>SUM(J23:J24)</f>
        <v>0</v>
      </c>
      <c r="K25" s="17"/>
      <c r="L25" s="60">
        <f>SUM(L23:L24)</f>
        <v>-4596</v>
      </c>
      <c r="M25" s="17"/>
      <c r="N25" s="60">
        <f>SUM(N23:N24)</f>
        <v>0</v>
      </c>
      <c r="O25" s="60"/>
      <c r="P25" s="60">
        <f>SUM(P23:P24)</f>
        <v>0</v>
      </c>
      <c r="Q25" s="17"/>
      <c r="R25" s="60">
        <f>SUM(R23:R24)</f>
        <v>-4596</v>
      </c>
    </row>
    <row r="26" spans="1:18" s="3" customFormat="1" ht="18.75" customHeight="1">
      <c r="A26" s="3" t="s">
        <v>264</v>
      </c>
      <c r="E26" s="19"/>
      <c r="F26" s="61">
        <v>0</v>
      </c>
      <c r="G26" s="17"/>
      <c r="H26" s="61">
        <v>0</v>
      </c>
      <c r="I26" s="17"/>
      <c r="J26" s="61">
        <v>0</v>
      </c>
      <c r="K26" s="17"/>
      <c r="L26" s="61">
        <v>-500042</v>
      </c>
      <c r="M26" s="17"/>
      <c r="N26" s="61">
        <v>0</v>
      </c>
      <c r="O26" s="60"/>
      <c r="P26" s="22">
        <f>SUM(N26:O26)</f>
        <v>0</v>
      </c>
      <c r="Q26" s="17"/>
      <c r="R26" s="23">
        <f>SUM(F26:L26,P26)</f>
        <v>-500042</v>
      </c>
    </row>
    <row r="27" spans="1:18" ht="18.75" customHeight="1" thickBot="1">
      <c r="A27" s="53" t="s">
        <v>243</v>
      </c>
      <c r="F27" s="59">
        <f>SUM(F19,F25:F26)</f>
        <v>1666827</v>
      </c>
      <c r="G27" s="17"/>
      <c r="H27" s="59">
        <f>SUM(H19,H25:H26)</f>
        <v>2062461</v>
      </c>
      <c r="I27" s="17"/>
      <c r="J27" s="59">
        <f>SUM(J19,J25:J26)</f>
        <v>211675</v>
      </c>
      <c r="K27" s="17"/>
      <c r="L27" s="59">
        <f>SUM(L22,L25:L26)</f>
        <v>396445</v>
      </c>
      <c r="M27" s="17"/>
      <c r="N27" s="59">
        <f>SUM(N19,N25:N26)</f>
        <v>141313</v>
      </c>
      <c r="O27" s="22"/>
      <c r="P27" s="59">
        <f>SUM(P19,P25:P26)</f>
        <v>141313</v>
      </c>
      <c r="Q27" s="17"/>
      <c r="R27" s="59">
        <f>SUM(R22,R25:R26)</f>
        <v>4478721</v>
      </c>
    </row>
    <row r="28" spans="1:18" ht="18.75" customHeight="1" thickTop="1">
      <c r="A28" s="53"/>
      <c r="F28" s="66">
        <f>SUM(F19-'bs '!J75)</f>
        <v>0</v>
      </c>
      <c r="H28" s="66">
        <f>SUM(H19-'bs '!J76)</f>
        <v>0</v>
      </c>
      <c r="J28" s="66">
        <f>SUM(J19-'bs '!J79)</f>
        <v>0</v>
      </c>
      <c r="L28" s="66">
        <f>SUM(L19-'bs '!J80)</f>
        <v>0</v>
      </c>
      <c r="P28" s="66">
        <f>SUM(P19-'bs '!J81)</f>
        <v>0</v>
      </c>
      <c r="R28" s="66">
        <f>SUM(R19-'bs '!J85)</f>
        <v>0</v>
      </c>
    </row>
    <row r="29" spans="1:18" ht="18.75" customHeight="1">
      <c r="F29" s="66">
        <f>SUM(F27-'bs '!H75)</f>
        <v>0</v>
      </c>
      <c r="H29" s="66">
        <f>SUM(H27-'bs '!H76)</f>
        <v>0</v>
      </c>
      <c r="J29" s="66">
        <f>SUM(J27-'bs '!H79)</f>
        <v>0</v>
      </c>
      <c r="L29" s="66">
        <f>SUM(L27-'bs '!H80)</f>
        <v>0</v>
      </c>
      <c r="P29" s="66">
        <f>SUM(P27-'bs '!H81)</f>
        <v>0</v>
      </c>
      <c r="R29" s="66">
        <f>SUM(R27-'bs '!H85)</f>
        <v>0</v>
      </c>
    </row>
    <row r="30" spans="1:18" ht="18.75" customHeight="1">
      <c r="A30" s="55" t="s">
        <v>234</v>
      </c>
    </row>
    <row r="32" spans="1:18" ht="18.75" customHeight="1">
      <c r="F32" s="117"/>
    </row>
  </sheetData>
  <mergeCells count="2">
    <mergeCell ref="F6:R6"/>
    <mergeCell ref="J9:L9"/>
  </mergeCells>
  <phoneticPr fontId="6" type="noConversion"/>
  <printOptions horizontalCentered="1"/>
  <pageMargins left="0.19685039370078741" right="0.19685039370078741" top="0.98425196850393704" bottom="0.39370078740157483" header="0.19685039370078741" footer="0.19685039370078741"/>
  <pageSetup paperSize="9" scale="80" fitToWidth="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120"/>
  <sheetViews>
    <sheetView showGridLines="0" view="pageBreakPreview" topLeftCell="A82" zoomScaleNormal="100" zoomScaleSheetLayoutView="100" workbookViewId="0">
      <selection activeCell="H77" sqref="H77"/>
    </sheetView>
  </sheetViews>
  <sheetFormatPr defaultColWidth="9.140625" defaultRowHeight="20.100000000000001" customHeight="1"/>
  <cols>
    <col min="1" max="1" width="46.85546875" style="3" customWidth="1"/>
    <col min="2" max="2" width="9.28515625" style="3" customWidth="1"/>
    <col min="3" max="3" width="1.140625" style="3" customWidth="1"/>
    <col min="4" max="4" width="14.42578125" style="4" customWidth="1"/>
    <col min="5" max="5" width="0.85546875" style="3" customWidth="1"/>
    <col min="6" max="6" width="14.42578125" style="4" customWidth="1"/>
    <col min="7" max="7" width="0.85546875" style="3" customWidth="1"/>
    <col min="8" max="8" width="14.42578125" style="4" customWidth="1"/>
    <col min="9" max="9" width="0.85546875" style="3" customWidth="1"/>
    <col min="10" max="10" width="14.42578125" style="4" customWidth="1"/>
    <col min="11" max="11" width="13.140625" style="3" bestFit="1" customWidth="1"/>
    <col min="12" max="16384" width="9.140625" style="3"/>
  </cols>
  <sheetData>
    <row r="1" spans="1:10" s="1" customFormat="1" ht="20.100000000000001" customHeight="1">
      <c r="D1" s="2"/>
      <c r="F1" s="2"/>
      <c r="H1" s="2"/>
      <c r="J1" s="18" t="s">
        <v>122</v>
      </c>
    </row>
    <row r="2" spans="1:10" s="1" customFormat="1" ht="20.100000000000001" customHeight="1">
      <c r="A2" s="1" t="s">
        <v>0</v>
      </c>
      <c r="D2" s="2"/>
      <c r="F2" s="2"/>
      <c r="H2" s="2"/>
      <c r="J2" s="2"/>
    </row>
    <row r="3" spans="1:10" s="1" customFormat="1" ht="20.100000000000001" customHeight="1">
      <c r="A3" s="1" t="s">
        <v>143</v>
      </c>
      <c r="D3" s="2"/>
      <c r="F3" s="2"/>
      <c r="H3" s="2"/>
      <c r="J3" s="2"/>
    </row>
    <row r="4" spans="1:10" s="1" customFormat="1" ht="20.100000000000001" customHeight="1">
      <c r="A4" s="1" t="s">
        <v>242</v>
      </c>
      <c r="D4" s="116"/>
      <c r="F4" s="116"/>
      <c r="H4" s="116"/>
      <c r="J4" s="116"/>
    </row>
    <row r="5" spans="1:10" s="8" customFormat="1" ht="20.100000000000001" customHeight="1">
      <c r="D5" s="4"/>
      <c r="E5" s="3"/>
      <c r="F5" s="4"/>
      <c r="G5" s="3"/>
      <c r="H5" s="5"/>
      <c r="I5" s="3"/>
      <c r="J5" s="5" t="s">
        <v>121</v>
      </c>
    </row>
    <row r="6" spans="1:10" s="6" customFormat="1" ht="20.100000000000001" customHeight="1">
      <c r="D6" s="7"/>
      <c r="E6" s="85" t="s">
        <v>1</v>
      </c>
      <c r="F6" s="7"/>
      <c r="H6" s="7"/>
      <c r="I6" s="85" t="s">
        <v>2</v>
      </c>
      <c r="J6" s="7"/>
    </row>
    <row r="7" spans="1:10" s="8" customFormat="1" ht="20.100000000000001" customHeight="1">
      <c r="B7" s="9"/>
      <c r="D7" s="48" t="s">
        <v>246</v>
      </c>
      <c r="E7" s="10"/>
      <c r="F7" s="48" t="s">
        <v>196</v>
      </c>
      <c r="G7" s="47"/>
      <c r="H7" s="48" t="s">
        <v>246</v>
      </c>
      <c r="I7" s="10"/>
      <c r="J7" s="48" t="s">
        <v>196</v>
      </c>
    </row>
    <row r="8" spans="1:10" ht="20.100000000000001" customHeight="1">
      <c r="A8" s="1" t="s">
        <v>45</v>
      </c>
    </row>
    <row r="9" spans="1:10" ht="20.100000000000001" customHeight="1">
      <c r="A9" s="3" t="s">
        <v>138</v>
      </c>
      <c r="D9" s="12">
        <f>'PL&amp;OCI'!D98</f>
        <v>-446321</v>
      </c>
      <c r="E9" s="12"/>
      <c r="F9" s="12">
        <f>'PL&amp;OCI'!F98</f>
        <v>68056</v>
      </c>
      <c r="G9" s="12"/>
      <c r="H9" s="12">
        <f>'PL&amp;OCI'!H98</f>
        <v>9794</v>
      </c>
      <c r="I9" s="12"/>
      <c r="J9" s="12">
        <f>'PL&amp;OCI'!J98</f>
        <v>331196</v>
      </c>
    </row>
    <row r="10" spans="1:10" ht="20.100000000000001" customHeight="1">
      <c r="A10" s="3" t="s">
        <v>225</v>
      </c>
      <c r="D10" s="83"/>
      <c r="E10" s="12"/>
      <c r="F10" s="83"/>
      <c r="G10" s="12"/>
      <c r="H10" s="83"/>
      <c r="I10" s="12"/>
      <c r="J10" s="83"/>
    </row>
    <row r="11" spans="1:10" ht="20.100000000000001" customHeight="1">
      <c r="A11" s="3" t="s">
        <v>46</v>
      </c>
      <c r="D11" s="12"/>
      <c r="E11" s="12"/>
      <c r="F11" s="12"/>
      <c r="G11" s="12"/>
      <c r="H11" s="12"/>
      <c r="I11" s="12"/>
      <c r="J11" s="12"/>
    </row>
    <row r="12" spans="1:10" ht="20.100000000000001" customHeight="1">
      <c r="A12" s="3" t="s">
        <v>47</v>
      </c>
      <c r="D12" s="12">
        <v>234152</v>
      </c>
      <c r="E12" s="12"/>
      <c r="F12" s="12">
        <v>193111</v>
      </c>
      <c r="G12" s="12"/>
      <c r="H12" s="12">
        <v>5744</v>
      </c>
      <c r="I12" s="12"/>
      <c r="J12" s="12">
        <v>3729</v>
      </c>
    </row>
    <row r="13" spans="1:10" ht="20.100000000000001" customHeight="1">
      <c r="A13" s="3" t="s">
        <v>48</v>
      </c>
      <c r="D13" s="12">
        <v>0</v>
      </c>
      <c r="E13" s="12"/>
      <c r="F13" s="12">
        <v>1211</v>
      </c>
      <c r="G13" s="12"/>
      <c r="H13" s="13">
        <v>0</v>
      </c>
      <c r="I13" s="12"/>
      <c r="J13" s="13">
        <v>0</v>
      </c>
    </row>
    <row r="14" spans="1:10" ht="20.100000000000001" customHeight="1">
      <c r="A14" s="3" t="s">
        <v>167</v>
      </c>
      <c r="D14" s="13">
        <v>-1270</v>
      </c>
      <c r="E14" s="12"/>
      <c r="F14" s="13">
        <v>798</v>
      </c>
      <c r="G14" s="12"/>
      <c r="H14" s="13">
        <v>-40</v>
      </c>
      <c r="I14" s="12"/>
      <c r="J14" s="13">
        <v>438</v>
      </c>
    </row>
    <row r="15" spans="1:10" ht="20.100000000000001" customHeight="1">
      <c r="A15" s="3" t="s">
        <v>266</v>
      </c>
      <c r="D15" s="13">
        <v>13</v>
      </c>
      <c r="E15" s="12"/>
      <c r="F15" s="13">
        <v>880</v>
      </c>
      <c r="G15" s="12"/>
      <c r="H15" s="13">
        <v>0</v>
      </c>
      <c r="I15" s="12"/>
      <c r="J15" s="13">
        <v>0</v>
      </c>
    </row>
    <row r="16" spans="1:10" ht="20.100000000000001" customHeight="1">
      <c r="A16" s="3" t="s">
        <v>220</v>
      </c>
      <c r="D16" s="18">
        <v>-5944</v>
      </c>
      <c r="E16" s="12"/>
      <c r="F16" s="18">
        <v>-5491</v>
      </c>
      <c r="G16" s="12"/>
      <c r="H16" s="13">
        <v>0</v>
      </c>
      <c r="I16" s="12"/>
      <c r="J16" s="13">
        <v>0</v>
      </c>
    </row>
    <row r="17" spans="1:10" ht="20.100000000000001" customHeight="1">
      <c r="A17" s="3" t="s">
        <v>228</v>
      </c>
      <c r="D17" s="18">
        <v>0</v>
      </c>
      <c r="E17" s="12"/>
      <c r="F17" s="18">
        <v>-86510</v>
      </c>
      <c r="G17" s="12"/>
      <c r="H17" s="13">
        <v>0</v>
      </c>
      <c r="I17" s="12"/>
      <c r="J17" s="13">
        <v>-7428</v>
      </c>
    </row>
    <row r="18" spans="1:10" ht="20.100000000000001" customHeight="1">
      <c r="A18" s="3" t="s">
        <v>221</v>
      </c>
      <c r="D18" s="13">
        <v>-118</v>
      </c>
      <c r="E18" s="12"/>
      <c r="F18" s="13">
        <v>9</v>
      </c>
      <c r="G18" s="12"/>
      <c r="H18" s="13">
        <v>0</v>
      </c>
      <c r="I18" s="12"/>
      <c r="J18" s="13">
        <v>-6</v>
      </c>
    </row>
    <row r="19" spans="1:10" ht="20.100000000000001" customHeight="1">
      <c r="A19" s="3" t="s">
        <v>263</v>
      </c>
      <c r="D19" s="13">
        <v>137000</v>
      </c>
      <c r="E19" s="12"/>
      <c r="F19" s="13">
        <v>0</v>
      </c>
      <c r="G19" s="12"/>
      <c r="H19" s="13">
        <v>0</v>
      </c>
      <c r="I19" s="12"/>
      <c r="J19" s="13">
        <v>0</v>
      </c>
    </row>
    <row r="20" spans="1:10" ht="20.100000000000001" customHeight="1">
      <c r="A20" s="3" t="s">
        <v>203</v>
      </c>
      <c r="D20" s="13">
        <v>0</v>
      </c>
      <c r="E20" s="12"/>
      <c r="F20" s="13">
        <v>0</v>
      </c>
      <c r="G20" s="12"/>
      <c r="H20" s="13">
        <v>0</v>
      </c>
      <c r="I20" s="12"/>
      <c r="J20" s="13">
        <v>-321807</v>
      </c>
    </row>
    <row r="21" spans="1:10" ht="20.100000000000001" customHeight="1">
      <c r="A21" s="3" t="s">
        <v>207</v>
      </c>
      <c r="D21" s="12">
        <v>0</v>
      </c>
      <c r="E21" s="12"/>
      <c r="F21" s="12">
        <v>0</v>
      </c>
      <c r="G21" s="12"/>
      <c r="H21" s="14">
        <v>-11838</v>
      </c>
      <c r="I21" s="12"/>
      <c r="J21" s="14">
        <v>-28271</v>
      </c>
    </row>
    <row r="22" spans="1:10" ht="20.100000000000001" customHeight="1">
      <c r="A22" s="3" t="s">
        <v>226</v>
      </c>
      <c r="D22" s="13">
        <v>0</v>
      </c>
      <c r="E22" s="12"/>
      <c r="F22" s="13">
        <v>242</v>
      </c>
      <c r="G22" s="12"/>
      <c r="H22" s="13">
        <v>0</v>
      </c>
      <c r="I22" s="12"/>
      <c r="J22" s="13">
        <v>0</v>
      </c>
    </row>
    <row r="23" spans="1:10" ht="20.100000000000001" customHeight="1">
      <c r="A23" s="3" t="s">
        <v>157</v>
      </c>
      <c r="D23" s="12">
        <v>9</v>
      </c>
      <c r="E23" s="12"/>
      <c r="F23" s="12">
        <v>216</v>
      </c>
      <c r="G23" s="12"/>
      <c r="H23" s="14">
        <v>0</v>
      </c>
      <c r="I23" s="12"/>
      <c r="J23" s="14">
        <v>0</v>
      </c>
    </row>
    <row r="24" spans="1:10" ht="20.100000000000001" customHeight="1">
      <c r="A24" s="3" t="s">
        <v>222</v>
      </c>
      <c r="D24" s="12">
        <v>0</v>
      </c>
      <c r="E24" s="12"/>
      <c r="F24" s="12">
        <v>9719</v>
      </c>
      <c r="G24" s="12"/>
      <c r="H24" s="14">
        <v>0</v>
      </c>
      <c r="I24" s="12"/>
      <c r="J24" s="14">
        <v>9719</v>
      </c>
    </row>
    <row r="25" spans="1:10" ht="20.100000000000001" customHeight="1">
      <c r="A25" s="3" t="s">
        <v>111</v>
      </c>
      <c r="D25" s="12">
        <v>77213</v>
      </c>
      <c r="E25" s="12"/>
      <c r="F25" s="12">
        <v>10762</v>
      </c>
      <c r="G25" s="12"/>
      <c r="H25" s="13">
        <v>252</v>
      </c>
      <c r="I25" s="12"/>
      <c r="J25" s="13">
        <v>3272</v>
      </c>
    </row>
    <row r="26" spans="1:10" ht="20.100000000000001" customHeight="1">
      <c r="A26" s="3" t="s">
        <v>191</v>
      </c>
      <c r="D26" s="12">
        <v>-2405</v>
      </c>
      <c r="E26" s="12"/>
      <c r="F26" s="12">
        <v>-1500</v>
      </c>
      <c r="G26" s="12"/>
      <c r="H26" s="13">
        <v>0</v>
      </c>
      <c r="I26" s="12"/>
      <c r="J26" s="13">
        <v>0</v>
      </c>
    </row>
    <row r="27" spans="1:10" ht="20.100000000000001" customHeight="1">
      <c r="A27" s="3" t="s">
        <v>49</v>
      </c>
      <c r="D27" s="13">
        <v>-26763</v>
      </c>
      <c r="E27" s="13"/>
      <c r="F27" s="13">
        <v>-19209</v>
      </c>
      <c r="G27" s="12"/>
      <c r="H27" s="13">
        <v>-49026</v>
      </c>
      <c r="I27" s="12"/>
      <c r="J27" s="13">
        <v>-26253</v>
      </c>
    </row>
    <row r="28" spans="1:10" ht="20.100000000000001" customHeight="1">
      <c r="A28" s="3" t="s">
        <v>50</v>
      </c>
      <c r="D28" s="15">
        <v>125609</v>
      </c>
      <c r="E28" s="13"/>
      <c r="F28" s="15">
        <v>65186</v>
      </c>
      <c r="G28" s="12"/>
      <c r="H28" s="15">
        <v>46604</v>
      </c>
      <c r="I28" s="12"/>
      <c r="J28" s="15">
        <v>23792</v>
      </c>
    </row>
    <row r="29" spans="1:10" ht="20.100000000000001" customHeight="1">
      <c r="A29" s="3" t="s">
        <v>112</v>
      </c>
      <c r="D29" s="17"/>
      <c r="E29" s="13"/>
      <c r="F29" s="17"/>
      <c r="G29" s="12"/>
      <c r="H29" s="17"/>
      <c r="I29" s="12"/>
      <c r="J29" s="17"/>
    </row>
    <row r="30" spans="1:10" ht="20.100000000000001" customHeight="1">
      <c r="A30" s="3" t="s">
        <v>51</v>
      </c>
      <c r="D30" s="17">
        <f>SUM(D9:D28)</f>
        <v>91175</v>
      </c>
      <c r="E30" s="12"/>
      <c r="F30" s="17">
        <f>SUM(F9:F28)</f>
        <v>237480</v>
      </c>
      <c r="G30" s="12"/>
      <c r="H30" s="77">
        <f>SUM(H9:H28)</f>
        <v>1490</v>
      </c>
      <c r="I30" s="12"/>
      <c r="J30" s="77">
        <f>SUM(J9:J28)</f>
        <v>-11619</v>
      </c>
    </row>
    <row r="31" spans="1:10" ht="20.100000000000001" customHeight="1">
      <c r="A31" s="3" t="s">
        <v>52</v>
      </c>
      <c r="D31" s="12"/>
      <c r="E31" s="12"/>
      <c r="F31" s="12"/>
      <c r="G31" s="12"/>
      <c r="H31" s="12"/>
      <c r="I31" s="12"/>
      <c r="J31" s="12"/>
    </row>
    <row r="32" spans="1:10" ht="20.100000000000001" customHeight="1">
      <c r="A32" s="3" t="s">
        <v>113</v>
      </c>
      <c r="D32" s="12">
        <v>154536</v>
      </c>
      <c r="E32" s="12"/>
      <c r="F32" s="12">
        <v>111921</v>
      </c>
      <c r="G32" s="12"/>
      <c r="H32" s="12">
        <v>-58444</v>
      </c>
      <c r="I32" s="12"/>
      <c r="J32" s="12">
        <v>14236</v>
      </c>
    </row>
    <row r="33" spans="1:14" s="1" customFormat="1" ht="20.100000000000001" customHeight="1">
      <c r="A33" s="3" t="s">
        <v>53</v>
      </c>
      <c r="B33" s="3"/>
      <c r="C33" s="3"/>
      <c r="D33" s="12">
        <v>1912</v>
      </c>
      <c r="E33" s="12"/>
      <c r="F33" s="12">
        <v>14176</v>
      </c>
      <c r="G33" s="12"/>
      <c r="H33" s="12">
        <v>0</v>
      </c>
      <c r="I33" s="12"/>
      <c r="J33" s="12">
        <v>0</v>
      </c>
    </row>
    <row r="34" spans="1:14" ht="20.100000000000001" customHeight="1">
      <c r="A34" s="3" t="s">
        <v>54</v>
      </c>
      <c r="D34" s="12">
        <v>-194880</v>
      </c>
      <c r="E34" s="12"/>
      <c r="F34" s="12">
        <v>-412037</v>
      </c>
      <c r="G34" s="12"/>
      <c r="H34" s="13">
        <v>0</v>
      </c>
      <c r="I34" s="12"/>
      <c r="J34" s="13">
        <v>0</v>
      </c>
    </row>
    <row r="35" spans="1:14" ht="20.100000000000001" customHeight="1">
      <c r="A35" s="3" t="s">
        <v>223</v>
      </c>
      <c r="D35" s="12">
        <v>-13395</v>
      </c>
      <c r="E35" s="12"/>
      <c r="F35" s="12">
        <v>-56011</v>
      </c>
      <c r="G35" s="12"/>
      <c r="H35" s="13">
        <v>0</v>
      </c>
      <c r="I35" s="12"/>
      <c r="J35" s="13">
        <v>0</v>
      </c>
    </row>
    <row r="36" spans="1:14" ht="20.100000000000001" customHeight="1">
      <c r="A36" s="3" t="s">
        <v>55</v>
      </c>
      <c r="D36" s="12">
        <v>81246</v>
      </c>
      <c r="E36" s="12"/>
      <c r="F36" s="12">
        <v>11554</v>
      </c>
      <c r="G36" s="12"/>
      <c r="H36" s="12">
        <v>-1277</v>
      </c>
      <c r="I36" s="12"/>
      <c r="J36" s="12">
        <v>-6807</v>
      </c>
    </row>
    <row r="37" spans="1:14" ht="20.100000000000001" customHeight="1">
      <c r="A37" s="3" t="s">
        <v>56</v>
      </c>
      <c r="D37" s="12">
        <v>130830</v>
      </c>
      <c r="E37" s="12"/>
      <c r="F37" s="12">
        <v>78916</v>
      </c>
      <c r="G37" s="12"/>
      <c r="H37" s="13">
        <v>0</v>
      </c>
      <c r="I37" s="12"/>
      <c r="J37" s="13">
        <v>0</v>
      </c>
    </row>
    <row r="38" spans="1:14" ht="20.100000000000001" customHeight="1">
      <c r="A38" s="3" t="s">
        <v>57</v>
      </c>
      <c r="D38" s="12">
        <v>-773</v>
      </c>
      <c r="E38" s="12"/>
      <c r="F38" s="12">
        <v>-5919</v>
      </c>
      <c r="G38" s="12"/>
      <c r="H38" s="12">
        <v>0</v>
      </c>
      <c r="I38" s="12"/>
      <c r="J38" s="12">
        <v>0</v>
      </c>
    </row>
    <row r="39" spans="1:14" ht="20.100000000000001" customHeight="1">
      <c r="A39" s="3" t="s">
        <v>58</v>
      </c>
      <c r="D39" s="12"/>
      <c r="E39" s="12"/>
      <c r="F39" s="12"/>
      <c r="G39" s="12"/>
      <c r="H39" s="12"/>
      <c r="I39" s="12"/>
      <c r="J39" s="12"/>
    </row>
    <row r="40" spans="1:14" ht="20.100000000000001" customHeight="1">
      <c r="A40" s="3" t="s">
        <v>114</v>
      </c>
      <c r="D40" s="12">
        <v>-179379</v>
      </c>
      <c r="E40" s="12"/>
      <c r="F40" s="12">
        <v>-165966</v>
      </c>
      <c r="G40" s="12"/>
      <c r="H40" s="12">
        <v>11097</v>
      </c>
      <c r="I40" s="12"/>
      <c r="J40" s="12">
        <v>6847</v>
      </c>
    </row>
    <row r="41" spans="1:14" ht="20.100000000000001" customHeight="1">
      <c r="A41" s="3" t="s">
        <v>152</v>
      </c>
      <c r="D41" s="12">
        <v>256009</v>
      </c>
      <c r="E41" s="12"/>
      <c r="F41" s="12">
        <v>240145</v>
      </c>
      <c r="G41" s="12"/>
      <c r="H41" s="12">
        <v>-175</v>
      </c>
      <c r="I41" s="12"/>
      <c r="J41" s="12">
        <v>-299</v>
      </c>
    </row>
    <row r="42" spans="1:14" ht="20.100000000000001" customHeight="1">
      <c r="A42" s="3" t="s">
        <v>59</v>
      </c>
      <c r="D42" s="12">
        <f>-28611-16348</f>
        <v>-44959</v>
      </c>
      <c r="E42" s="12"/>
      <c r="F42" s="12">
        <v>-4931</v>
      </c>
      <c r="G42" s="12"/>
      <c r="H42" s="12">
        <v>-11704</v>
      </c>
      <c r="I42" s="12"/>
      <c r="J42" s="12">
        <v>46668</v>
      </c>
    </row>
    <row r="43" spans="1:14" ht="20.100000000000001" customHeight="1">
      <c r="A43" s="3" t="s">
        <v>276</v>
      </c>
      <c r="D43" s="12">
        <v>-85172</v>
      </c>
      <c r="E43" s="12"/>
      <c r="F43" s="12">
        <v>-478</v>
      </c>
      <c r="G43" s="12"/>
      <c r="H43" s="12">
        <v>-1614</v>
      </c>
      <c r="I43" s="12"/>
      <c r="J43" s="12">
        <v>0</v>
      </c>
    </row>
    <row r="44" spans="1:14" ht="20.100000000000001" customHeight="1">
      <c r="A44" s="3" t="s">
        <v>60</v>
      </c>
      <c r="D44" s="15">
        <v>3660</v>
      </c>
      <c r="E44" s="12"/>
      <c r="F44" s="15">
        <v>-7904</v>
      </c>
      <c r="G44" s="12"/>
      <c r="H44" s="15">
        <v>96</v>
      </c>
      <c r="I44" s="12"/>
      <c r="J44" s="15">
        <v>-161</v>
      </c>
      <c r="M44" s="115"/>
      <c r="N44" s="115"/>
    </row>
    <row r="45" spans="1:14" ht="20.100000000000001" customHeight="1">
      <c r="A45" s="3" t="s">
        <v>267</v>
      </c>
      <c r="D45" s="12">
        <f>SUM(D30:D44)</f>
        <v>200810</v>
      </c>
      <c r="E45" s="12"/>
      <c r="F45" s="12">
        <f>SUM(F30:F44)</f>
        <v>40946</v>
      </c>
      <c r="G45" s="12"/>
      <c r="H45" s="12">
        <f>SUM(H30:H44)</f>
        <v>-60531</v>
      </c>
      <c r="I45" s="12"/>
      <c r="J45" s="12">
        <f>SUM(J30:J44)</f>
        <v>48865</v>
      </c>
      <c r="M45" s="115"/>
      <c r="N45" s="115"/>
    </row>
    <row r="46" spans="1:14" ht="20.100000000000001" customHeight="1">
      <c r="A46" s="3" t="s">
        <v>61</v>
      </c>
      <c r="D46" s="12">
        <v>26746</v>
      </c>
      <c r="E46" s="12"/>
      <c r="F46" s="12">
        <v>19338</v>
      </c>
      <c r="G46" s="12"/>
      <c r="H46" s="12">
        <v>10933</v>
      </c>
      <c r="I46" s="12"/>
      <c r="J46" s="12">
        <v>24523</v>
      </c>
    </row>
    <row r="47" spans="1:14" ht="20.100000000000001" customHeight="1">
      <c r="A47" s="3" t="s">
        <v>62</v>
      </c>
      <c r="D47" s="12">
        <v>-117402</v>
      </c>
      <c r="E47" s="12"/>
      <c r="F47" s="12">
        <v>-78362</v>
      </c>
      <c r="G47" s="12"/>
      <c r="H47" s="12">
        <v>-44040</v>
      </c>
      <c r="I47" s="12"/>
      <c r="J47" s="12">
        <v>-21250</v>
      </c>
    </row>
    <row r="48" spans="1:14" ht="20.100000000000001" customHeight="1">
      <c r="A48" s="3" t="s">
        <v>153</v>
      </c>
      <c r="D48" s="23">
        <v>-14556</v>
      </c>
      <c r="E48" s="12"/>
      <c r="F48" s="23">
        <v>-62306</v>
      </c>
      <c r="G48" s="12"/>
      <c r="H48" s="23">
        <v>-27</v>
      </c>
      <c r="I48" s="12"/>
      <c r="J48" s="23">
        <v>-4791</v>
      </c>
    </row>
    <row r="49" spans="1:10" ht="20.100000000000001" customHeight="1">
      <c r="A49" s="1" t="s">
        <v>63</v>
      </c>
      <c r="D49" s="15">
        <f>SUM(D45,D46:D48)</f>
        <v>95598</v>
      </c>
      <c r="E49" s="12"/>
      <c r="F49" s="15">
        <f>SUM(F45,F46:F48)</f>
        <v>-80384</v>
      </c>
      <c r="G49" s="12"/>
      <c r="H49" s="15">
        <f>SUM(H45,H46:H48)</f>
        <v>-93665</v>
      </c>
      <c r="I49" s="12"/>
      <c r="J49" s="15">
        <f>SUM(J45,J46:J48)</f>
        <v>47347</v>
      </c>
    </row>
    <row r="50" spans="1:10" ht="20.100000000000001" customHeight="1">
      <c r="E50" s="4"/>
      <c r="G50" s="4"/>
      <c r="I50" s="4"/>
    </row>
    <row r="51" spans="1:10" ht="20.100000000000001" customHeight="1">
      <c r="A51" s="3" t="s">
        <v>234</v>
      </c>
    </row>
    <row r="52" spans="1:10" s="1" customFormat="1" ht="20.100000000000001" customHeight="1">
      <c r="D52" s="2"/>
      <c r="F52" s="2"/>
      <c r="H52" s="2"/>
      <c r="J52" s="18" t="s">
        <v>122</v>
      </c>
    </row>
    <row r="53" spans="1:10" s="1" customFormat="1" ht="20.100000000000001" customHeight="1">
      <c r="A53" s="1" t="s">
        <v>0</v>
      </c>
      <c r="D53" s="2"/>
      <c r="F53" s="2"/>
      <c r="H53" s="2"/>
      <c r="J53" s="2"/>
    </row>
    <row r="54" spans="1:10" s="1" customFormat="1" ht="20.100000000000001" customHeight="1">
      <c r="A54" s="1" t="s">
        <v>144</v>
      </c>
      <c r="D54" s="2"/>
      <c r="F54" s="2"/>
      <c r="H54" s="2"/>
      <c r="J54" s="2"/>
    </row>
    <row r="55" spans="1:10" s="1" customFormat="1" ht="20.100000000000001" customHeight="1">
      <c r="A55" s="1" t="s">
        <v>242</v>
      </c>
      <c r="D55" s="2"/>
      <c r="F55" s="2"/>
      <c r="H55" s="2"/>
      <c r="J55" s="2"/>
    </row>
    <row r="56" spans="1:10" s="8" customFormat="1" ht="20.100000000000001" customHeight="1">
      <c r="D56" s="4"/>
      <c r="E56" s="3"/>
      <c r="F56" s="4"/>
      <c r="G56" s="3"/>
      <c r="H56" s="5"/>
      <c r="I56" s="3"/>
      <c r="J56" s="5" t="s">
        <v>121</v>
      </c>
    </row>
    <row r="57" spans="1:10" s="6" customFormat="1" ht="20.100000000000001" customHeight="1">
      <c r="D57" s="7"/>
      <c r="E57" s="85" t="s">
        <v>1</v>
      </c>
      <c r="F57" s="7"/>
      <c r="H57" s="7"/>
      <c r="I57" s="85" t="s">
        <v>2</v>
      </c>
      <c r="J57" s="7"/>
    </row>
    <row r="58" spans="1:10" s="8" customFormat="1" ht="20.100000000000001" customHeight="1">
      <c r="B58" s="9"/>
      <c r="D58" s="48" t="s">
        <v>246</v>
      </c>
      <c r="E58" s="10"/>
      <c r="F58" s="48" t="s">
        <v>196</v>
      </c>
      <c r="G58" s="47"/>
      <c r="H58" s="48" t="s">
        <v>246</v>
      </c>
      <c r="I58" s="10"/>
      <c r="J58" s="48" t="s">
        <v>196</v>
      </c>
    </row>
    <row r="59" spans="1:10" ht="20.100000000000001" customHeight="1">
      <c r="A59" s="1" t="s">
        <v>64</v>
      </c>
      <c r="D59" s="12"/>
      <c r="E59" s="12"/>
      <c r="F59" s="12"/>
      <c r="G59" s="12"/>
      <c r="H59" s="12"/>
      <c r="I59" s="12"/>
      <c r="J59" s="12"/>
    </row>
    <row r="60" spans="1:10" ht="20.100000000000001" customHeight="1">
      <c r="A60" s="3" t="s">
        <v>273</v>
      </c>
      <c r="D60" s="12">
        <v>-107</v>
      </c>
      <c r="E60" s="12"/>
      <c r="F60" s="12">
        <v>0</v>
      </c>
      <c r="G60" s="12"/>
      <c r="H60" s="12">
        <v>0</v>
      </c>
      <c r="I60" s="12"/>
      <c r="J60" s="12">
        <v>0</v>
      </c>
    </row>
    <row r="61" spans="1:10" ht="20.100000000000001" customHeight="1">
      <c r="A61" s="3" t="s">
        <v>154</v>
      </c>
      <c r="D61" s="12">
        <v>0</v>
      </c>
      <c r="E61" s="12"/>
      <c r="F61" s="12">
        <v>0</v>
      </c>
      <c r="G61" s="12"/>
      <c r="H61" s="12">
        <v>862500</v>
      </c>
      <c r="I61" s="12"/>
      <c r="J61" s="12">
        <v>434000</v>
      </c>
    </row>
    <row r="62" spans="1:10" ht="20.100000000000001" customHeight="1">
      <c r="A62" s="3" t="s">
        <v>155</v>
      </c>
      <c r="D62" s="12">
        <v>0</v>
      </c>
      <c r="E62" s="12"/>
      <c r="F62" s="12">
        <v>0</v>
      </c>
      <c r="G62" s="12"/>
      <c r="H62" s="12">
        <v>-386500</v>
      </c>
      <c r="I62" s="12"/>
      <c r="J62" s="12">
        <v>-1070000</v>
      </c>
    </row>
    <row r="63" spans="1:10" ht="20.100000000000001" customHeight="1">
      <c r="A63" s="3" t="s">
        <v>200</v>
      </c>
      <c r="D63" s="12">
        <v>0</v>
      </c>
      <c r="E63" s="12"/>
      <c r="F63" s="12">
        <v>0</v>
      </c>
      <c r="G63" s="12"/>
      <c r="H63" s="12">
        <v>0</v>
      </c>
      <c r="I63" s="12"/>
      <c r="J63" s="12">
        <v>321807</v>
      </c>
    </row>
    <row r="64" spans="1:10" ht="20.100000000000001" customHeight="1">
      <c r="A64" s="3" t="s">
        <v>209</v>
      </c>
      <c r="D64" s="18">
        <v>11838</v>
      </c>
      <c r="E64" s="14"/>
      <c r="F64" s="18">
        <v>28271</v>
      </c>
      <c r="G64" s="12"/>
      <c r="H64" s="18">
        <v>11838</v>
      </c>
      <c r="I64" s="12"/>
      <c r="J64" s="18">
        <v>28271</v>
      </c>
    </row>
    <row r="65" spans="1:10" ht="20.100000000000001" customHeight="1">
      <c r="A65" s="3" t="s">
        <v>208</v>
      </c>
      <c r="D65" s="12">
        <v>0</v>
      </c>
      <c r="E65" s="12"/>
      <c r="F65" s="12">
        <v>-62</v>
      </c>
      <c r="G65" s="12"/>
      <c r="H65" s="12">
        <v>0</v>
      </c>
      <c r="I65" s="12"/>
      <c r="J65" s="12">
        <v>0</v>
      </c>
    </row>
    <row r="66" spans="1:10" ht="20.100000000000001" customHeight="1">
      <c r="A66" s="3" t="s">
        <v>199</v>
      </c>
      <c r="D66" s="12">
        <v>0</v>
      </c>
      <c r="E66" s="12"/>
      <c r="F66" s="12">
        <v>-91</v>
      </c>
      <c r="G66" s="12"/>
      <c r="H66" s="12">
        <v>0</v>
      </c>
      <c r="I66" s="12"/>
      <c r="J66" s="12">
        <v>-91</v>
      </c>
    </row>
    <row r="67" spans="1:10" ht="20.100000000000001" customHeight="1">
      <c r="A67" s="3" t="s">
        <v>215</v>
      </c>
      <c r="D67" s="12">
        <v>0</v>
      </c>
      <c r="E67" s="12"/>
      <c r="F67" s="12">
        <v>-83626</v>
      </c>
      <c r="G67" s="12"/>
      <c r="H67" s="12">
        <v>0</v>
      </c>
      <c r="I67" s="12"/>
      <c r="J67" s="12">
        <v>0</v>
      </c>
    </row>
    <row r="68" spans="1:10" ht="20.100000000000001" customHeight="1">
      <c r="A68" s="3" t="s">
        <v>130</v>
      </c>
      <c r="D68" s="12">
        <v>198</v>
      </c>
      <c r="E68" s="12"/>
      <c r="F68" s="12">
        <v>172</v>
      </c>
      <c r="G68" s="12"/>
      <c r="H68" s="12">
        <v>0</v>
      </c>
      <c r="I68" s="12"/>
      <c r="J68" s="12">
        <v>6</v>
      </c>
    </row>
    <row r="69" spans="1:10" ht="20.100000000000001" customHeight="1">
      <c r="A69" s="3" t="s">
        <v>129</v>
      </c>
      <c r="D69" s="12">
        <v>-71934</v>
      </c>
      <c r="E69" s="12"/>
      <c r="F69" s="12">
        <v>-332586</v>
      </c>
      <c r="G69" s="12"/>
      <c r="H69" s="12">
        <v>-702</v>
      </c>
      <c r="I69" s="12"/>
      <c r="J69" s="12">
        <v>-6793</v>
      </c>
    </row>
    <row r="70" spans="1:10" ht="20.100000000000001" customHeight="1">
      <c r="A70" s="1" t="s">
        <v>123</v>
      </c>
      <c r="D70" s="16">
        <f>SUM(D60:D69)</f>
        <v>-60005</v>
      </c>
      <c r="E70" s="12"/>
      <c r="F70" s="16">
        <f>SUM(F60:F69)</f>
        <v>-387922</v>
      </c>
      <c r="G70" s="12"/>
      <c r="H70" s="16">
        <f>SUM(H60:H69)</f>
        <v>487136</v>
      </c>
      <c r="I70" s="12"/>
      <c r="J70" s="16">
        <f>SUM(J60:J69)</f>
        <v>-292800</v>
      </c>
    </row>
    <row r="71" spans="1:10" ht="20.100000000000001" customHeight="1">
      <c r="A71" s="1" t="s">
        <v>65</v>
      </c>
      <c r="D71" s="12"/>
      <c r="E71" s="12"/>
      <c r="F71" s="12"/>
      <c r="G71" s="12"/>
      <c r="H71" s="12"/>
      <c r="I71" s="12"/>
      <c r="J71" s="12"/>
    </row>
    <row r="72" spans="1:10" ht="20.100000000000001" customHeight="1">
      <c r="A72" s="3" t="s">
        <v>268</v>
      </c>
      <c r="D72" s="12">
        <v>191114</v>
      </c>
      <c r="E72" s="12"/>
      <c r="F72" s="12">
        <v>295000</v>
      </c>
      <c r="G72" s="12"/>
      <c r="H72" s="12">
        <v>20000</v>
      </c>
      <c r="I72" s="12"/>
      <c r="J72" s="12">
        <v>130000</v>
      </c>
    </row>
    <row r="73" spans="1:10" ht="20.100000000000001" customHeight="1">
      <c r="A73" s="3" t="s">
        <v>158</v>
      </c>
      <c r="D73" s="18">
        <v>0</v>
      </c>
      <c r="E73" s="12"/>
      <c r="F73" s="18">
        <v>0</v>
      </c>
      <c r="G73" s="12"/>
      <c r="H73" s="13">
        <v>370500</v>
      </c>
      <c r="I73" s="12"/>
      <c r="J73" s="13">
        <v>709500</v>
      </c>
    </row>
    <row r="74" spans="1:10" ht="20.100000000000001" customHeight="1">
      <c r="A74" s="3" t="s">
        <v>66</v>
      </c>
      <c r="D74" s="18">
        <v>0</v>
      </c>
      <c r="E74" s="12"/>
      <c r="F74" s="18">
        <v>0</v>
      </c>
      <c r="G74" s="12"/>
      <c r="H74" s="12">
        <v>-397000</v>
      </c>
      <c r="I74" s="12"/>
      <c r="J74" s="12">
        <v>-509000</v>
      </c>
    </row>
    <row r="75" spans="1:10" ht="20.100000000000001" customHeight="1">
      <c r="A75" s="3" t="s">
        <v>274</v>
      </c>
      <c r="D75" s="13">
        <v>316000</v>
      </c>
      <c r="E75" s="12"/>
      <c r="F75" s="13">
        <v>555000</v>
      </c>
      <c r="G75" s="12"/>
      <c r="H75" s="18">
        <v>0</v>
      </c>
      <c r="I75" s="12"/>
      <c r="J75" s="18">
        <v>0</v>
      </c>
    </row>
    <row r="76" spans="1:10" ht="20.100000000000001" customHeight="1">
      <c r="A76" s="3" t="s">
        <v>275</v>
      </c>
      <c r="D76" s="22">
        <v>-341175</v>
      </c>
      <c r="E76" s="17"/>
      <c r="F76" s="22">
        <v>-396842</v>
      </c>
      <c r="G76" s="86"/>
      <c r="H76" s="24">
        <v>-10500</v>
      </c>
      <c r="I76" s="86"/>
      <c r="J76" s="24">
        <v>-1375</v>
      </c>
    </row>
    <row r="77" spans="1:10" ht="20.100000000000001" customHeight="1">
      <c r="A77" s="3" t="s">
        <v>278</v>
      </c>
      <c r="D77" s="22">
        <v>-2758</v>
      </c>
      <c r="E77" s="17"/>
      <c r="F77" s="22">
        <v>0</v>
      </c>
      <c r="G77" s="86"/>
      <c r="H77" s="24">
        <v>-900</v>
      </c>
      <c r="I77" s="86"/>
      <c r="J77" s="24">
        <v>0</v>
      </c>
    </row>
    <row r="78" spans="1:10" ht="20.100000000000001" customHeight="1">
      <c r="A78" s="3" t="s">
        <v>210</v>
      </c>
      <c r="D78" s="17">
        <v>-370042</v>
      </c>
      <c r="E78" s="17"/>
      <c r="F78" s="17">
        <v>-68339</v>
      </c>
      <c r="G78" s="17"/>
      <c r="H78" s="17">
        <v>-370042</v>
      </c>
      <c r="I78" s="17"/>
      <c r="J78" s="17">
        <v>-68339</v>
      </c>
    </row>
    <row r="79" spans="1:10" ht="20.100000000000001" customHeight="1">
      <c r="A79" s="3" t="s">
        <v>279</v>
      </c>
      <c r="D79" s="12"/>
      <c r="E79" s="12"/>
      <c r="F79" s="12"/>
      <c r="G79" s="12"/>
      <c r="H79" s="12"/>
      <c r="I79" s="12"/>
      <c r="J79" s="12"/>
    </row>
    <row r="80" spans="1:10" ht="20.100000000000001" customHeight="1">
      <c r="A80" s="3" t="s">
        <v>277</v>
      </c>
      <c r="D80" s="15">
        <v>800</v>
      </c>
      <c r="E80" s="12"/>
      <c r="F80" s="15">
        <v>0</v>
      </c>
      <c r="G80" s="12"/>
      <c r="H80" s="15">
        <v>0</v>
      </c>
      <c r="I80" s="12"/>
      <c r="J80" s="15">
        <v>0</v>
      </c>
    </row>
    <row r="81" spans="1:10" ht="20.100000000000001" customHeight="1">
      <c r="A81" s="1" t="s">
        <v>124</v>
      </c>
      <c r="D81" s="15">
        <f>SUM(D72:D80)</f>
        <v>-206061</v>
      </c>
      <c r="E81" s="12"/>
      <c r="F81" s="15">
        <f>SUM(F72:F80)</f>
        <v>384819</v>
      </c>
      <c r="G81" s="12"/>
      <c r="H81" s="15">
        <f>SUM(H72:H80)</f>
        <v>-387942</v>
      </c>
      <c r="I81" s="12"/>
      <c r="J81" s="15">
        <f>SUM(J72:J80)</f>
        <v>260786</v>
      </c>
    </row>
    <row r="82" spans="1:10" ht="20.100000000000001" customHeight="1">
      <c r="A82" s="3" t="s">
        <v>147</v>
      </c>
      <c r="D82" s="17"/>
      <c r="E82" s="12"/>
      <c r="F82" s="17"/>
      <c r="G82" s="12"/>
      <c r="H82" s="17"/>
      <c r="I82" s="12"/>
      <c r="J82" s="17"/>
    </row>
    <row r="83" spans="1:10" ht="20.100000000000001" customHeight="1">
      <c r="A83" s="3" t="s">
        <v>148</v>
      </c>
      <c r="D83" s="15">
        <v>-1255</v>
      </c>
      <c r="E83" s="17"/>
      <c r="F83" s="15">
        <v>4140</v>
      </c>
      <c r="G83" s="17"/>
      <c r="H83" s="15">
        <v>0</v>
      </c>
      <c r="I83" s="17"/>
      <c r="J83" s="15">
        <v>0</v>
      </c>
    </row>
    <row r="84" spans="1:10" ht="20.100000000000001" customHeight="1">
      <c r="A84" s="1" t="s">
        <v>67</v>
      </c>
      <c r="D84" s="12">
        <f>SUM(D49,D70,D81,D83)</f>
        <v>-171723</v>
      </c>
      <c r="E84" s="12"/>
      <c r="F84" s="12">
        <f>SUM(F49,F70,F81,F83)</f>
        <v>-79347</v>
      </c>
      <c r="G84" s="12"/>
      <c r="H84" s="12">
        <f>SUM(H49,H70,H81,H83)</f>
        <v>5529</v>
      </c>
      <c r="I84" s="12"/>
      <c r="J84" s="12">
        <f>SUM(J49,J70,J81,J83)</f>
        <v>15333</v>
      </c>
    </row>
    <row r="85" spans="1:10" ht="20.100000000000001" customHeight="1">
      <c r="A85" s="3" t="s">
        <v>127</v>
      </c>
      <c r="D85" s="15">
        <v>632544</v>
      </c>
      <c r="E85" s="12"/>
      <c r="F85" s="15">
        <v>601678</v>
      </c>
      <c r="G85" s="12"/>
      <c r="H85" s="15">
        <v>21706</v>
      </c>
      <c r="I85" s="12"/>
      <c r="J85" s="15">
        <v>22643</v>
      </c>
    </row>
    <row r="86" spans="1:10" ht="20.100000000000001" customHeight="1" thickBot="1">
      <c r="A86" s="1" t="s">
        <v>128</v>
      </c>
      <c r="B86" s="11"/>
      <c r="D86" s="27">
        <f>SUM(D84:D85)</f>
        <v>460821</v>
      </c>
      <c r="E86" s="12"/>
      <c r="F86" s="27">
        <f>SUM(F84:F85)</f>
        <v>522331</v>
      </c>
      <c r="G86" s="12"/>
      <c r="H86" s="27">
        <f>SUM(H84:H85)</f>
        <v>27235</v>
      </c>
      <c r="I86" s="12"/>
      <c r="J86" s="27">
        <f>SUM(J84:J85)</f>
        <v>37976</v>
      </c>
    </row>
    <row r="87" spans="1:10" ht="20.100000000000001" customHeight="1" thickTop="1">
      <c r="A87" s="1"/>
      <c r="B87" s="11"/>
      <c r="D87" s="17">
        <f>SUM(D86-'bs '!D11)</f>
        <v>0</v>
      </c>
      <c r="E87" s="12"/>
      <c r="F87" s="17"/>
      <c r="G87" s="12"/>
      <c r="H87" s="17">
        <f>SUM(H86-'bs '!H11)</f>
        <v>0</v>
      </c>
      <c r="I87" s="12"/>
      <c r="J87" s="17"/>
    </row>
    <row r="88" spans="1:10" ht="20.100000000000001" customHeight="1">
      <c r="A88" s="1" t="s">
        <v>68</v>
      </c>
      <c r="D88" s="17"/>
      <c r="E88" s="17"/>
      <c r="F88" s="17"/>
      <c r="G88" s="17"/>
      <c r="H88" s="17"/>
      <c r="I88" s="17"/>
      <c r="J88" s="17"/>
    </row>
    <row r="89" spans="1:10" ht="20.100000000000001" customHeight="1">
      <c r="A89" s="3" t="s">
        <v>69</v>
      </c>
      <c r="D89" s="17"/>
      <c r="E89" s="17"/>
      <c r="F89" s="17"/>
      <c r="G89" s="17"/>
      <c r="H89" s="17"/>
      <c r="I89" s="17"/>
      <c r="J89" s="17"/>
    </row>
    <row r="90" spans="1:10" ht="20.100000000000001" customHeight="1">
      <c r="A90" s="3" t="s">
        <v>185</v>
      </c>
      <c r="D90" s="17">
        <v>-1066</v>
      </c>
      <c r="E90" s="17"/>
      <c r="F90" s="17">
        <v>-4377</v>
      </c>
      <c r="G90" s="17"/>
      <c r="H90" s="12">
        <v>0</v>
      </c>
      <c r="I90" s="17"/>
      <c r="J90" s="12">
        <v>0</v>
      </c>
    </row>
    <row r="91" spans="1:10" ht="20.100000000000001" customHeight="1">
      <c r="A91" s="3" t="s">
        <v>172</v>
      </c>
      <c r="D91" s="12">
        <v>6369</v>
      </c>
      <c r="E91" s="12"/>
      <c r="F91" s="12">
        <v>3610</v>
      </c>
      <c r="G91" s="14"/>
      <c r="H91" s="12">
        <v>0</v>
      </c>
      <c r="I91" s="14"/>
      <c r="J91" s="12">
        <v>0</v>
      </c>
    </row>
    <row r="92" spans="1:10" ht="20.100000000000001" customHeight="1">
      <c r="A92" s="3" t="s">
        <v>173</v>
      </c>
      <c r="D92" s="12">
        <f>ROUND(4757726/1000,0)</f>
        <v>4758</v>
      </c>
      <c r="E92" s="12"/>
      <c r="F92" s="12">
        <v>10208</v>
      </c>
      <c r="G92" s="14"/>
      <c r="H92" s="12">
        <v>0</v>
      </c>
      <c r="I92" s="14"/>
      <c r="J92" s="12">
        <v>0</v>
      </c>
    </row>
    <row r="93" spans="1:10" ht="20.100000000000001" customHeight="1">
      <c r="A93" s="3" t="s">
        <v>212</v>
      </c>
      <c r="D93" s="12">
        <v>0</v>
      </c>
      <c r="E93" s="12"/>
      <c r="F93" s="12">
        <v>2725</v>
      </c>
      <c r="G93" s="14"/>
      <c r="H93" s="12">
        <v>0</v>
      </c>
      <c r="I93" s="14"/>
      <c r="J93" s="12">
        <v>0</v>
      </c>
    </row>
    <row r="94" spans="1:10" ht="20.100000000000001" customHeight="1">
      <c r="A94" s="3" t="s">
        <v>205</v>
      </c>
      <c r="D94" s="12"/>
      <c r="E94" s="12"/>
      <c r="F94" s="12"/>
      <c r="G94" s="14"/>
      <c r="H94" s="12"/>
      <c r="I94" s="14"/>
      <c r="J94" s="12"/>
    </row>
    <row r="95" spans="1:10" ht="20.100000000000001" customHeight="1">
      <c r="A95" s="3" t="s">
        <v>204</v>
      </c>
      <c r="D95" s="12">
        <v>0</v>
      </c>
      <c r="E95" s="12"/>
      <c r="F95" s="12">
        <v>178249</v>
      </c>
      <c r="G95" s="14"/>
      <c r="H95" s="12">
        <v>0</v>
      </c>
      <c r="I95" s="14"/>
      <c r="J95" s="12">
        <v>0</v>
      </c>
    </row>
    <row r="96" spans="1:10" ht="20.100000000000001" customHeight="1">
      <c r="A96" s="3" t="s">
        <v>213</v>
      </c>
      <c r="D96" s="12"/>
      <c r="E96" s="12"/>
      <c r="F96" s="12"/>
      <c r="G96" s="14"/>
      <c r="H96" s="12"/>
      <c r="I96" s="14"/>
      <c r="J96" s="12"/>
    </row>
    <row r="97" spans="1:10" ht="20.100000000000001" customHeight="1">
      <c r="A97" s="3" t="s">
        <v>229</v>
      </c>
      <c r="D97" s="12">
        <v>0</v>
      </c>
      <c r="E97" s="12"/>
      <c r="F97" s="12">
        <v>17387</v>
      </c>
      <c r="G97" s="14"/>
      <c r="H97" s="12">
        <v>0</v>
      </c>
      <c r="I97" s="14"/>
      <c r="J97" s="12">
        <v>0</v>
      </c>
    </row>
    <row r="98" spans="1:10" ht="20.100000000000001" customHeight="1">
      <c r="A98" s="3" t="s">
        <v>211</v>
      </c>
      <c r="D98" s="12"/>
      <c r="E98" s="12"/>
      <c r="F98" s="12"/>
      <c r="G98" s="14"/>
      <c r="H98" s="12"/>
      <c r="I98" s="14"/>
      <c r="J98" s="12"/>
    </row>
    <row r="99" spans="1:10" ht="20.100000000000001" customHeight="1">
      <c r="A99" s="3" t="s">
        <v>224</v>
      </c>
      <c r="D99" s="12">
        <v>0</v>
      </c>
      <c r="E99" s="12"/>
      <c r="F99" s="12">
        <v>139454</v>
      </c>
      <c r="G99" s="14"/>
      <c r="H99" s="12">
        <v>0</v>
      </c>
      <c r="I99" s="14"/>
      <c r="J99" s="12">
        <v>0</v>
      </c>
    </row>
    <row r="100" spans="1:10" ht="20.100000000000001" customHeight="1">
      <c r="A100" s="3" t="s">
        <v>269</v>
      </c>
      <c r="D100" s="12">
        <v>130000</v>
      </c>
      <c r="E100" s="12"/>
      <c r="F100" s="12">
        <v>0</v>
      </c>
      <c r="G100" s="14"/>
      <c r="H100" s="12">
        <f>D100</f>
        <v>130000</v>
      </c>
      <c r="I100" s="14"/>
      <c r="J100" s="12">
        <v>0</v>
      </c>
    </row>
    <row r="101" spans="1:10" ht="20.100000000000001" customHeight="1">
      <c r="D101" s="17"/>
      <c r="E101" s="17"/>
      <c r="F101" s="17"/>
      <c r="G101" s="17"/>
      <c r="H101" s="17"/>
      <c r="I101" s="17"/>
      <c r="J101" s="17"/>
    </row>
    <row r="102" spans="1:10" ht="20.100000000000001" customHeight="1">
      <c r="A102" s="3" t="s">
        <v>234</v>
      </c>
      <c r="D102" s="21"/>
      <c r="E102" s="21"/>
      <c r="F102" s="21"/>
      <c r="G102" s="21"/>
      <c r="H102" s="21"/>
      <c r="I102" s="21"/>
      <c r="J102" s="21"/>
    </row>
    <row r="103" spans="1:10" s="1" customFormat="1" ht="20.100000000000001" customHeight="1">
      <c r="A103" s="3"/>
      <c r="B103" s="3"/>
      <c r="C103" s="3"/>
      <c r="D103" s="4"/>
      <c r="E103" s="4"/>
      <c r="F103" s="4"/>
      <c r="G103" s="4"/>
      <c r="H103" s="4"/>
      <c r="I103" s="4"/>
      <c r="J103" s="4"/>
    </row>
    <row r="104" spans="1:10" ht="20.100000000000001" customHeight="1">
      <c r="E104" s="4"/>
      <c r="G104" s="4"/>
      <c r="I104" s="4"/>
    </row>
    <row r="105" spans="1:10" ht="20.100000000000001" customHeight="1">
      <c r="D105" s="12"/>
      <c r="E105" s="12"/>
      <c r="F105" s="12"/>
      <c r="G105" s="14"/>
      <c r="H105" s="12"/>
      <c r="I105" s="14"/>
      <c r="J105" s="12"/>
    </row>
    <row r="106" spans="1:10" ht="20.100000000000001" customHeight="1">
      <c r="D106" s="12"/>
      <c r="E106" s="12"/>
      <c r="F106" s="12"/>
      <c r="G106" s="14"/>
      <c r="H106" s="12"/>
      <c r="I106" s="14"/>
      <c r="J106" s="12"/>
    </row>
    <row r="108" spans="1:10" ht="20.100000000000001" customHeight="1">
      <c r="E108" s="4"/>
      <c r="G108" s="4"/>
      <c r="I108" s="4"/>
    </row>
    <row r="109" spans="1:10" ht="20.100000000000001" customHeight="1">
      <c r="E109" s="4"/>
      <c r="G109" s="4"/>
      <c r="I109" s="4"/>
    </row>
    <row r="110" spans="1:10" ht="20.100000000000001" customHeight="1">
      <c r="E110" s="4"/>
      <c r="G110" s="4"/>
      <c r="I110" s="4"/>
    </row>
    <row r="111" spans="1:10" ht="20.100000000000001" customHeight="1">
      <c r="E111" s="4"/>
      <c r="G111" s="4"/>
      <c r="I111" s="4"/>
    </row>
    <row r="112" spans="1:10" ht="20.100000000000001" customHeight="1">
      <c r="A112" s="1"/>
      <c r="E112" s="4"/>
      <c r="G112" s="4"/>
      <c r="I112" s="4"/>
    </row>
    <row r="113" spans="2:9" ht="20.100000000000001" customHeight="1">
      <c r="E113" s="4"/>
      <c r="G113" s="4"/>
      <c r="I113" s="4"/>
    </row>
    <row r="114" spans="2:9" ht="20.100000000000001" customHeight="1">
      <c r="E114" s="4"/>
      <c r="G114" s="4"/>
      <c r="I114" s="4"/>
    </row>
    <row r="120" spans="2:9" ht="20.100000000000001" customHeight="1">
      <c r="B120" s="32"/>
    </row>
  </sheetData>
  <pageMargins left="0.78740157480314965" right="0.39370078740157483" top="0.78740157480314965" bottom="0.39370078740157483" header="0.19685039370078741" footer="0.19685039370078741"/>
  <pageSetup paperSize="9" scale="74" fitToWidth="0" fitToHeight="0" orientation="portrait" r:id="rId1"/>
  <rowBreaks count="1" manualBreakCount="1">
    <brk id="51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เอกสาร" ma:contentTypeID="0x010100779405676804CC4AA897D28860C86183" ma:contentTypeVersion="11" ma:contentTypeDescription="สร้างเอกสารใหม่" ma:contentTypeScope="" ma:versionID="97f6b7216d0c91f52d553817fcabb82a">
  <xsd:schema xmlns:xsd="http://www.w3.org/2001/XMLSchema" xmlns:xs="http://www.w3.org/2001/XMLSchema" xmlns:p="http://schemas.microsoft.com/office/2006/metadata/properties" xmlns:ns2="0025b2a6-f8d9-4a47-85ad-10799d383e76" xmlns:ns3="035936da-f762-4330-9b9a-976de9613cd5" targetNamespace="http://schemas.microsoft.com/office/2006/metadata/properties" ma:root="true" ma:fieldsID="587e81ed46781cbf400eb6a22f7601ef" ns2:_="" ns3:_="">
    <xsd:import namespace="0025b2a6-f8d9-4a47-85ad-10799d383e76"/>
    <xsd:import namespace="035936da-f762-4330-9b9a-976de9613cd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25b2a6-f8d9-4a47-85ad-10799d383e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5936da-f762-4330-9b9a-976de9613cd5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แชร์กับ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แชร์พร้อมกับรายละเอียด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ชนิดเนื้อหา"/>
        <xsd:element ref="dc:title" minOccurs="0" maxOccurs="1" ma:index="4" ma:displayName="ชื่อเรื่อง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E967014-AC48-4A66-871E-FC9A877AF9B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9C82B14-A6D8-47DB-B22E-66DBE96735B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025b2a6-f8d9-4a47-85ad-10799d383e76"/>
    <ds:schemaRef ds:uri="035936da-f762-4330-9b9a-976de9613cd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702D08C-05B7-4622-BAA6-46EDEB8ED69C}">
  <ds:schemaRefs>
    <ds:schemaRef ds:uri="035936da-f762-4330-9b9a-976de9613cd5"/>
    <ds:schemaRef ds:uri="http://purl.org/dc/elements/1.1/"/>
    <ds:schemaRef ds:uri="http://schemas.microsoft.com/office/2006/metadata/properties"/>
    <ds:schemaRef ds:uri="0025b2a6-f8d9-4a47-85ad-10799d383e76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CustomMKOP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KProdID">
    <vt:lpwstr>ZMExtensions</vt:lpwstr>
  </property>
  <property fmtid="{D5CDD505-2E9C-101B-9397-08002B2CF9AE}" pid="3" name="SizeBefore">
    <vt:lpwstr>113713</vt:lpwstr>
  </property>
  <property fmtid="{D5CDD505-2E9C-101B-9397-08002B2CF9AE}" pid="4" name="OptimizationTime">
    <vt:lpwstr>20200807_1704</vt:lpwstr>
  </property>
</Properties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bs </vt:lpstr>
      <vt:lpstr>PL&amp;OCI</vt:lpstr>
      <vt:lpstr>ce-conso</vt:lpstr>
      <vt:lpstr>ce-company</vt:lpstr>
      <vt:lpstr>Cash Flow</vt:lpstr>
      <vt:lpstr>'bs '!Print_Area</vt:lpstr>
      <vt:lpstr>'Cash Flow'!Print_Area</vt:lpstr>
      <vt:lpstr>'ce-company'!Print_Area</vt:lpstr>
      <vt:lpstr>'ce-conso'!Print_Area</vt:lpstr>
      <vt:lpstr>'PL&amp;OCI'!Print_Area</vt:lpstr>
    </vt:vector>
  </TitlesOfParts>
  <Company>Ernst &amp; Young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Aranya.Ruenyan</dc:creator>
  <cp:lastModifiedBy>Aranya Ruenyan</cp:lastModifiedBy>
  <cp:lastPrinted>2020-08-04T11:57:10Z</cp:lastPrinted>
  <dcterms:created xsi:type="dcterms:W3CDTF">2011-11-24T09:12:20Z</dcterms:created>
  <dcterms:modified xsi:type="dcterms:W3CDTF">2020-08-04T12:01:13Z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0x010100779405676804CC4AA897D28860C86183</vt:lpwstr>
  </property>
</Properties>
</file>