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0\Q1'20\"/>
    </mc:Choice>
  </mc:AlternateContent>
  <xr:revisionPtr revIDLastSave="0" documentId="13_ncr:1_{7078CBDF-13B9-48C5-B8EF-660AAEDCF185}" xr6:coauthVersionLast="44" xr6:coauthVersionMax="44" xr10:uidLastSave="{00000000-0000-0000-0000-000000000000}"/>
  <bookViews>
    <workbookView xWindow="-120" yWindow="-120" windowWidth="20730" windowHeight="11160" tabRatio="692" activeTab="4" xr2:uid="{00000000-000D-0000-FFFF-FFFF00000000}"/>
  </bookViews>
  <sheets>
    <sheet name="bs " sheetId="15" r:id="rId1"/>
    <sheet name="PL&amp;OCI" sheetId="1" r:id="rId2"/>
    <sheet name="ce-conso" sheetId="7" r:id="rId3"/>
    <sheet name="ce-company" sheetId="8" r:id="rId4"/>
    <sheet name="Cash Flow" sheetId="11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'!$A$1:$K$94</definedName>
    <definedName name="_xlnm.Print_Area" localSheetId="4">'Cash Flow'!$A$1:$J$86</definedName>
    <definedName name="_xlnm.Print_Area" localSheetId="3">'ce-company'!$A$1:$R$28</definedName>
    <definedName name="_xlnm.Print_Area" localSheetId="2">'ce-conso'!$A$1:$AB$34</definedName>
    <definedName name="_xlnm.Print_Area" localSheetId="1">'PL&amp;OCI'!$A$1:$J$74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4" i="1" l="1"/>
  <c r="J64" i="1"/>
  <c r="F64" i="1"/>
  <c r="D64" i="1"/>
  <c r="J59" i="1"/>
  <c r="J65" i="1" s="1"/>
  <c r="H59" i="1"/>
  <c r="H65" i="1" s="1"/>
  <c r="F59" i="1"/>
  <c r="F65" i="1" s="1"/>
  <c r="D59" i="1"/>
  <c r="D65" i="1" s="1"/>
  <c r="V16" i="7" l="1"/>
  <c r="X16" i="7" s="1"/>
  <c r="AB16" i="7" l="1"/>
  <c r="V27" i="7"/>
  <c r="P20" i="7" l="1"/>
  <c r="V20" i="7" s="1"/>
  <c r="J27" i="8" l="1"/>
  <c r="Z28" i="7"/>
  <c r="P23" i="7"/>
  <c r="D25" i="1" l="1"/>
  <c r="D67" i="15" l="1"/>
  <c r="D82" i="15"/>
  <c r="D57" i="15"/>
  <c r="N21" i="8" l="1"/>
  <c r="L21" i="8"/>
  <c r="J21" i="8"/>
  <c r="H21" i="8"/>
  <c r="F21" i="8"/>
  <c r="P20" i="8"/>
  <c r="R20" i="8" s="1"/>
  <c r="R29" i="7"/>
  <c r="S26" i="7"/>
  <c r="R26" i="7"/>
  <c r="Q26" i="7"/>
  <c r="R19" i="7"/>
  <c r="R21" i="7" s="1"/>
  <c r="P21" i="8" l="1"/>
  <c r="R31" i="7"/>
  <c r="J71" i="11"/>
  <c r="H71" i="11"/>
  <c r="F71" i="11"/>
  <c r="D71" i="11"/>
  <c r="J63" i="11"/>
  <c r="H63" i="11"/>
  <c r="F63" i="11"/>
  <c r="D63" i="11"/>
  <c r="H28" i="1" l="1"/>
  <c r="H25" i="1"/>
  <c r="H22" i="1"/>
  <c r="H21" i="1"/>
  <c r="H20" i="1"/>
  <c r="H19" i="1"/>
  <c r="H18" i="1"/>
  <c r="H15" i="1"/>
  <c r="D71" i="1"/>
  <c r="D28" i="1"/>
  <c r="D15" i="1"/>
  <c r="H23" i="1" l="1"/>
  <c r="H16" i="1" l="1"/>
  <c r="H24" i="1" s="1"/>
  <c r="H27" i="1" s="1"/>
  <c r="H29" i="1" l="1"/>
  <c r="H32" i="1" s="1"/>
  <c r="H37" i="1" s="1"/>
  <c r="H9" i="11"/>
  <c r="J27" i="11"/>
  <c r="F72" i="1"/>
  <c r="J23" i="1"/>
  <c r="J16" i="1"/>
  <c r="F37" i="1"/>
  <c r="F34" i="1"/>
  <c r="F50" i="1" s="1"/>
  <c r="F67" i="1" s="1"/>
  <c r="F23" i="1"/>
  <c r="F16" i="1"/>
  <c r="P26" i="8"/>
  <c r="L26" i="8"/>
  <c r="J26" i="8"/>
  <c r="H26" i="8"/>
  <c r="F26" i="8"/>
  <c r="Z32" i="7"/>
  <c r="L32" i="7"/>
  <c r="J32" i="7"/>
  <c r="H32" i="7"/>
  <c r="F32" i="7"/>
  <c r="D32" i="7"/>
  <c r="J82" i="15"/>
  <c r="J85" i="15" s="1"/>
  <c r="F82" i="15"/>
  <c r="F85" i="15" s="1"/>
  <c r="J68" i="15"/>
  <c r="F68" i="15"/>
  <c r="J57" i="15"/>
  <c r="J69" i="15" s="1"/>
  <c r="F57" i="15"/>
  <c r="F69" i="15" s="1"/>
  <c r="J34" i="15"/>
  <c r="F34" i="15"/>
  <c r="J17" i="15"/>
  <c r="F17" i="15"/>
  <c r="F24" i="1" l="1"/>
  <c r="J24" i="1"/>
  <c r="F35" i="15"/>
  <c r="J86" i="15"/>
  <c r="F86" i="15"/>
  <c r="J35" i="15"/>
  <c r="F27" i="1" l="1"/>
  <c r="F29" i="1" s="1"/>
  <c r="J27" i="1"/>
  <c r="J9" i="11" s="1"/>
  <c r="J25" i="11" s="1"/>
  <c r="J40" i="11" s="1"/>
  <c r="J44" i="11" s="1"/>
  <c r="J74" i="11" s="1"/>
  <c r="J76" i="11" s="1"/>
  <c r="J87" i="15"/>
  <c r="F87" i="15"/>
  <c r="P12" i="8"/>
  <c r="J29" i="1" l="1"/>
  <c r="J32" i="1" s="1"/>
  <c r="F9" i="11"/>
  <c r="F25" i="11" s="1"/>
  <c r="F40" i="11" s="1"/>
  <c r="F44" i="11" s="1"/>
  <c r="F74" i="11" s="1"/>
  <c r="F76" i="11" s="1"/>
  <c r="J37" i="1"/>
  <c r="J50" i="1"/>
  <c r="J67" i="1" s="1"/>
  <c r="J70" i="1" s="1"/>
  <c r="R18" i="8"/>
  <c r="T18" i="8" s="1"/>
  <c r="R12" i="8"/>
  <c r="R26" i="8" l="1"/>
  <c r="R21" i="8"/>
  <c r="V25" i="7" l="1"/>
  <c r="X27" i="7" l="1"/>
  <c r="AB27" i="7" s="1"/>
  <c r="X25" i="7"/>
  <c r="AB25" i="7" s="1"/>
  <c r="AA26" i="7" l="1"/>
  <c r="Z26" i="7"/>
  <c r="Y26" i="7"/>
  <c r="W26" i="7"/>
  <c r="U26" i="7"/>
  <c r="T26" i="7"/>
  <c r="P26" i="7"/>
  <c r="O26" i="7"/>
  <c r="N26" i="7"/>
  <c r="M26" i="7"/>
  <c r="L26" i="7"/>
  <c r="K26" i="7"/>
  <c r="J26" i="7"/>
  <c r="I26" i="7"/>
  <c r="H26" i="7"/>
  <c r="G26" i="7"/>
  <c r="F26" i="7"/>
  <c r="E26" i="7"/>
  <c r="D26" i="7"/>
  <c r="V30" i="7" l="1"/>
  <c r="V23" i="7"/>
  <c r="V32" i="7" s="1"/>
  <c r="X23" i="7" l="1"/>
  <c r="X32" i="7" s="1"/>
  <c r="V26" i="7"/>
  <c r="AB23" i="7" l="1"/>
  <c r="AC23" i="7" s="1"/>
  <c r="X26" i="7"/>
  <c r="AB26" i="7" l="1"/>
  <c r="AB32" i="7"/>
  <c r="V28" i="7" l="1"/>
  <c r="V18" i="7"/>
  <c r="V17" i="7"/>
  <c r="T29" i="7"/>
  <c r="T31" i="7" s="1"/>
  <c r="T19" i="7"/>
  <c r="T21" i="7" s="1"/>
  <c r="X28" i="7" l="1"/>
  <c r="N24" i="8" l="1"/>
  <c r="N25" i="8" s="1"/>
  <c r="L24" i="8"/>
  <c r="L25" i="8" s="1"/>
  <c r="L27" i="8" s="1"/>
  <c r="J24" i="8"/>
  <c r="J25" i="8" s="1"/>
  <c r="H24" i="8"/>
  <c r="H25" i="8" s="1"/>
  <c r="H27" i="8" s="1"/>
  <c r="F24" i="8"/>
  <c r="F25" i="8" s="1"/>
  <c r="F27" i="8" s="1"/>
  <c r="P23" i="8"/>
  <c r="R23" i="8" s="1"/>
  <c r="N15" i="8"/>
  <c r="N16" i="8" s="1"/>
  <c r="L15" i="8"/>
  <c r="L16" i="8" s="1"/>
  <c r="J15" i="8"/>
  <c r="J16" i="8" s="1"/>
  <c r="H15" i="8"/>
  <c r="H16" i="8" s="1"/>
  <c r="F15" i="8"/>
  <c r="F16" i="8" s="1"/>
  <c r="P14" i="8"/>
  <c r="R14" i="8" s="1"/>
  <c r="Z29" i="7"/>
  <c r="P29" i="7"/>
  <c r="P31" i="7" s="1"/>
  <c r="N29" i="7"/>
  <c r="N31" i="7" s="1"/>
  <c r="J29" i="7"/>
  <c r="J31" i="7" s="1"/>
  <c r="J33" i="7" s="1"/>
  <c r="H29" i="7"/>
  <c r="H31" i="7" s="1"/>
  <c r="H33" i="7" s="1"/>
  <c r="F29" i="7"/>
  <c r="D29" i="7"/>
  <c r="AB28" i="7"/>
  <c r="Z19" i="7"/>
  <c r="Z21" i="7" s="1"/>
  <c r="P19" i="7"/>
  <c r="P21" i="7" s="1"/>
  <c r="N19" i="7"/>
  <c r="N21" i="7" s="1"/>
  <c r="L19" i="7"/>
  <c r="L21" i="7" s="1"/>
  <c r="J19" i="7"/>
  <c r="J21" i="7" s="1"/>
  <c r="H19" i="7"/>
  <c r="H21" i="7" s="1"/>
  <c r="F19" i="7"/>
  <c r="F21" i="7" s="1"/>
  <c r="D19" i="7"/>
  <c r="D21" i="7" s="1"/>
  <c r="X18" i="7"/>
  <c r="AB18" i="7" s="1"/>
  <c r="Z31" i="7" l="1"/>
  <c r="Z33" i="7" s="1"/>
  <c r="L29" i="7"/>
  <c r="L31" i="7" s="1"/>
  <c r="L33" i="7" s="1"/>
  <c r="F31" i="7" l="1"/>
  <c r="F33" i="7" s="1"/>
  <c r="D31" i="7"/>
  <c r="D33" i="7" s="1"/>
  <c r="P22" i="8"/>
  <c r="P24" i="8" s="1"/>
  <c r="P25" i="8" s="1"/>
  <c r="P27" i="8" s="1"/>
  <c r="P15" i="8"/>
  <c r="P16" i="8" s="1"/>
  <c r="V29" i="7"/>
  <c r="D23" i="1"/>
  <c r="V31" i="7" l="1"/>
  <c r="V33" i="7" s="1"/>
  <c r="X29" i="7"/>
  <c r="X31" i="7" s="1"/>
  <c r="X33" i="7" s="1"/>
  <c r="X17" i="7"/>
  <c r="AB17" i="7" s="1"/>
  <c r="AB19" i="7" s="1"/>
  <c r="AB21" i="7" s="1"/>
  <c r="V19" i="7"/>
  <c r="V21" i="7" s="1"/>
  <c r="R22" i="8"/>
  <c r="R24" i="8" s="1"/>
  <c r="R25" i="8" s="1"/>
  <c r="R13" i="8"/>
  <c r="R15" i="8" s="1"/>
  <c r="R16" i="8" s="1"/>
  <c r="D16" i="1"/>
  <c r="D24" i="1" s="1"/>
  <c r="D27" i="1" s="1"/>
  <c r="AB29" i="7" l="1"/>
  <c r="AB31" i="7" s="1"/>
  <c r="H25" i="11"/>
  <c r="X19" i="7"/>
  <c r="X21" i="7" s="1"/>
  <c r="D9" i="11" l="1"/>
  <c r="D25" i="11" s="1"/>
  <c r="D40" i="11" s="1"/>
  <c r="D44" i="11" s="1"/>
  <c r="D29" i="1"/>
  <c r="D32" i="1" s="1"/>
  <c r="D37" i="1" s="1"/>
  <c r="H50" i="1"/>
  <c r="H40" i="11"/>
  <c r="H44" i="11" s="1"/>
  <c r="D34" i="1" l="1"/>
  <c r="D50" i="1" s="1"/>
  <c r="D67" i="1" s="1"/>
  <c r="D74" i="11"/>
  <c r="D76" i="11" s="1"/>
  <c r="D77" i="11" s="1"/>
  <c r="H74" i="11"/>
  <c r="H76" i="11" s="1"/>
  <c r="H77" i="11" s="1"/>
  <c r="D72" i="1" l="1"/>
  <c r="AC29" i="7" s="1"/>
  <c r="D70" i="1"/>
  <c r="H67" i="1"/>
  <c r="H70" i="1" s="1"/>
  <c r="H84" i="15" l="1"/>
  <c r="H57" i="15" l="1"/>
  <c r="H34" i="15" l="1"/>
  <c r="H68" i="15"/>
  <c r="H17" i="15" l="1"/>
  <c r="H35" i="15" s="1"/>
  <c r="D68" i="15"/>
  <c r="H69" i="15"/>
  <c r="D34" i="15"/>
  <c r="D69" i="15" l="1"/>
  <c r="D17" i="15" l="1"/>
  <c r="D35" i="15" s="1"/>
  <c r="H82" i="15" l="1"/>
  <c r="R27" i="8" s="1"/>
  <c r="H85" i="15" l="1"/>
  <c r="H86" i="15" s="1"/>
  <c r="H87" i="15" s="1"/>
  <c r="D85" i="15" l="1"/>
  <c r="AB33" i="7" s="1"/>
  <c r="D86" i="15" l="1"/>
  <c r="D87" i="15" s="1"/>
</calcChain>
</file>

<file path=xl/sharedStrings.xml><?xml version="1.0" encoding="utf-8"?>
<sst xmlns="http://schemas.openxmlformats.org/spreadsheetml/2006/main" count="374" uniqueCount="258">
  <si>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</si>
  <si>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</si>
  <si>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</si>
  <si>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</si>
  <si>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</si>
  <si>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</si>
  <si>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</si>
  <si>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</si>
  <si>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</si>
  <si>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</si>
  <si>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</si>
  <si>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</si>
  <si>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</si>
  <si>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</si>
  <si>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</si>
  <si>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</si>
  <si>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</si>
  <si>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</si>
  <si>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</si>
  <si>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</si>
  <si>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</si>
  <si>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</si>
  <si>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</si>
  <si>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</si>
  <si>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</si>
  <si>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</si>
  <si>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</si>
  <si>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</si>
  <si>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</si>
  <si>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</si>
  <si>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</si>
  <si>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</si>
  <si>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</si>
  <si>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</si>
  <si>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</si>
  <si>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</si>
  <si>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</si>
  <si>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</si>
  <si>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</si>
  <si>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</si>
  <si>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</si>
  <si>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</si>
  <si>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</si>
  <si>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</si>
  <si>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</si>
  <si>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Cash flows from operating activites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</si>
  <si>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</si>
  <si>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</si>
  <si>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</si>
  <si>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Interest income</t>
  </si>
  <si>
    <t xml:space="preserve">   Interest expenses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</si>
  <si>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</si>
  <si>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</si>
  <si>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</si>
  <si>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</si>
  <si>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</si>
  <si>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</si>
  <si>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</si>
  <si>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</si>
  <si>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</si>
  <si>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</si>
  <si>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 xml:space="preserve">   Cash received for interest income</t>
  </si>
  <si>
    <t xml:space="preserve">   Cash paid for interest expenses</t>
  </si>
  <si>
    <t>Net cash flows from (used in) operating activities</t>
  </si>
  <si>
    <t>Cash flows from investing activities</t>
  </si>
  <si>
    <t>Cash flows from financing activities</t>
  </si>
  <si>
    <t>Repayment of long-term loans from subsidiaries</t>
  </si>
  <si>
    <t>Repayment of long-term loans from financial institutions</t>
  </si>
  <si>
    <t>Net increase (decrease) in cash and cash equivalents</t>
  </si>
  <si>
    <t>Supplemental cash flows information</t>
  </si>
  <si>
    <t>Non-cash items</t>
  </si>
  <si>
    <t>Issued and fully</t>
  </si>
  <si>
    <t>paid-up</t>
  </si>
  <si>
    <t xml:space="preserve">Revaluation </t>
  </si>
  <si>
    <t>Appropriated -</t>
  </si>
  <si>
    <t>share capital</t>
  </si>
  <si>
    <t>Statutory reserve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</si>
  <si>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</si>
  <si>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</si>
  <si>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</si>
  <si>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</si>
  <si>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</si>
  <si>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</si>
  <si>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</si>
  <si>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</si>
  <si>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</si>
  <si>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</si>
  <si>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</si>
  <si>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</si>
  <si>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</si>
  <si>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</si>
  <si>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</si>
  <si>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</si>
  <si>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</si>
  <si>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</si>
  <si>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</si>
  <si>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</si>
  <si>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</si>
  <si>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</si>
  <si>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</si>
  <si>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</si>
  <si>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</si>
  <si>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</si>
  <si>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</si>
  <si>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</si>
  <si>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</si>
  <si>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</si>
  <si>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</si>
  <si>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</si>
  <si>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</si>
  <si>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</si>
  <si>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   Provision for long-term employee benefits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</si>
  <si>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</si>
  <si>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</si>
  <si>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</si>
  <si>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 xml:space="preserve">Exchange differences on translation of </t>
  </si>
  <si>
    <t xml:space="preserve">Cash flows from (used in) operating activities </t>
  </si>
  <si>
    <t>Revenue from hotel operations</t>
  </si>
  <si>
    <t>Revenue from property development operations</t>
  </si>
  <si>
    <t>Revenue from office rental operations</t>
  </si>
  <si>
    <t>Total revenue</t>
  </si>
  <si>
    <t>(Unit: Thousand Baht)</t>
  </si>
  <si>
    <t>(Unaudited but reviewed)</t>
  </si>
  <si>
    <t>Net cash flows from (used in) investing activities</t>
  </si>
  <si>
    <t>Net cash flows from (used in) financing activities</t>
  </si>
  <si>
    <t>Advance received from customers</t>
  </si>
  <si>
    <t>Cash and cash equivalents at beginning of period</t>
  </si>
  <si>
    <t>Cash and cash equivalents at end of period</t>
  </si>
  <si>
    <t xml:space="preserve">Cash paid for acquisition of property, plant and equipment </t>
  </si>
  <si>
    <t>Cash received from sales of property, plant and equipment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</si>
  <si>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</si>
  <si>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</si>
  <si>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</si>
  <si>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</si>
  <si>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</si>
  <si>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</si>
  <si>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</si>
  <si>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Income tax expenses</t>
  </si>
  <si>
    <t>Statement of comprehensive income</t>
  </si>
  <si>
    <t>Statement of changes in shareholders' equity</t>
  </si>
  <si>
    <t>Statement of changes in shareholders' equity (continued)</t>
  </si>
  <si>
    <t>Cash flow statement</t>
  </si>
  <si>
    <t>Cash flow statement (continued)</t>
  </si>
  <si>
    <t>Deferred tax assets</t>
  </si>
  <si>
    <t>Deferred tax liabilities</t>
  </si>
  <si>
    <t xml:space="preserve">Net exchange differences on translation of financial </t>
  </si>
  <si>
    <t xml:space="preserve">    statements in foreign currency</t>
  </si>
  <si>
    <t xml:space="preserve">   financial statements in foreign currency</t>
  </si>
  <si>
    <t>Equity attributable</t>
  </si>
  <si>
    <t>to non-controlling</t>
  </si>
  <si>
    <t xml:space="preserve">   Advance received from customers</t>
  </si>
  <si>
    <t xml:space="preserve">   Cash paid for income tax</t>
  </si>
  <si>
    <t>Cash received from long-term loans to subsidiaries</t>
  </si>
  <si>
    <t>Cash paid for long-term loans to subsidiaries</t>
  </si>
  <si>
    <t>Revaluation</t>
  </si>
  <si>
    <t xml:space="preserve">   Write off property, plant and equipment</t>
  </si>
  <si>
    <t>Draw down of long-term loans from subsidiaries</t>
  </si>
  <si>
    <t>Draw down of long-term loans from financial institutions</t>
  </si>
  <si>
    <t>Profit for the period</t>
  </si>
  <si>
    <t>Other comprehensive income (loss):</t>
  </si>
  <si>
    <t>Other comprehensive income (loss) for the period</t>
  </si>
  <si>
    <t>Total comprehensive income (loss) for the period</t>
  </si>
  <si>
    <t xml:space="preserve">   to profit or loss in subsequent periods:</t>
  </si>
  <si>
    <t>(Unit: Thousand Baht, except earnings per share expressed in Baht)</t>
  </si>
  <si>
    <t>Cash paid for acquisition of investment properties</t>
  </si>
  <si>
    <t xml:space="preserve">   Allowance for doubtful accounts (reversal)</t>
  </si>
  <si>
    <t>(Unaudited</t>
  </si>
  <si>
    <t>but reviewed)</t>
  </si>
  <si>
    <t>(Audited)</t>
  </si>
  <si>
    <t>Other comprehensive income (loss) to be reclassified</t>
  </si>
  <si>
    <t xml:space="preserve">   Reversal of revaluation surplus on disposal of assets</t>
  </si>
  <si>
    <t xml:space="preserve">   Interest recorded as property development cost</t>
  </si>
  <si>
    <t>Property development cost</t>
  </si>
  <si>
    <t>Long-term fixed deposit</t>
  </si>
  <si>
    <t xml:space="preserve">Long-term trade accounts receivable </t>
  </si>
  <si>
    <t>Investments in subsidiaries</t>
  </si>
  <si>
    <t>Long-term loans to subsidiaries</t>
  </si>
  <si>
    <t>Goodwill</t>
  </si>
  <si>
    <t>Leasehold rights</t>
  </si>
  <si>
    <t>Current portion of long-term loans from financial</t>
  </si>
  <si>
    <t>Long-term loans from subsidiaries</t>
  </si>
  <si>
    <t>Long-term loans from financial institutions</t>
  </si>
  <si>
    <t xml:space="preserve">   - net of current portion</t>
  </si>
  <si>
    <t>Share of other comprehensive income (loss) of associates</t>
  </si>
  <si>
    <t xml:space="preserve">   Share of comprehensive income (loss) of associates</t>
  </si>
  <si>
    <t>Share of other</t>
  </si>
  <si>
    <t>comprehensive</t>
  </si>
  <si>
    <t>income (loss) of</t>
  </si>
  <si>
    <t>associates</t>
  </si>
  <si>
    <t>Interest income</t>
  </si>
  <si>
    <t xml:space="preserve">   Forfeited money from property units</t>
  </si>
  <si>
    <t>Short-term loans from financial institutions</t>
  </si>
  <si>
    <t>Decrease in short-term loans from financial institutions</t>
  </si>
  <si>
    <t>shareholders' equity</t>
  </si>
  <si>
    <t xml:space="preserve">Other  components of </t>
  </si>
  <si>
    <t>surplus on assets</t>
  </si>
  <si>
    <t xml:space="preserve">   Gain on sale of property, plant and equipment</t>
  </si>
  <si>
    <t>2019</t>
  </si>
  <si>
    <t>Balance as at 1 January 2019</t>
  </si>
  <si>
    <t>Balance as at 31 March 2019</t>
  </si>
  <si>
    <t>Cost to obtain contracts with customers</t>
  </si>
  <si>
    <t xml:space="preserve">   Cost to obtain contract with customers</t>
  </si>
  <si>
    <t>Increase in long-term fixed deposit</t>
  </si>
  <si>
    <t>Dividend received from investment in subsidiaries</t>
  </si>
  <si>
    <t>Share of profit from investments in associates</t>
  </si>
  <si>
    <t>Reversal of revaluation surplus on disposal of assets</t>
  </si>
  <si>
    <t xml:space="preserve">   Share of profit from investments in associates</t>
  </si>
  <si>
    <t xml:space="preserve">   Dividend income from investments in subsidiaries</t>
  </si>
  <si>
    <t xml:space="preserve">      plant and equipment</t>
  </si>
  <si>
    <t xml:space="preserve">   Transfer of property development cost to property, </t>
  </si>
  <si>
    <t>31 December 2019</t>
  </si>
  <si>
    <t>Long-term restricted deposits at financial institutions</t>
  </si>
  <si>
    <t>Long-term loan from related company</t>
  </si>
  <si>
    <t>Long-term provision - provision for legal cases</t>
  </si>
  <si>
    <t>As at 31 March 2020</t>
  </si>
  <si>
    <t>31 March 2020</t>
  </si>
  <si>
    <t>For the three-month period ended 31 March 2020</t>
  </si>
  <si>
    <t>Balance as at 31 March 2020</t>
  </si>
  <si>
    <t>2020</t>
  </si>
  <si>
    <t xml:space="preserve">   Reduction of inventory to net realisable value (reversal)</t>
  </si>
  <si>
    <t>-</t>
  </si>
  <si>
    <t xml:space="preserve">Balance as at 1 January 2020 </t>
  </si>
  <si>
    <t>Balance as at 1 January 2020 - as restated</t>
  </si>
  <si>
    <t>Profit before income tax expenses</t>
  </si>
  <si>
    <t>Profit attributable to:</t>
  </si>
  <si>
    <t>Profit attributable to equity holders of the Company</t>
  </si>
  <si>
    <t>Total comprehensive income for the period</t>
  </si>
  <si>
    <t>Total comprehensive income attributable to:</t>
  </si>
  <si>
    <t>Other comprehensive income for the period</t>
  </si>
  <si>
    <t xml:space="preserve">Total comprehensive income for the period </t>
  </si>
  <si>
    <t>Right-of-use assets</t>
  </si>
  <si>
    <t>Cash paid for lease liabilities</t>
  </si>
  <si>
    <t>Other non-current financial assets</t>
  </si>
  <si>
    <t>Current portion of lease liabilities</t>
  </si>
  <si>
    <t>Lease liabilities, net of current portion</t>
  </si>
  <si>
    <t>Revenues</t>
  </si>
  <si>
    <t>Profit before operating activities</t>
  </si>
  <si>
    <t xml:space="preserve">Other comprehensive income (loss) not to be reclassified </t>
  </si>
  <si>
    <t xml:space="preserve">   to profit or loss in subsequent periods</t>
  </si>
  <si>
    <t xml:space="preserve">Balance as at 31 March 2019 </t>
  </si>
  <si>
    <t>Balance as at 1 January 2020</t>
  </si>
  <si>
    <t>investments in equity</t>
  </si>
  <si>
    <t>designated at fair</t>
  </si>
  <si>
    <t>comprehensive income</t>
  </si>
  <si>
    <t>value through  other</t>
  </si>
  <si>
    <t>Cumultive effects of the changes in accounting policies due to</t>
  </si>
  <si>
    <t xml:space="preserve">   the adoption of new financial reporting standards (Note 2)</t>
  </si>
  <si>
    <t>Cumulative effects of changes in accounting policies due to</t>
  </si>
  <si>
    <t xml:space="preserve"> the adoption of new financial reporting standards (Note 2)</t>
  </si>
  <si>
    <t xml:space="preserve">   Cash paid for provision for long-term employee benefits</t>
  </si>
  <si>
    <t>Increase in long-term restricted deposits at financial institutions</t>
  </si>
  <si>
    <t>The accompanying notes to interim consolidated financial statements are an integral part of the financial statements.</t>
  </si>
  <si>
    <t>Other long-term investments</t>
  </si>
  <si>
    <t>Equity attributable to owners of the Company</t>
  </si>
  <si>
    <t>owners of</t>
  </si>
  <si>
    <t xml:space="preserve">   to profit or loss in subsequent periods, net of income tax</t>
  </si>
  <si>
    <t>Gains on</t>
  </si>
  <si>
    <t>Adjustments to reconcile profit before income tax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</si>
</sst>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  <numFmt numFmtId="167" formatCode="_-* #,##0_-;\-* #,##0_-;_-* &quot;-&quot;??_-;_-@_-"/>
    <numFmt numFmtId="168" formatCode="_(* #,##0.000_);_(* \(#,##0.000\);_(* &quot;-&quot;??_);_(@_)"/>
  </numFmts>
  <fonts count="22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  <font>
      <sz val="11"/>
      <name val="Arial"/>
      <family val="2"/>
    </font>
    <font>
      <sz val="13.5"/>
      <name val="Angsana New"/>
      <family val="1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uble">
        <color indexed="64"/>
      </top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9" fillId="0" borderId="0" xfId="6" applyFont="1" applyFill="1" applyAlignment="1">
      <alignment horizontal="center"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41" fontId="3" fillId="0" borderId="0" xfId="6" applyNumberFormat="1" applyFont="1" applyFill="1" applyAlignment="1">
      <alignment vertical="center"/>
    </xf>
    <xf numFmtId="0" fontId="8" fillId="0" borderId="0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vertical="center"/>
    </xf>
    <xf numFmtId="0" fontId="8" fillId="0" borderId="4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43" fontId="3" fillId="0" borderId="3" xfId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quotePrefix="1" applyNumberFormat="1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/>
    </xf>
    <xf numFmtId="41" fontId="3" fillId="0" borderId="4" xfId="0" applyNumberFormat="1" applyFont="1" applyFill="1" applyBorder="1" applyAlignment="1">
      <alignment horizontal="left" vertical="center"/>
    </xf>
    <xf numFmtId="41" fontId="3" fillId="0" borderId="7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41" fontId="21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37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37" fontId="3" fillId="3" borderId="0" xfId="0" applyNumberFormat="1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41" fontId="3" fillId="3" borderId="0" xfId="0" applyNumberFormat="1" applyFont="1" applyFill="1" applyAlignment="1">
      <alignment vertical="center"/>
    </xf>
    <xf numFmtId="41" fontId="3" fillId="3" borderId="0" xfId="0" applyNumberFormat="1" applyFont="1" applyFill="1" applyAlignment="1">
      <alignment horizontal="center" vertical="center"/>
    </xf>
    <xf numFmtId="41" fontId="3" fillId="3" borderId="0" xfId="0" applyNumberFormat="1" applyFont="1" applyFill="1" applyBorder="1" applyAlignment="1">
      <alignment vertical="center"/>
    </xf>
    <xf numFmtId="41" fontId="3" fillId="3" borderId="0" xfId="0" quotePrefix="1" applyNumberFormat="1" applyFont="1" applyFill="1" applyAlignment="1">
      <alignment horizontal="right" vertical="center"/>
    </xf>
    <xf numFmtId="41" fontId="3" fillId="3" borderId="0" xfId="10" applyNumberFormat="1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41" fontId="3" fillId="3" borderId="0" xfId="10" applyNumberFormat="1" applyFont="1" applyFill="1" applyAlignment="1">
      <alignment vertical="center"/>
    </xf>
    <xf numFmtId="37" fontId="3" fillId="3" borderId="0" xfId="0" applyNumberFormat="1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164" fontId="3" fillId="3" borderId="0" xfId="1" applyNumberFormat="1" applyFont="1" applyFill="1" applyAlignment="1">
      <alignment vertical="center"/>
    </xf>
    <xf numFmtId="41" fontId="3" fillId="3" borderId="0" xfId="1" applyNumberFormat="1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0" fontId="20" fillId="3" borderId="6" xfId="0" applyFont="1" applyFill="1" applyBorder="1" applyAlignment="1">
      <alignment vertical="center"/>
    </xf>
    <xf numFmtId="0" fontId="20" fillId="3" borderId="0" xfId="0" applyFont="1" applyFill="1" applyAlignment="1">
      <alignment vertical="center"/>
    </xf>
    <xf numFmtId="0" fontId="20" fillId="3" borderId="0" xfId="0" applyFont="1" applyFill="1" applyBorder="1" applyAlignment="1">
      <alignment vertical="center"/>
    </xf>
    <xf numFmtId="167" fontId="8" fillId="0" borderId="0" xfId="6" applyNumberFormat="1" applyFont="1" applyFill="1" applyAlignment="1">
      <alignment vertical="center"/>
    </xf>
    <xf numFmtId="167" fontId="8" fillId="0" borderId="0" xfId="6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0" fontId="8" fillId="0" borderId="1" xfId="6" applyFont="1" applyFill="1" applyBorder="1" applyAlignment="1">
      <alignment horizontal="center" vertical="center"/>
    </xf>
    <xf numFmtId="167" fontId="3" fillId="0" borderId="0" xfId="0" quotePrefix="1" applyNumberFormat="1" applyFont="1" applyFill="1" applyAlignment="1">
      <alignment horizontal="right" vertical="center"/>
    </xf>
    <xf numFmtId="164" fontId="2" fillId="3" borderId="0" xfId="1" applyNumberFormat="1" applyFont="1" applyFill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vertical="center"/>
    </xf>
    <xf numFmtId="164" fontId="4" fillId="0" borderId="0" xfId="1" quotePrefix="1" applyNumberFormat="1" applyFont="1" applyFill="1" applyAlignment="1">
      <alignment horizontal="center" vertical="center"/>
    </xf>
    <xf numFmtId="164" fontId="3" fillId="0" borderId="0" xfId="1" quotePrefix="1" applyNumberFormat="1" applyFont="1" applyFill="1" applyAlignment="1">
      <alignment horizontal="center" vertical="center"/>
    </xf>
    <xf numFmtId="164" fontId="3" fillId="3" borderId="0" xfId="1" applyNumberFormat="1" applyFont="1" applyFill="1" applyAlignment="1">
      <alignment horizontal="center" vertical="center"/>
    </xf>
    <xf numFmtId="164" fontId="20" fillId="3" borderId="0" xfId="1" applyNumberFormat="1" applyFont="1" applyFill="1" applyAlignment="1">
      <alignment vertical="center"/>
    </xf>
    <xf numFmtId="164" fontId="3" fillId="0" borderId="0" xfId="1" applyNumberFormat="1" applyFont="1" applyFill="1" applyAlignment="1">
      <alignment horizontal="right" vertical="center"/>
    </xf>
    <xf numFmtId="41" fontId="3" fillId="3" borderId="1" xfId="1" applyNumberFormat="1" applyFont="1" applyFill="1" applyBorder="1" applyAlignment="1">
      <alignment vertical="center"/>
    </xf>
    <xf numFmtId="41" fontId="3" fillId="3" borderId="2" xfId="1" applyNumberFormat="1" applyFont="1" applyFill="1" applyBorder="1" applyAlignment="1">
      <alignment vertical="center"/>
    </xf>
    <xf numFmtId="41" fontId="3" fillId="3" borderId="0" xfId="1" quotePrefix="1" applyNumberFormat="1" applyFont="1" applyFill="1" applyAlignment="1">
      <alignment horizontal="right" vertical="center"/>
    </xf>
    <xf numFmtId="41" fontId="3" fillId="3" borderId="0" xfId="1" applyNumberFormat="1" applyFont="1" applyFill="1" applyBorder="1" applyAlignment="1">
      <alignment vertical="center"/>
    </xf>
    <xf numFmtId="41" fontId="3" fillId="3" borderId="3" xfId="1" applyNumberFormat="1" applyFont="1" applyFill="1" applyBorder="1" applyAlignment="1">
      <alignment vertical="center"/>
    </xf>
    <xf numFmtId="41" fontId="3" fillId="3" borderId="0" xfId="1" applyNumberFormat="1" applyFont="1" applyFill="1" applyAlignment="1">
      <alignment horizontal="center" vertical="center"/>
    </xf>
    <xf numFmtId="41" fontId="3" fillId="3" borderId="0" xfId="1" applyNumberFormat="1" applyFont="1" applyFill="1" applyAlignment="1">
      <alignment horizontal="right" vertical="center"/>
    </xf>
    <xf numFmtId="0" fontId="8" fillId="3" borderId="0" xfId="0" applyFont="1" applyFill="1" applyAlignment="1">
      <alignment vertical="center"/>
    </xf>
    <xf numFmtId="168" fontId="3" fillId="0" borderId="3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</cellXfs>
  <cellStyles count="11">
    <cellStyle name="Comma" xfId="1" builtinId="3"/>
    <cellStyle name="Comma 2" xfId="2" xr:uid="{00000000-0005-0000-0000-000001000000}"/>
    <cellStyle name="Custom" xfId="3" xr:uid="{00000000-0005-0000-0000-000002000000}"/>
    <cellStyle name="Euro" xfId="4" xr:uid="{00000000-0005-0000-0000-000003000000}"/>
    <cellStyle name="no dec" xfId="5" xr:uid="{00000000-0005-0000-0000-000004000000}"/>
    <cellStyle name="Normal" xfId="0" builtinId="0"/>
    <cellStyle name="Normal 2" xfId="6" xr:uid="{00000000-0005-0000-0000-000006000000}"/>
    <cellStyle name="Percent 2" xfId="10" xr:uid="{00000000-0005-0000-0000-000007000000}"/>
    <cellStyle name="pwstyle" xfId="7" xr:uid="{00000000-0005-0000-0000-000008000000}"/>
    <cellStyle name="เชื่อมโยงหลายมิติ" xfId="8" xr:uid="{00000000-0005-0000-0000-000009000000}"/>
    <cellStyle name="ตามการเชื่อมโยงหลายมิติ" xfId="9" xr:uid="{00000000-0005-0000-0000-00000A000000}"/>
  </cellStyles>
  <dxfs count="0"/>
  <tableStyles count="0" defaultTableStyle="TableStyleMedium9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udget-03-m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so\2020\AW\conso-repor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so\2020\Audit%20report\Q1%202020\LRH%20reclassify%20exp%20Mar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_REF"/>
      <sheetName val="NN"/>
      <sheetName val="F1771-V"/>
      <sheetName val="Setup"/>
      <sheetName val="A12-invsub"/>
      <sheetName val="P&amp;L"/>
      <sheetName val="Setup 2009"/>
      <sheetName val="Elim Seg LM"/>
      <sheetName val="Elim Seg BM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เงินกู้ MGC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Summary"/>
      <sheetName val="Gen"/>
      <sheetName val="Input"/>
      <sheetName val="FA(NEW)"/>
      <sheetName val="list"/>
      <sheetName val="Cover"/>
      <sheetName val="SCORE_RC_Code"/>
      <sheetName val="Balance sheet"/>
      <sheetName val="esxa"/>
      <sheetName val="22 Ol, 23 CA"/>
      <sheetName val="Basic_Information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ype"/>
      <sheetName val="app 1"/>
      <sheetName val="MTD"/>
      <sheetName val="Sheet1"/>
      <sheetName val="app 1 mtd"/>
      <sheetName val="app 2"/>
      <sheetName val="app 2 mtd"/>
      <sheetName val="reconcile 19"/>
      <sheetName val="ytd-1"/>
      <sheetName val="ytd-2"/>
      <sheetName val="ytd-3"/>
      <sheetName val="ytd-4"/>
      <sheetName val="ytd-5"/>
      <sheetName val="ytd-6"/>
      <sheetName val="ytd-7"/>
      <sheetName val="ytd-8"/>
      <sheetName val="ytd-9"/>
      <sheetName val="ytd-10"/>
      <sheetName val="ytd-11"/>
      <sheetName val="ytd-12"/>
      <sheetName val="2021"/>
      <sheetName val="2022"/>
      <sheetName val="2023"/>
      <sheetName val="2024"/>
      <sheetName val="FS-5y"/>
      <sheetName val="EBIDA-5y"/>
      <sheetName val="Cash flow"/>
      <sheetName val="BS"/>
      <sheetName val="PDC"/>
      <sheetName val="PPS Account Receivable"/>
      <sheetName val="PPS Advance from Customer"/>
      <sheetName val="AR for new sales"/>
      <sheetName val="BS-Sing"/>
      <sheetName val="adj Sing"/>
      <sheetName val="P&amp;L-Sing"/>
      <sheetName val="1.6 BS summery"/>
      <sheetName val="FS1.1-y"/>
      <sheetName val="FS1.2-ebitda"/>
      <sheetName val="1.3 variance"/>
      <sheetName val="BG1"/>
      <sheetName val="BG2"/>
      <sheetName val="Tax"/>
      <sheetName val="Sing-Emp"/>
      <sheetName val="BG variance "/>
      <sheetName val="tax segment data-AY"/>
      <sheetName val="tax adj for segment"/>
      <sheetName val="P&amp;L-AM"/>
      <sheetName val="P&amp;L-BM"/>
      <sheetName val="P&amp;L-LM"/>
      <sheetName val="Seg-non-s-f"/>
      <sheetName val="Seg-non-t"/>
      <sheetName val="Seg-non-s"/>
      <sheetName val="Seg"/>
      <sheetName val="Seg-hotel"/>
      <sheetName val="Seg-golf"/>
      <sheetName val="Seg-btg"/>
      <sheetName val="Seg-hr"/>
      <sheetName val="Seg-pps"/>
      <sheetName val="Seg-time"/>
      <sheetName val="Seg-rent"/>
      <sheetName val="Seg-ho"/>
      <sheetName val="Seg-OtherIncome"/>
      <sheetName val="Seg sum"/>
      <sheetName val="Seg sum restate 2018"/>
      <sheetName val="BS-CS"/>
      <sheetName val="BS-CM"/>
      <sheetName val="FS-YTD"/>
      <sheetName val="PL-CM"/>
      <sheetName val="P&amp;L-CM-LY"/>
      <sheetName val="Module2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3">
          <cell r="AL43">
            <v>764617.5699999996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5">
          <cell r="A5">
            <v>3</v>
          </cell>
        </row>
      </sheetData>
      <sheetData sheetId="47" refreshError="1"/>
      <sheetData sheetId="48">
        <row r="8">
          <cell r="AU8">
            <v>1020430254.1701</v>
          </cell>
        </row>
      </sheetData>
      <sheetData sheetId="49" refreshError="1"/>
      <sheetData sheetId="50" refreshError="1"/>
      <sheetData sheetId="51" refreshError="1"/>
      <sheetData sheetId="52">
        <row r="3">
          <cell r="G3" t="str">
            <v>31st มีนาคม 2020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>
        <row r="8">
          <cell r="R8">
            <v>427917651.81</v>
          </cell>
        </row>
      </sheetData>
      <sheetData sheetId="65">
        <row r="9">
          <cell r="AC9">
            <v>6768023.6799999997</v>
          </cell>
        </row>
      </sheetData>
      <sheetData sheetId="66">
        <row r="5">
          <cell r="A5" t="str">
            <v xml:space="preserve"> For the period ended มีนาคม 2020</v>
          </cell>
        </row>
        <row r="107">
          <cell r="P107">
            <v>0</v>
          </cell>
        </row>
      </sheetData>
      <sheetData sheetId="67">
        <row r="8">
          <cell r="R8">
            <v>14010713.029999999</v>
          </cell>
        </row>
      </sheetData>
      <sheetData sheetId="68">
        <row r="8">
          <cell r="AD8">
            <v>20052930.619999997</v>
          </cell>
        </row>
      </sheetData>
      <sheetData sheetId="69" refreshError="1"/>
      <sheetData sheetId="7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&amp;pl-reclass"/>
      <sheetName val="depreciation (cost&amp;admin)"/>
      <sheetName val="depre ROU"/>
      <sheetName val="ytd-12"/>
      <sheetName val="LY-ytd-12"/>
      <sheetName val="ytd-9"/>
      <sheetName val="LY-ytd-9"/>
      <sheetName val="ytd-6"/>
      <sheetName val="LY-ytd-6"/>
      <sheetName val="ytd-3"/>
      <sheetName val="LY-ytd-3"/>
      <sheetName val="TBImports"/>
      <sheetName val="summary 2018 restate"/>
      <sheetName val="Capitalised commission"/>
    </sheetNames>
    <sheetDataSet>
      <sheetData sheetId="0">
        <row r="11">
          <cell r="I11">
            <v>886964</v>
          </cell>
        </row>
        <row r="20">
          <cell r="I20">
            <v>3734</v>
          </cell>
          <cell r="AK20">
            <v>23920</v>
          </cell>
        </row>
        <row r="23">
          <cell r="AK23">
            <v>7820</v>
          </cell>
        </row>
        <row r="24">
          <cell r="AK24">
            <v>0</v>
          </cell>
        </row>
        <row r="25">
          <cell r="AK25">
            <v>1764.8780800000002</v>
          </cell>
        </row>
        <row r="26">
          <cell r="AK26">
            <v>1104</v>
          </cell>
        </row>
        <row r="27">
          <cell r="AK27">
            <v>34338.121919999998</v>
          </cell>
        </row>
        <row r="36">
          <cell r="AK36">
            <v>0</v>
          </cell>
        </row>
        <row r="42">
          <cell r="I42">
            <v>-8845</v>
          </cell>
          <cell r="AK42">
            <v>-426</v>
          </cell>
        </row>
        <row r="129">
          <cell r="I129">
            <v>4286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4"/>
  <sheetViews>
    <sheetView showGridLines="0" view="pageBreakPreview" topLeftCell="A55" zoomScale="85" zoomScaleNormal="100" zoomScaleSheetLayoutView="85" workbookViewId="0">
      <selection activeCell="D82" sqref="D82"/>
    </sheetView>
  </sheetViews>
  <sheetFormatPr defaultColWidth="9.140625" defaultRowHeight="21" customHeight="1"/>
  <cols>
    <col min="1" max="1" width="38.140625" style="93" customWidth="1"/>
    <col min="2" max="2" width="6.140625" style="93" customWidth="1"/>
    <col min="3" max="3" width="1.28515625" style="93" customWidth="1"/>
    <col min="4" max="4" width="15.7109375" style="107" customWidth="1"/>
    <col min="5" max="5" width="1.28515625" style="93" customWidth="1"/>
    <col min="6" max="6" width="15.7109375" style="107" customWidth="1"/>
    <col min="7" max="7" width="1.28515625" style="93" customWidth="1"/>
    <col min="8" max="8" width="15.7109375" style="107" customWidth="1"/>
    <col min="9" max="9" width="1.28515625" style="93" customWidth="1"/>
    <col min="10" max="10" width="15.7109375" style="107" customWidth="1"/>
    <col min="11" max="11" width="0.42578125" style="93" customWidth="1"/>
    <col min="12" max="12" width="9.140625" style="93"/>
    <col min="13" max="13" width="12.42578125" style="93" bestFit="1" customWidth="1"/>
    <col min="14" max="16384" width="9.140625" style="93"/>
  </cols>
  <sheetData>
    <row r="1" spans="1:11" s="92" customFormat="1" ht="21" customHeight="1">
      <c r="A1" s="92" t="s">
        <v>0</v>
      </c>
      <c r="D1" s="118"/>
      <c r="F1" s="118"/>
      <c r="H1" s="118"/>
      <c r="J1" s="118"/>
    </row>
    <row r="2" spans="1:11" s="92" customFormat="1" ht="21" customHeight="1">
      <c r="A2" s="92" t="s">
        <v>134</v>
      </c>
      <c r="D2" s="118"/>
      <c r="F2" s="118"/>
      <c r="H2" s="118"/>
      <c r="J2" s="118"/>
    </row>
    <row r="3" spans="1:11" s="1" customFormat="1" ht="21" customHeight="1">
      <c r="A3" s="1" t="s">
        <v>214</v>
      </c>
      <c r="D3" s="119"/>
      <c r="F3" s="119"/>
      <c r="H3" s="119"/>
      <c r="J3" s="119"/>
      <c r="K3" s="2"/>
    </row>
    <row r="4" spans="1:11" s="3" customFormat="1" ht="21" customHeight="1">
      <c r="D4" s="120"/>
      <c r="F4" s="120"/>
      <c r="H4" s="120"/>
      <c r="J4" s="125" t="s">
        <v>121</v>
      </c>
      <c r="K4" s="5"/>
    </row>
    <row r="5" spans="1:11" s="6" customFormat="1" ht="21" customHeight="1">
      <c r="A5" s="81"/>
      <c r="D5" s="135" t="s">
        <v>1</v>
      </c>
      <c r="E5" s="135"/>
      <c r="F5" s="135"/>
      <c r="G5" s="8"/>
      <c r="H5" s="135" t="s">
        <v>2</v>
      </c>
      <c r="I5" s="135"/>
      <c r="J5" s="135"/>
      <c r="K5" s="50"/>
    </row>
    <row r="6" spans="1:11" s="8" customFormat="1" ht="21" customHeight="1">
      <c r="B6" s="9" t="s">
        <v>3</v>
      </c>
      <c r="D6" s="121" t="s">
        <v>215</v>
      </c>
      <c r="F6" s="121" t="s">
        <v>210</v>
      </c>
      <c r="H6" s="121" t="s">
        <v>215</v>
      </c>
      <c r="J6" s="121" t="s">
        <v>210</v>
      </c>
      <c r="K6" s="50"/>
    </row>
    <row r="7" spans="1:11" s="8" customFormat="1" ht="21" customHeight="1">
      <c r="B7" s="9"/>
      <c r="D7" s="122" t="s">
        <v>166</v>
      </c>
      <c r="F7" s="122" t="s">
        <v>168</v>
      </c>
      <c r="H7" s="122" t="s">
        <v>166</v>
      </c>
      <c r="J7" s="122" t="s">
        <v>168</v>
      </c>
      <c r="K7" s="80"/>
    </row>
    <row r="8" spans="1:11" s="8" customFormat="1" ht="21" customHeight="1">
      <c r="B8" s="9"/>
      <c r="D8" s="122" t="s">
        <v>167</v>
      </c>
      <c r="F8" s="122"/>
      <c r="H8" s="122" t="s">
        <v>167</v>
      </c>
      <c r="J8" s="122"/>
      <c r="K8" s="80"/>
    </row>
    <row r="9" spans="1:11" s="95" customFormat="1" ht="21" customHeight="1">
      <c r="A9" s="92" t="s">
        <v>4</v>
      </c>
      <c r="D9" s="123"/>
      <c r="F9" s="123"/>
      <c r="H9" s="123"/>
      <c r="J9" s="123"/>
    </row>
    <row r="10" spans="1:11" ht="21" customHeight="1">
      <c r="A10" s="92" t="s">
        <v>5</v>
      </c>
    </row>
    <row r="11" spans="1:11" ht="21" customHeight="1">
      <c r="A11" s="93" t="s">
        <v>6</v>
      </c>
      <c r="B11" s="97">
        <v>3</v>
      </c>
      <c r="D11" s="108">
        <v>427918</v>
      </c>
      <c r="E11" s="98"/>
      <c r="F11" s="108">
        <v>632544</v>
      </c>
      <c r="G11" s="98"/>
      <c r="H11" s="108">
        <v>6768</v>
      </c>
      <c r="I11" s="98"/>
      <c r="J11" s="108">
        <v>21706</v>
      </c>
      <c r="K11" s="98"/>
    </row>
    <row r="12" spans="1:11" ht="21" customHeight="1">
      <c r="A12" s="93" t="s">
        <v>83</v>
      </c>
      <c r="B12" s="97">
        <v>4</v>
      </c>
      <c r="D12" s="108">
        <v>738357</v>
      </c>
      <c r="E12" s="98"/>
      <c r="F12" s="108">
        <v>813940</v>
      </c>
      <c r="G12" s="98"/>
      <c r="H12" s="108">
        <v>120329</v>
      </c>
      <c r="I12" s="98"/>
      <c r="J12" s="108">
        <v>64262</v>
      </c>
      <c r="K12" s="98"/>
    </row>
    <row r="13" spans="1:11" ht="21" customHeight="1">
      <c r="A13" s="93" t="s">
        <v>84</v>
      </c>
      <c r="B13" s="97"/>
      <c r="D13" s="108">
        <v>93097</v>
      </c>
      <c r="E13" s="98"/>
      <c r="F13" s="108">
        <v>88325</v>
      </c>
      <c r="G13" s="98"/>
      <c r="H13" s="108">
        <v>0</v>
      </c>
      <c r="I13" s="98"/>
      <c r="J13" s="108">
        <v>0</v>
      </c>
      <c r="K13" s="98"/>
    </row>
    <row r="14" spans="1:11" ht="21" customHeight="1">
      <c r="A14" s="93" t="s">
        <v>172</v>
      </c>
      <c r="B14" s="97">
        <v>6</v>
      </c>
      <c r="D14" s="108">
        <v>4323818</v>
      </c>
      <c r="E14" s="98"/>
      <c r="F14" s="108">
        <v>4138398</v>
      </c>
      <c r="G14" s="98"/>
      <c r="H14" s="108">
        <v>111429</v>
      </c>
      <c r="I14" s="98"/>
      <c r="J14" s="108">
        <v>111429</v>
      </c>
      <c r="K14" s="99"/>
    </row>
    <row r="15" spans="1:11" ht="21" customHeight="1">
      <c r="A15" s="93" t="s">
        <v>200</v>
      </c>
      <c r="B15" s="97"/>
      <c r="D15" s="108">
        <v>112509</v>
      </c>
      <c r="E15" s="98"/>
      <c r="F15" s="108">
        <v>99982</v>
      </c>
      <c r="G15" s="98"/>
      <c r="H15" s="108">
        <v>0</v>
      </c>
      <c r="I15" s="98"/>
      <c r="J15" s="108">
        <v>0</v>
      </c>
      <c r="K15" s="99"/>
    </row>
    <row r="16" spans="1:11" ht="21" customHeight="1">
      <c r="A16" s="93" t="s">
        <v>7</v>
      </c>
      <c r="B16" s="97"/>
      <c r="D16" s="108">
        <v>191760</v>
      </c>
      <c r="E16" s="98"/>
      <c r="F16" s="126">
        <v>241838</v>
      </c>
      <c r="G16" s="98"/>
      <c r="H16" s="108">
        <v>18956</v>
      </c>
      <c r="I16" s="98"/>
      <c r="J16" s="126">
        <v>15194</v>
      </c>
      <c r="K16" s="98"/>
    </row>
    <row r="17" spans="1:11" ht="21" customHeight="1">
      <c r="A17" s="92" t="s">
        <v>8</v>
      </c>
      <c r="B17" s="97"/>
      <c r="D17" s="127">
        <f>SUM(D11:D16)</f>
        <v>5887459</v>
      </c>
      <c r="E17" s="98"/>
      <c r="F17" s="127">
        <f>SUM(F11:F16)</f>
        <v>6015027</v>
      </c>
      <c r="G17" s="98"/>
      <c r="H17" s="127">
        <f>SUM(H11:H16)</f>
        <v>257482</v>
      </c>
      <c r="I17" s="98"/>
      <c r="J17" s="127">
        <f>SUM(J11:J16)</f>
        <v>212591</v>
      </c>
      <c r="K17" s="98"/>
    </row>
    <row r="18" spans="1:11" ht="21" customHeight="1">
      <c r="A18" s="92" t="s">
        <v>9</v>
      </c>
      <c r="B18" s="97"/>
      <c r="D18" s="108"/>
      <c r="E18" s="98"/>
      <c r="F18" s="108"/>
      <c r="G18" s="98"/>
      <c r="H18" s="108"/>
      <c r="I18" s="98"/>
      <c r="J18" s="108"/>
    </row>
    <row r="19" spans="1:11" ht="21" customHeight="1">
      <c r="A19" s="93" t="s">
        <v>211</v>
      </c>
      <c r="B19" s="97"/>
      <c r="D19" s="108">
        <v>37882</v>
      </c>
      <c r="E19" s="98"/>
      <c r="F19" s="128">
        <v>37873</v>
      </c>
      <c r="G19" s="98"/>
      <c r="H19" s="128">
        <v>0</v>
      </c>
      <c r="I19" s="98"/>
      <c r="J19" s="128">
        <v>0</v>
      </c>
    </row>
    <row r="20" spans="1:11" ht="21" customHeight="1">
      <c r="A20" s="93" t="s">
        <v>173</v>
      </c>
      <c r="B20" s="97"/>
      <c r="D20" s="108">
        <v>2269</v>
      </c>
      <c r="E20" s="98"/>
      <c r="F20" s="128">
        <v>2269</v>
      </c>
      <c r="G20" s="98"/>
      <c r="H20" s="128">
        <v>2269</v>
      </c>
      <c r="I20" s="98"/>
      <c r="J20" s="128">
        <v>2269</v>
      </c>
    </row>
    <row r="21" spans="1:11" ht="21" customHeight="1">
      <c r="A21" s="93" t="s">
        <v>232</v>
      </c>
      <c r="B21" s="97">
        <v>10</v>
      </c>
      <c r="D21" s="108">
        <v>949060</v>
      </c>
      <c r="E21" s="98"/>
      <c r="F21" s="128">
        <v>0</v>
      </c>
      <c r="G21" s="98"/>
      <c r="H21" s="128">
        <v>0</v>
      </c>
      <c r="I21" s="98"/>
      <c r="J21" s="128">
        <v>0</v>
      </c>
    </row>
    <row r="22" spans="1:11" ht="21" customHeight="1">
      <c r="A22" s="93" t="s">
        <v>174</v>
      </c>
      <c r="B22" s="97">
        <v>7</v>
      </c>
      <c r="D22" s="108">
        <v>723775</v>
      </c>
      <c r="E22" s="98"/>
      <c r="F22" s="108">
        <v>796461</v>
      </c>
      <c r="G22" s="98"/>
      <c r="H22" s="108">
        <v>0</v>
      </c>
      <c r="I22" s="98"/>
      <c r="J22" s="108">
        <v>0</v>
      </c>
      <c r="K22" s="95"/>
    </row>
    <row r="23" spans="1:11" ht="21" customHeight="1">
      <c r="A23" s="93" t="s">
        <v>175</v>
      </c>
      <c r="B23" s="97">
        <v>8</v>
      </c>
      <c r="D23" s="108">
        <v>0</v>
      </c>
      <c r="E23" s="98"/>
      <c r="F23" s="128">
        <v>0</v>
      </c>
      <c r="G23" s="98"/>
      <c r="H23" s="128">
        <v>4242655</v>
      </c>
      <c r="I23" s="98"/>
      <c r="J23" s="128">
        <v>4242655</v>
      </c>
      <c r="K23" s="95"/>
    </row>
    <row r="24" spans="1:11" ht="21" customHeight="1">
      <c r="A24" s="93" t="s">
        <v>85</v>
      </c>
      <c r="B24" s="97">
        <v>9</v>
      </c>
      <c r="D24" s="108">
        <v>988039</v>
      </c>
      <c r="E24" s="98"/>
      <c r="F24" s="128">
        <v>981182</v>
      </c>
      <c r="G24" s="98"/>
      <c r="H24" s="128">
        <v>777454</v>
      </c>
      <c r="I24" s="98"/>
      <c r="J24" s="128">
        <v>777454</v>
      </c>
      <c r="K24" s="95"/>
    </row>
    <row r="25" spans="1:11" ht="21" customHeight="1">
      <c r="A25" s="93" t="s">
        <v>252</v>
      </c>
      <c r="B25" s="97">
        <v>10</v>
      </c>
      <c r="D25" s="108">
        <v>0</v>
      </c>
      <c r="E25" s="98"/>
      <c r="F25" s="128">
        <v>606365</v>
      </c>
      <c r="G25" s="98"/>
      <c r="H25" s="128">
        <v>0</v>
      </c>
      <c r="I25" s="98"/>
      <c r="J25" s="128">
        <v>0</v>
      </c>
      <c r="K25" s="95"/>
    </row>
    <row r="26" spans="1:11" ht="21" customHeight="1">
      <c r="A26" s="93" t="s">
        <v>176</v>
      </c>
      <c r="B26" s="97">
        <v>5</v>
      </c>
      <c r="D26" s="108">
        <v>0</v>
      </c>
      <c r="E26" s="98"/>
      <c r="F26" s="128">
        <v>0</v>
      </c>
      <c r="G26" s="98"/>
      <c r="H26" s="128">
        <v>1888050</v>
      </c>
      <c r="I26" s="98"/>
      <c r="J26" s="128">
        <v>1905550</v>
      </c>
    </row>
    <row r="27" spans="1:11" ht="21" customHeight="1">
      <c r="A27" s="93" t="s">
        <v>87</v>
      </c>
      <c r="B27" s="97">
        <v>11</v>
      </c>
      <c r="D27" s="108">
        <v>1411202</v>
      </c>
      <c r="E27" s="98"/>
      <c r="F27" s="128">
        <v>1411202</v>
      </c>
      <c r="G27" s="98"/>
      <c r="H27" s="128">
        <v>181619</v>
      </c>
      <c r="I27" s="98"/>
      <c r="J27" s="128">
        <v>181619</v>
      </c>
      <c r="K27" s="101"/>
    </row>
    <row r="28" spans="1:11" ht="21" customHeight="1">
      <c r="A28" s="93" t="s">
        <v>86</v>
      </c>
      <c r="B28" s="97">
        <v>12</v>
      </c>
      <c r="D28" s="108">
        <v>13126587</v>
      </c>
      <c r="E28" s="98"/>
      <c r="F28" s="108">
        <v>13177872</v>
      </c>
      <c r="G28" s="98"/>
      <c r="H28" s="128">
        <v>40364</v>
      </c>
      <c r="I28" s="98"/>
      <c r="J28" s="108">
        <v>42546</v>
      </c>
    </row>
    <row r="29" spans="1:11" ht="21" customHeight="1">
      <c r="A29" s="93" t="s">
        <v>230</v>
      </c>
      <c r="B29" s="97">
        <v>13</v>
      </c>
      <c r="D29" s="108">
        <v>51058</v>
      </c>
      <c r="E29" s="98"/>
      <c r="F29" s="108">
        <v>0</v>
      </c>
      <c r="G29" s="98"/>
      <c r="H29" s="128">
        <v>5262</v>
      </c>
      <c r="I29" s="98"/>
      <c r="J29" s="108">
        <v>0</v>
      </c>
    </row>
    <row r="30" spans="1:11" ht="21" customHeight="1">
      <c r="A30" s="93" t="s">
        <v>143</v>
      </c>
      <c r="B30" s="97"/>
      <c r="D30" s="108">
        <v>47418</v>
      </c>
      <c r="E30" s="98"/>
      <c r="F30" s="108">
        <v>54198</v>
      </c>
      <c r="G30" s="98"/>
      <c r="H30" s="129">
        <v>0</v>
      </c>
      <c r="I30" s="98"/>
      <c r="J30" s="108">
        <v>0</v>
      </c>
    </row>
    <row r="31" spans="1:11" ht="21" customHeight="1">
      <c r="A31" s="93" t="s">
        <v>177</v>
      </c>
      <c r="B31" s="97"/>
      <c r="D31" s="108">
        <v>407904</v>
      </c>
      <c r="E31" s="98"/>
      <c r="F31" s="129">
        <v>407904</v>
      </c>
      <c r="G31" s="98"/>
      <c r="H31" s="129">
        <v>0</v>
      </c>
      <c r="I31" s="98"/>
      <c r="J31" s="129">
        <v>0</v>
      </c>
      <c r="K31" s="102"/>
    </row>
    <row r="32" spans="1:11" ht="21" customHeight="1">
      <c r="A32" s="93" t="s">
        <v>178</v>
      </c>
      <c r="B32" s="97"/>
      <c r="D32" s="108">
        <v>0</v>
      </c>
      <c r="E32" s="98"/>
      <c r="F32" s="129">
        <v>5811</v>
      </c>
      <c r="G32" s="98"/>
      <c r="H32" s="129">
        <v>0</v>
      </c>
      <c r="I32" s="98"/>
      <c r="J32" s="129">
        <v>0</v>
      </c>
      <c r="K32" s="98"/>
    </row>
    <row r="33" spans="1:11" ht="21" customHeight="1">
      <c r="A33" s="93" t="s">
        <v>10</v>
      </c>
      <c r="B33" s="97"/>
      <c r="D33" s="126">
        <v>30835</v>
      </c>
      <c r="E33" s="98"/>
      <c r="F33" s="126">
        <v>30153</v>
      </c>
      <c r="G33" s="98"/>
      <c r="H33" s="126">
        <v>1342</v>
      </c>
      <c r="I33" s="98"/>
      <c r="J33" s="126">
        <v>1342</v>
      </c>
      <c r="K33" s="103"/>
    </row>
    <row r="34" spans="1:11" ht="21" customHeight="1">
      <c r="A34" s="92" t="s">
        <v>11</v>
      </c>
      <c r="B34" s="97"/>
      <c r="D34" s="126">
        <f>SUM(D19:D33)</f>
        <v>17776029</v>
      </c>
      <c r="E34" s="98"/>
      <c r="F34" s="126">
        <f>SUM(F19:F33)</f>
        <v>17511290</v>
      </c>
      <c r="G34" s="98"/>
      <c r="H34" s="126">
        <f>SUM(H19:H33)</f>
        <v>7139015</v>
      </c>
      <c r="I34" s="98"/>
      <c r="J34" s="126">
        <f>SUM(J19:J33)</f>
        <v>7153435</v>
      </c>
      <c r="K34" s="104"/>
    </row>
    <row r="35" spans="1:11" ht="21" customHeight="1" thickBot="1">
      <c r="A35" s="92" t="s">
        <v>12</v>
      </c>
      <c r="B35" s="95"/>
      <c r="D35" s="130">
        <f>SUM(D17,D34)</f>
        <v>23663488</v>
      </c>
      <c r="E35" s="98"/>
      <c r="F35" s="130">
        <f>SUM(F17,F34)</f>
        <v>23526317</v>
      </c>
      <c r="G35" s="98"/>
      <c r="H35" s="130">
        <f>SUM(H17,H34)</f>
        <v>7396497</v>
      </c>
      <c r="I35" s="98"/>
      <c r="J35" s="130">
        <f>SUM(J17,J34)</f>
        <v>7366026</v>
      </c>
    </row>
    <row r="36" spans="1:11" ht="21" customHeight="1" thickTop="1"/>
    <row r="38" spans="1:11" ht="21" customHeight="1">
      <c r="A38" s="93" t="s">
        <v>251</v>
      </c>
    </row>
    <row r="39" spans="1:11" s="92" customFormat="1" ht="17.100000000000001" customHeight="1">
      <c r="A39" s="92" t="s">
        <v>0</v>
      </c>
      <c r="D39" s="118"/>
      <c r="F39" s="118"/>
      <c r="H39" s="118"/>
      <c r="J39" s="118"/>
    </row>
    <row r="40" spans="1:11" s="92" customFormat="1" ht="17.100000000000001" customHeight="1">
      <c r="A40" s="92" t="s">
        <v>135</v>
      </c>
      <c r="D40" s="118"/>
      <c r="F40" s="118"/>
      <c r="H40" s="118"/>
      <c r="J40" s="118"/>
    </row>
    <row r="41" spans="1:11" s="1" customFormat="1" ht="17.100000000000001" customHeight="1">
      <c r="A41" s="1" t="s">
        <v>214</v>
      </c>
      <c r="D41" s="119"/>
      <c r="F41" s="119"/>
      <c r="H41" s="119"/>
      <c r="J41" s="119"/>
      <c r="K41" s="2"/>
    </row>
    <row r="42" spans="1:11" s="3" customFormat="1" ht="17.100000000000001" customHeight="1">
      <c r="D42" s="120"/>
      <c r="F42" s="120"/>
      <c r="H42" s="120"/>
      <c r="J42" s="125" t="s">
        <v>121</v>
      </c>
      <c r="K42" s="5"/>
    </row>
    <row r="43" spans="1:11" s="6" customFormat="1" ht="17.100000000000001" customHeight="1">
      <c r="A43" s="81"/>
      <c r="D43" s="135" t="s">
        <v>1</v>
      </c>
      <c r="E43" s="135"/>
      <c r="F43" s="135"/>
      <c r="G43" s="8"/>
      <c r="H43" s="135" t="s">
        <v>2</v>
      </c>
      <c r="I43" s="135"/>
      <c r="J43" s="135"/>
      <c r="K43" s="50"/>
    </row>
    <row r="44" spans="1:11" s="8" customFormat="1" ht="17.100000000000001" customHeight="1">
      <c r="B44" s="9" t="s">
        <v>3</v>
      </c>
      <c r="D44" s="121" t="s">
        <v>215</v>
      </c>
      <c r="F44" s="121" t="s">
        <v>210</v>
      </c>
      <c r="H44" s="121" t="s">
        <v>215</v>
      </c>
      <c r="J44" s="121" t="s">
        <v>210</v>
      </c>
      <c r="K44" s="50"/>
    </row>
    <row r="45" spans="1:11" s="8" customFormat="1" ht="17.100000000000001" customHeight="1">
      <c r="B45" s="9"/>
      <c r="D45" s="122" t="s">
        <v>166</v>
      </c>
      <c r="F45" s="122" t="s">
        <v>168</v>
      </c>
      <c r="H45" s="122" t="s">
        <v>166</v>
      </c>
      <c r="J45" s="122" t="s">
        <v>168</v>
      </c>
      <c r="K45" s="80"/>
    </row>
    <row r="46" spans="1:11" s="8" customFormat="1" ht="17.100000000000001" customHeight="1">
      <c r="B46" s="9"/>
      <c r="D46" s="122" t="s">
        <v>167</v>
      </c>
      <c r="F46" s="122"/>
      <c r="H46" s="122" t="s">
        <v>167</v>
      </c>
      <c r="J46" s="122"/>
      <c r="K46" s="80"/>
    </row>
    <row r="47" spans="1:11" ht="17.100000000000001" customHeight="1">
      <c r="A47" s="92" t="s">
        <v>13</v>
      </c>
    </row>
    <row r="48" spans="1:11" ht="17.100000000000001" customHeight="1">
      <c r="A48" s="92" t="s">
        <v>14</v>
      </c>
    </row>
    <row r="49" spans="1:11" ht="17.100000000000001" customHeight="1">
      <c r="A49" s="93" t="s">
        <v>191</v>
      </c>
      <c r="B49" s="97">
        <v>14</v>
      </c>
      <c r="D49" s="108">
        <v>1112000</v>
      </c>
      <c r="E49" s="98"/>
      <c r="F49" s="108">
        <v>1117000</v>
      </c>
      <c r="G49" s="98"/>
      <c r="H49" s="108">
        <v>650000</v>
      </c>
      <c r="I49" s="98"/>
      <c r="J49" s="108">
        <v>650000</v>
      </c>
      <c r="K49" s="94"/>
    </row>
    <row r="50" spans="1:11" ht="17.100000000000001" customHeight="1">
      <c r="A50" s="93" t="s">
        <v>88</v>
      </c>
      <c r="B50" s="97">
        <v>15</v>
      </c>
      <c r="D50" s="108">
        <v>967630</v>
      </c>
      <c r="E50" s="98"/>
      <c r="F50" s="108">
        <v>1188160</v>
      </c>
      <c r="G50" s="98"/>
      <c r="H50" s="108">
        <v>40016</v>
      </c>
      <c r="I50" s="98"/>
      <c r="J50" s="108">
        <v>38606</v>
      </c>
      <c r="K50" s="94"/>
    </row>
    <row r="51" spans="1:11" ht="17.100000000000001" customHeight="1">
      <c r="A51" s="93" t="s">
        <v>179</v>
      </c>
      <c r="B51" s="97"/>
      <c r="D51" s="108"/>
      <c r="E51" s="98"/>
      <c r="F51" s="108"/>
      <c r="G51" s="98"/>
      <c r="H51" s="108"/>
      <c r="I51" s="98"/>
      <c r="J51" s="108"/>
      <c r="K51" s="94"/>
    </row>
    <row r="52" spans="1:11" ht="17.100000000000001" customHeight="1">
      <c r="A52" s="93" t="s">
        <v>15</v>
      </c>
      <c r="B52" s="97">
        <v>18</v>
      </c>
      <c r="D52" s="108">
        <v>427250</v>
      </c>
      <c r="E52" s="98"/>
      <c r="F52" s="108">
        <v>899235</v>
      </c>
      <c r="G52" s="98"/>
      <c r="H52" s="108">
        <v>37000</v>
      </c>
      <c r="I52" s="98"/>
      <c r="J52" s="108">
        <v>37000</v>
      </c>
      <c r="K52" s="94"/>
    </row>
    <row r="53" spans="1:11" ht="17.100000000000001" customHeight="1">
      <c r="A53" s="93" t="s">
        <v>233</v>
      </c>
      <c r="B53" s="97">
        <v>16</v>
      </c>
      <c r="D53" s="108">
        <v>28570</v>
      </c>
      <c r="E53" s="98"/>
      <c r="F53" s="108">
        <v>0</v>
      </c>
      <c r="G53" s="98"/>
      <c r="H53" s="108">
        <v>4217</v>
      </c>
      <c r="I53" s="98"/>
      <c r="J53" s="108">
        <v>0</v>
      </c>
      <c r="K53" s="94"/>
    </row>
    <row r="54" spans="1:11" ht="17.100000000000001" customHeight="1">
      <c r="A54" s="93" t="s">
        <v>130</v>
      </c>
      <c r="B54" s="97"/>
      <c r="D54" s="108">
        <v>33883</v>
      </c>
      <c r="E54" s="98"/>
      <c r="F54" s="108">
        <v>26851</v>
      </c>
      <c r="G54" s="98"/>
      <c r="H54" s="108">
        <v>0</v>
      </c>
      <c r="I54" s="98"/>
      <c r="J54" s="108">
        <v>0</v>
      </c>
      <c r="K54" s="94"/>
    </row>
    <row r="55" spans="1:11" ht="17.100000000000001" customHeight="1">
      <c r="A55" s="93" t="s">
        <v>125</v>
      </c>
      <c r="B55" s="97"/>
      <c r="D55" s="108">
        <v>998509</v>
      </c>
      <c r="E55" s="98"/>
      <c r="F55" s="131">
        <v>955996</v>
      </c>
      <c r="G55" s="98"/>
      <c r="H55" s="108">
        <v>0</v>
      </c>
      <c r="I55" s="98"/>
      <c r="J55" s="131">
        <v>175</v>
      </c>
      <c r="K55" s="94"/>
    </row>
    <row r="56" spans="1:11" ht="17.100000000000001" customHeight="1">
      <c r="A56" s="93" t="s">
        <v>16</v>
      </c>
      <c r="B56" s="97">
        <v>17</v>
      </c>
      <c r="D56" s="108">
        <v>254480</v>
      </c>
      <c r="E56" s="98"/>
      <c r="F56" s="126">
        <v>261323</v>
      </c>
      <c r="G56" s="98"/>
      <c r="H56" s="108">
        <v>12029</v>
      </c>
      <c r="I56" s="98"/>
      <c r="J56" s="126">
        <v>24225</v>
      </c>
      <c r="K56" s="94"/>
    </row>
    <row r="57" spans="1:11" ht="17.100000000000001" customHeight="1">
      <c r="A57" s="92" t="s">
        <v>17</v>
      </c>
      <c r="B57" s="97"/>
      <c r="D57" s="127">
        <f>SUM(D49:D56)</f>
        <v>3822322</v>
      </c>
      <c r="E57" s="98"/>
      <c r="F57" s="127">
        <f>SUM(F49:F56)</f>
        <v>4448565</v>
      </c>
      <c r="G57" s="98"/>
      <c r="H57" s="127">
        <f>SUM(H49:H56)</f>
        <v>743262</v>
      </c>
      <c r="I57" s="98"/>
      <c r="J57" s="127">
        <f>SUM(J49:J56)</f>
        <v>750006</v>
      </c>
      <c r="K57" s="94"/>
    </row>
    <row r="58" spans="1:11" ht="17.100000000000001" customHeight="1">
      <c r="A58" s="92" t="s">
        <v>18</v>
      </c>
      <c r="B58" s="97"/>
      <c r="D58" s="108"/>
      <c r="E58" s="98"/>
      <c r="F58" s="108"/>
      <c r="G58" s="98"/>
      <c r="H58" s="108"/>
      <c r="I58" s="98"/>
      <c r="J58" s="108"/>
      <c r="K58" s="94"/>
    </row>
    <row r="59" spans="1:11" ht="17.100000000000001" customHeight="1">
      <c r="A59" s="93" t="s">
        <v>180</v>
      </c>
      <c r="B59" s="97">
        <v>5</v>
      </c>
      <c r="D59" s="132">
        <v>0</v>
      </c>
      <c r="E59" s="98"/>
      <c r="F59" s="132">
        <v>0</v>
      </c>
      <c r="G59" s="98"/>
      <c r="H59" s="108">
        <v>216000</v>
      </c>
      <c r="I59" s="98"/>
      <c r="J59" s="132">
        <v>173000</v>
      </c>
      <c r="K59" s="94"/>
    </row>
    <row r="60" spans="1:11" ht="17.100000000000001" customHeight="1">
      <c r="A60" s="93" t="s">
        <v>181</v>
      </c>
      <c r="B60" s="97"/>
      <c r="D60" s="128"/>
      <c r="E60" s="98"/>
      <c r="F60" s="128"/>
      <c r="G60" s="98"/>
      <c r="H60" s="128"/>
      <c r="I60" s="98"/>
      <c r="J60" s="128"/>
      <c r="K60" s="96"/>
    </row>
    <row r="61" spans="1:11" ht="17.100000000000001" customHeight="1">
      <c r="A61" s="93" t="s">
        <v>182</v>
      </c>
      <c r="B61" s="97">
        <v>18</v>
      </c>
      <c r="D61" s="108">
        <v>4343811</v>
      </c>
      <c r="E61" s="98"/>
      <c r="F61" s="108">
        <v>3959092</v>
      </c>
      <c r="G61" s="98"/>
      <c r="H61" s="108">
        <v>1318003</v>
      </c>
      <c r="I61" s="98"/>
      <c r="J61" s="108">
        <v>1326809</v>
      </c>
      <c r="K61" s="94"/>
    </row>
    <row r="62" spans="1:11" ht="17.100000000000001" customHeight="1">
      <c r="A62" s="93" t="s">
        <v>212</v>
      </c>
      <c r="B62" s="97">
        <v>5</v>
      </c>
      <c r="D62" s="108">
        <v>26950</v>
      </c>
      <c r="E62" s="98"/>
      <c r="F62" s="108">
        <v>26950</v>
      </c>
      <c r="G62" s="98"/>
      <c r="H62" s="108">
        <v>0</v>
      </c>
      <c r="I62" s="98"/>
      <c r="J62" s="108">
        <v>0</v>
      </c>
      <c r="K62" s="94"/>
    </row>
    <row r="63" spans="1:11" ht="17.100000000000001" customHeight="1">
      <c r="A63" s="93" t="s">
        <v>89</v>
      </c>
      <c r="B63" s="97"/>
      <c r="D63" s="108">
        <v>75504</v>
      </c>
      <c r="E63" s="98"/>
      <c r="F63" s="108">
        <v>74329</v>
      </c>
      <c r="G63" s="98"/>
      <c r="H63" s="108">
        <v>19764</v>
      </c>
      <c r="I63" s="98"/>
      <c r="J63" s="108">
        <v>19638</v>
      </c>
      <c r="K63" s="94"/>
    </row>
    <row r="64" spans="1:11" ht="17.100000000000001" customHeight="1">
      <c r="A64" s="93" t="s">
        <v>213</v>
      </c>
      <c r="B64" s="97">
        <v>28</v>
      </c>
      <c r="D64" s="108">
        <v>18314</v>
      </c>
      <c r="E64" s="98"/>
      <c r="F64" s="108">
        <v>18314</v>
      </c>
      <c r="G64" s="98"/>
      <c r="H64" s="108">
        <v>0</v>
      </c>
      <c r="I64" s="98"/>
      <c r="J64" s="108">
        <v>0</v>
      </c>
      <c r="K64" s="94"/>
    </row>
    <row r="65" spans="1:13" ht="17.100000000000001" customHeight="1">
      <c r="A65" s="93" t="s">
        <v>144</v>
      </c>
      <c r="D65" s="108">
        <v>2735923</v>
      </c>
      <c r="E65" s="98"/>
      <c r="F65" s="108">
        <v>2676465</v>
      </c>
      <c r="G65" s="98"/>
      <c r="H65" s="108">
        <v>107137</v>
      </c>
      <c r="I65" s="98"/>
      <c r="J65" s="108">
        <v>106853</v>
      </c>
      <c r="K65" s="94"/>
    </row>
    <row r="66" spans="1:13" ht="17.100000000000001" customHeight="1">
      <c r="A66" s="93" t="s">
        <v>234</v>
      </c>
      <c r="B66" s="97">
        <v>16</v>
      </c>
      <c r="D66" s="108">
        <v>35590</v>
      </c>
      <c r="E66" s="98"/>
      <c r="F66" s="108">
        <v>0</v>
      </c>
      <c r="G66" s="98"/>
      <c r="H66" s="108">
        <v>2586</v>
      </c>
      <c r="I66" s="98"/>
      <c r="J66" s="108">
        <v>0</v>
      </c>
      <c r="K66" s="94"/>
    </row>
    <row r="67" spans="1:13" ht="17.100000000000001" customHeight="1">
      <c r="A67" s="93" t="s">
        <v>19</v>
      </c>
      <c r="B67" s="97"/>
      <c r="D67" s="126">
        <f>114774+1</f>
        <v>114775</v>
      </c>
      <c r="E67" s="98"/>
      <c r="F67" s="126">
        <v>110030</v>
      </c>
      <c r="G67" s="98"/>
      <c r="H67" s="126">
        <v>5893</v>
      </c>
      <c r="I67" s="98"/>
      <c r="J67" s="126">
        <v>5797</v>
      </c>
      <c r="K67" s="94"/>
    </row>
    <row r="68" spans="1:13" ht="17.100000000000001" customHeight="1">
      <c r="A68" s="92" t="s">
        <v>20</v>
      </c>
      <c r="B68" s="97"/>
      <c r="D68" s="126">
        <f>SUM(D59:D67)</f>
        <v>7350867</v>
      </c>
      <c r="E68" s="98"/>
      <c r="F68" s="126">
        <f>SUM(F59:F67)</f>
        <v>6865180</v>
      </c>
      <c r="G68" s="98"/>
      <c r="H68" s="126">
        <f>SUM(H59:H67)</f>
        <v>1669383</v>
      </c>
      <c r="I68" s="98"/>
      <c r="J68" s="126">
        <f>SUM(J59:J67)</f>
        <v>1632097</v>
      </c>
      <c r="K68" s="94"/>
    </row>
    <row r="69" spans="1:13" ht="17.100000000000001" customHeight="1">
      <c r="A69" s="92" t="s">
        <v>21</v>
      </c>
      <c r="B69" s="97"/>
      <c r="D69" s="126">
        <f>SUM(D57:D67)</f>
        <v>11173189</v>
      </c>
      <c r="E69" s="98"/>
      <c r="F69" s="126">
        <f>SUM(F57:F67)</f>
        <v>11313745</v>
      </c>
      <c r="G69" s="98"/>
      <c r="H69" s="126">
        <f>SUM(H57:H67)</f>
        <v>2412645</v>
      </c>
      <c r="I69" s="98"/>
      <c r="J69" s="126">
        <f>SUM(J57:J67)</f>
        <v>2382103</v>
      </c>
      <c r="K69" s="94"/>
    </row>
    <row r="70" spans="1:13" ht="17.100000000000001" customHeight="1">
      <c r="A70" s="92" t="s">
        <v>22</v>
      </c>
      <c r="B70" s="97"/>
      <c r="D70" s="108"/>
      <c r="E70" s="98"/>
      <c r="F70" s="108"/>
      <c r="G70" s="98"/>
      <c r="H70" s="108"/>
      <c r="I70" s="98"/>
      <c r="J70" s="108"/>
      <c r="K70" s="94"/>
    </row>
    <row r="71" spans="1:13" ht="17.100000000000001" customHeight="1">
      <c r="A71" s="93" t="s">
        <v>23</v>
      </c>
      <c r="B71" s="97"/>
      <c r="D71" s="108"/>
      <c r="E71" s="98"/>
      <c r="F71" s="108"/>
      <c r="G71" s="98"/>
      <c r="H71" s="108"/>
      <c r="I71" s="98"/>
      <c r="J71" s="108"/>
      <c r="K71" s="94"/>
    </row>
    <row r="72" spans="1:13" ht="17.100000000000001" customHeight="1">
      <c r="A72" s="93" t="s">
        <v>24</v>
      </c>
      <c r="B72" s="97"/>
      <c r="D72" s="108"/>
      <c r="E72" s="98"/>
      <c r="F72" s="108"/>
      <c r="G72" s="98"/>
      <c r="H72" s="108"/>
      <c r="I72" s="98"/>
      <c r="J72" s="108"/>
      <c r="K72" s="94"/>
    </row>
    <row r="73" spans="1:13" ht="17.100000000000001" customHeight="1" thickBot="1">
      <c r="A73" s="93" t="s">
        <v>25</v>
      </c>
      <c r="B73" s="97"/>
      <c r="D73" s="130">
        <v>2116754</v>
      </c>
      <c r="E73" s="98"/>
      <c r="F73" s="130">
        <v>2116754</v>
      </c>
      <c r="G73" s="98"/>
      <c r="H73" s="130">
        <v>2116754</v>
      </c>
      <c r="I73" s="98"/>
      <c r="J73" s="130">
        <v>2116754</v>
      </c>
      <c r="K73" s="94"/>
    </row>
    <row r="74" spans="1:13" ht="17.100000000000001" customHeight="1" thickTop="1">
      <c r="A74" s="93" t="s">
        <v>26</v>
      </c>
      <c r="B74" s="97"/>
      <c r="D74" s="108"/>
      <c r="E74" s="98"/>
      <c r="F74" s="108"/>
      <c r="G74" s="98"/>
      <c r="H74" s="108"/>
      <c r="I74" s="98"/>
      <c r="J74" s="108"/>
    </row>
    <row r="75" spans="1:13" ht="17.100000000000001" customHeight="1">
      <c r="A75" s="93" t="s">
        <v>27</v>
      </c>
      <c r="B75" s="97"/>
      <c r="D75" s="129">
        <v>1666827</v>
      </c>
      <c r="E75" s="98"/>
      <c r="F75" s="108">
        <v>1666827</v>
      </c>
      <c r="G75" s="98"/>
      <c r="H75" s="129">
        <v>1666827</v>
      </c>
      <c r="I75" s="98"/>
      <c r="J75" s="108">
        <v>1666827</v>
      </c>
      <c r="K75" s="94"/>
    </row>
    <row r="76" spans="1:13" ht="17.100000000000001" customHeight="1">
      <c r="A76" s="93" t="s">
        <v>28</v>
      </c>
      <c r="B76" s="97"/>
      <c r="D76" s="129">
        <v>2062461</v>
      </c>
      <c r="E76" s="98"/>
      <c r="F76" s="108">
        <v>2062461</v>
      </c>
      <c r="G76" s="98"/>
      <c r="H76" s="129">
        <v>2062461</v>
      </c>
      <c r="I76" s="98"/>
      <c r="J76" s="108">
        <v>2062461</v>
      </c>
      <c r="K76" s="94"/>
    </row>
    <row r="77" spans="1:13" ht="17.100000000000001" customHeight="1">
      <c r="A77" s="93" t="s">
        <v>29</v>
      </c>
      <c r="B77" s="97"/>
      <c r="D77" s="129">
        <v>568131</v>
      </c>
      <c r="E77" s="98"/>
      <c r="F77" s="108">
        <v>568131</v>
      </c>
      <c r="G77" s="98"/>
      <c r="H77" s="129">
        <v>0</v>
      </c>
      <c r="I77" s="98"/>
      <c r="J77" s="108">
        <v>0</v>
      </c>
      <c r="K77" s="94"/>
    </row>
    <row r="78" spans="1:13" ht="17.100000000000001" customHeight="1">
      <c r="A78" s="93" t="s">
        <v>30</v>
      </c>
      <c r="B78" s="97"/>
      <c r="D78" s="108"/>
      <c r="E78" s="98"/>
      <c r="F78" s="108"/>
      <c r="G78" s="98"/>
      <c r="H78" s="108"/>
      <c r="I78" s="98"/>
      <c r="J78" s="108"/>
      <c r="K78" s="94"/>
    </row>
    <row r="79" spans="1:13" ht="17.100000000000001" customHeight="1">
      <c r="A79" s="93" t="s">
        <v>31</v>
      </c>
      <c r="B79" s="97"/>
      <c r="C79" s="103"/>
      <c r="D79" s="129">
        <v>211675</v>
      </c>
      <c r="E79" s="100"/>
      <c r="F79" s="129">
        <v>211675</v>
      </c>
      <c r="G79" s="100"/>
      <c r="H79" s="129">
        <v>211675</v>
      </c>
      <c r="I79" s="100"/>
      <c r="J79" s="129">
        <v>211675</v>
      </c>
      <c r="K79" s="105"/>
    </row>
    <row r="80" spans="1:13" ht="17.100000000000001" customHeight="1">
      <c r="A80" s="93" t="s">
        <v>32</v>
      </c>
      <c r="B80" s="97"/>
      <c r="C80" s="103"/>
      <c r="D80" s="129">
        <v>1859185</v>
      </c>
      <c r="E80" s="100"/>
      <c r="F80" s="129">
        <v>1858942</v>
      </c>
      <c r="G80" s="100"/>
      <c r="H80" s="129">
        <v>901576</v>
      </c>
      <c r="I80" s="100"/>
      <c r="J80" s="129">
        <v>901647</v>
      </c>
      <c r="K80" s="105"/>
      <c r="M80" s="98"/>
    </row>
    <row r="81" spans="1:11" ht="17.100000000000001" customHeight="1">
      <c r="A81" s="93" t="s">
        <v>93</v>
      </c>
      <c r="B81" s="97"/>
      <c r="C81" s="103"/>
      <c r="D81" s="126">
        <v>5977856</v>
      </c>
      <c r="E81" s="100"/>
      <c r="F81" s="126">
        <v>5704657</v>
      </c>
      <c r="G81" s="100"/>
      <c r="H81" s="126">
        <v>141313</v>
      </c>
      <c r="I81" s="100"/>
      <c r="J81" s="126">
        <v>141313</v>
      </c>
      <c r="K81" s="105"/>
    </row>
    <row r="82" spans="1:11" ht="17.100000000000001" customHeight="1">
      <c r="A82" s="93" t="s">
        <v>253</v>
      </c>
      <c r="B82" s="97"/>
      <c r="D82" s="108">
        <f>SUM(D75:D81)</f>
        <v>12346135</v>
      </c>
      <c r="E82" s="98"/>
      <c r="F82" s="108">
        <f>SUM(F75:F81)</f>
        <v>12072693</v>
      </c>
      <c r="G82" s="98"/>
      <c r="H82" s="108">
        <f>SUM(H75:H81)</f>
        <v>4983852</v>
      </c>
      <c r="I82" s="98"/>
      <c r="J82" s="108">
        <f>SUM(J75:J81)</f>
        <v>4983923</v>
      </c>
      <c r="K82" s="94"/>
    </row>
    <row r="83" spans="1:11" ht="17.100000000000001" customHeight="1">
      <c r="A83" s="93" t="s">
        <v>131</v>
      </c>
      <c r="B83" s="97"/>
      <c r="D83" s="108"/>
      <c r="E83" s="98"/>
      <c r="F83" s="108"/>
      <c r="G83" s="98"/>
      <c r="H83" s="108"/>
      <c r="I83" s="98"/>
      <c r="J83" s="108"/>
      <c r="K83" s="94"/>
    </row>
    <row r="84" spans="1:11" ht="17.100000000000001" customHeight="1">
      <c r="A84" s="93" t="s">
        <v>132</v>
      </c>
      <c r="B84" s="97"/>
      <c r="D84" s="126">
        <v>144164</v>
      </c>
      <c r="E84" s="98"/>
      <c r="F84" s="126">
        <v>139879</v>
      </c>
      <c r="G84" s="98"/>
      <c r="H84" s="126">
        <f>+'[6]FS-YTD'!P107</f>
        <v>0</v>
      </c>
      <c r="I84" s="98"/>
      <c r="J84" s="126">
        <v>0</v>
      </c>
      <c r="K84" s="101"/>
    </row>
    <row r="85" spans="1:11" ht="17.100000000000001" customHeight="1">
      <c r="A85" s="92" t="s">
        <v>33</v>
      </c>
      <c r="B85" s="97"/>
      <c r="D85" s="126">
        <f>SUM(D82:D84)</f>
        <v>12490299</v>
      </c>
      <c r="E85" s="98"/>
      <c r="F85" s="126">
        <f>SUM(F82:F84)</f>
        <v>12212572</v>
      </c>
      <c r="G85" s="98"/>
      <c r="H85" s="126">
        <f>SUM(H82:H84)</f>
        <v>4983852</v>
      </c>
      <c r="I85" s="98"/>
      <c r="J85" s="126">
        <f>SUM(J82:J84)</f>
        <v>4983923</v>
      </c>
      <c r="K85" s="94"/>
    </row>
    <row r="86" spans="1:11" ht="17.100000000000001" customHeight="1" thickBot="1">
      <c r="A86" s="92" t="s">
        <v>34</v>
      </c>
      <c r="B86" s="97"/>
      <c r="D86" s="130">
        <f>SUM(D69,D85)</f>
        <v>23663488</v>
      </c>
      <c r="E86" s="98"/>
      <c r="F86" s="130">
        <f>SUM(F69,F85)</f>
        <v>23526317</v>
      </c>
      <c r="G86" s="98"/>
      <c r="H86" s="130">
        <f>SUM(H69,H85)</f>
        <v>7396497</v>
      </c>
      <c r="I86" s="98"/>
      <c r="J86" s="130">
        <f>SUM(J69,J85)</f>
        <v>7366026</v>
      </c>
      <c r="K86" s="94"/>
    </row>
    <row r="87" spans="1:11" ht="17.100000000000001" customHeight="1" thickTop="1">
      <c r="B87" s="106"/>
      <c r="C87" s="107"/>
      <c r="D87" s="107">
        <f>SUM(D86-D35)</f>
        <v>0</v>
      </c>
      <c r="E87" s="108"/>
      <c r="F87" s="107">
        <f>SUM(F86-F35)</f>
        <v>0</v>
      </c>
      <c r="G87" s="108"/>
      <c r="H87" s="107">
        <f>SUM(H86-H35)</f>
        <v>0</v>
      </c>
      <c r="I87" s="108"/>
      <c r="J87" s="107">
        <f>SUM(J86-J35)</f>
        <v>0</v>
      </c>
      <c r="K87" s="107"/>
    </row>
    <row r="88" spans="1:11" ht="17.100000000000001" customHeight="1">
      <c r="B88" s="106"/>
      <c r="C88" s="107"/>
      <c r="E88" s="108"/>
      <c r="G88" s="108"/>
      <c r="I88" s="108"/>
      <c r="K88" s="107"/>
    </row>
    <row r="89" spans="1:11" ht="17.100000000000001" customHeight="1">
      <c r="A89" s="93" t="s">
        <v>251</v>
      </c>
    </row>
    <row r="90" spans="1:11" ht="17.100000000000001" customHeight="1">
      <c r="A90" s="109"/>
    </row>
    <row r="91" spans="1:11" s="111" customFormat="1" ht="17.100000000000001" customHeight="1">
      <c r="A91" s="110"/>
      <c r="D91" s="107"/>
      <c r="E91" s="93"/>
      <c r="F91" s="107"/>
      <c r="G91" s="93"/>
      <c r="H91" s="107"/>
      <c r="J91" s="124"/>
    </row>
    <row r="92" spans="1:11" s="111" customFormat="1" ht="17.100000000000001" customHeight="1">
      <c r="A92" s="112"/>
      <c r="D92" s="107"/>
      <c r="E92" s="93"/>
      <c r="F92" s="107"/>
      <c r="G92" s="93"/>
      <c r="H92" s="107"/>
      <c r="J92" s="124"/>
    </row>
    <row r="93" spans="1:11" s="111" customFormat="1" ht="17.100000000000001" customHeight="1">
      <c r="B93" s="93" t="s">
        <v>133</v>
      </c>
      <c r="D93" s="107"/>
      <c r="E93" s="93"/>
      <c r="F93" s="107"/>
      <c r="G93" s="93"/>
      <c r="H93" s="107"/>
      <c r="J93" s="124"/>
    </row>
    <row r="94" spans="1:11" s="111" customFormat="1" ht="17.100000000000001" customHeight="1">
      <c r="A94" s="110"/>
      <c r="D94" s="124"/>
      <c r="F94" s="124"/>
      <c r="H94" s="124"/>
      <c r="J94" s="124"/>
    </row>
  </sheetData>
  <mergeCells count="4">
    <mergeCell ref="D5:F5"/>
    <mergeCell ref="H5:J5"/>
    <mergeCell ref="D43:F43"/>
    <mergeCell ref="H43:J43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1" manualBreakCount="1">
    <brk id="3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99"/>
  </sheetPr>
  <dimension ref="A1:K106"/>
  <sheetViews>
    <sheetView showGridLines="0" view="pageBreakPreview" topLeftCell="A53" zoomScaleNormal="100" zoomScaleSheetLayoutView="100" workbookViewId="0">
      <selection activeCell="A69" sqref="A69"/>
    </sheetView>
  </sheetViews>
  <sheetFormatPr defaultColWidth="9.28515625" defaultRowHeight="21" customHeight="1"/>
  <cols>
    <col min="1" max="1" width="46.42578125" style="3" customWidth="1"/>
    <col min="2" max="2" width="3.2851562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28515625" style="3"/>
  </cols>
  <sheetData>
    <row r="1" spans="1:10" s="1" customFormat="1" ht="19.5" customHeight="1">
      <c r="D1" s="2"/>
      <c r="F1" s="2"/>
      <c r="H1" s="2"/>
      <c r="J1" s="18" t="s">
        <v>122</v>
      </c>
    </row>
    <row r="2" spans="1:10" s="1" customFormat="1" ht="19.5" customHeight="1">
      <c r="A2" s="1" t="s">
        <v>0</v>
      </c>
      <c r="D2" s="2"/>
      <c r="F2" s="2"/>
      <c r="H2" s="2"/>
      <c r="J2" s="2"/>
    </row>
    <row r="3" spans="1:10" s="1" customFormat="1" ht="19.5" customHeight="1">
      <c r="A3" s="1" t="s">
        <v>136</v>
      </c>
      <c r="D3" s="2"/>
      <c r="F3" s="2"/>
      <c r="H3" s="2"/>
      <c r="J3" s="2"/>
    </row>
    <row r="4" spans="1:10" s="1" customFormat="1" ht="19.5" customHeight="1">
      <c r="A4" s="1" t="s">
        <v>216</v>
      </c>
      <c r="D4" s="2"/>
      <c r="F4" s="2"/>
      <c r="H4" s="2"/>
      <c r="J4" s="2"/>
    </row>
    <row r="5" spans="1:10" s="8" customFormat="1" ht="19.5" customHeight="1">
      <c r="D5" s="4"/>
      <c r="E5" s="3"/>
      <c r="F5" s="4"/>
      <c r="G5" s="3"/>
      <c r="H5" s="5"/>
      <c r="I5" s="3"/>
      <c r="J5" s="5" t="s">
        <v>163</v>
      </c>
    </row>
    <row r="6" spans="1:10" s="6" customFormat="1" ht="19.5" customHeight="1">
      <c r="D6" s="7"/>
      <c r="E6" s="91" t="s">
        <v>1</v>
      </c>
      <c r="F6" s="7"/>
      <c r="H6" s="7"/>
      <c r="I6" s="91" t="s">
        <v>2</v>
      </c>
      <c r="J6" s="7"/>
    </row>
    <row r="7" spans="1:10" s="8" customFormat="1" ht="19.5" customHeight="1">
      <c r="B7" s="9" t="s">
        <v>3</v>
      </c>
      <c r="D7" s="50" t="s">
        <v>218</v>
      </c>
      <c r="E7" s="10"/>
      <c r="F7" s="50" t="s">
        <v>197</v>
      </c>
      <c r="G7" s="49"/>
      <c r="H7" s="50" t="s">
        <v>218</v>
      </c>
      <c r="I7" s="10"/>
      <c r="J7" s="50" t="s">
        <v>197</v>
      </c>
    </row>
    <row r="8" spans="1:10" s="8" customFormat="1" ht="19.5" customHeight="1">
      <c r="B8" s="9"/>
      <c r="D8" s="50"/>
      <c r="E8" s="10"/>
      <c r="F8" s="80"/>
      <c r="G8" s="49"/>
      <c r="H8" s="50"/>
      <c r="I8" s="10"/>
      <c r="J8" s="50"/>
    </row>
    <row r="9" spans="1:10" s="8" customFormat="1" ht="19.5" customHeight="1">
      <c r="B9" s="9"/>
      <c r="D9" s="10"/>
      <c r="E9" s="10"/>
      <c r="F9" s="10"/>
      <c r="G9" s="49"/>
      <c r="H9" s="10"/>
      <c r="I9" s="10"/>
      <c r="J9" s="10"/>
    </row>
    <row r="10" spans="1:10" ht="19.5" customHeight="1">
      <c r="A10" s="1" t="s">
        <v>235</v>
      </c>
      <c r="B10" s="11">
        <v>19</v>
      </c>
    </row>
    <row r="11" spans="1:10" ht="19.5" customHeight="1">
      <c r="A11" s="3" t="s">
        <v>117</v>
      </c>
      <c r="B11" s="8"/>
      <c r="D11" s="12">
        <v>886964</v>
      </c>
      <c r="E11" s="12"/>
      <c r="F11" s="12">
        <v>1134275</v>
      </c>
      <c r="G11" s="12"/>
      <c r="H11" s="12">
        <v>14011</v>
      </c>
      <c r="I11" s="12"/>
      <c r="J11" s="12">
        <v>20053</v>
      </c>
    </row>
    <row r="12" spans="1:10" ht="19.5" customHeight="1">
      <c r="A12" s="3" t="s">
        <v>118</v>
      </c>
      <c r="B12" s="11"/>
      <c r="D12" s="12">
        <v>121088</v>
      </c>
      <c r="E12" s="12"/>
      <c r="F12" s="12">
        <v>145837</v>
      </c>
      <c r="G12" s="12"/>
      <c r="H12" s="13">
        <v>0</v>
      </c>
      <c r="I12" s="14"/>
      <c r="J12" s="13">
        <v>103</v>
      </c>
    </row>
    <row r="13" spans="1:10" ht="19.5" customHeight="1">
      <c r="A13" s="3" t="s">
        <v>119</v>
      </c>
      <c r="B13" s="11"/>
      <c r="D13" s="12">
        <v>14844</v>
      </c>
      <c r="E13" s="12"/>
      <c r="F13" s="12">
        <v>25937</v>
      </c>
      <c r="G13" s="12"/>
      <c r="H13" s="18">
        <v>5652</v>
      </c>
      <c r="I13" s="14"/>
      <c r="J13" s="18">
        <v>5607</v>
      </c>
    </row>
    <row r="14" spans="1:10" ht="19.5" customHeight="1">
      <c r="A14" s="3" t="s">
        <v>189</v>
      </c>
      <c r="B14" s="11"/>
      <c r="D14" s="12">
        <v>14351</v>
      </c>
      <c r="E14" s="12"/>
      <c r="F14" s="12">
        <v>11732</v>
      </c>
      <c r="G14" s="12"/>
      <c r="H14" s="18">
        <v>26816</v>
      </c>
      <c r="I14" s="14"/>
      <c r="J14" s="18">
        <v>11621</v>
      </c>
    </row>
    <row r="15" spans="1:10" ht="19.5" customHeight="1">
      <c r="A15" s="3" t="s">
        <v>35</v>
      </c>
      <c r="B15" s="11">
        <v>20</v>
      </c>
      <c r="D15" s="15">
        <f>+'[7]bs&amp;pl-reclass'!$I$20</f>
        <v>3734</v>
      </c>
      <c r="E15" s="17"/>
      <c r="F15" s="15">
        <v>3342</v>
      </c>
      <c r="G15" s="17"/>
      <c r="H15" s="24">
        <f>+'[7]bs&amp;pl-reclass'!$AK$20</f>
        <v>23920</v>
      </c>
      <c r="I15" s="17"/>
      <c r="J15" s="24">
        <v>189818</v>
      </c>
    </row>
    <row r="16" spans="1:10" ht="19.5" customHeight="1">
      <c r="A16" s="1" t="s">
        <v>120</v>
      </c>
      <c r="B16" s="8"/>
      <c r="D16" s="15">
        <f>SUM(D11:D15)</f>
        <v>1040981</v>
      </c>
      <c r="E16" s="12"/>
      <c r="F16" s="15">
        <f>SUM(F11:F15)</f>
        <v>1321123</v>
      </c>
      <c r="G16" s="12"/>
      <c r="H16" s="15">
        <f>SUM(H11:H15)</f>
        <v>70399</v>
      </c>
      <c r="I16" s="12"/>
      <c r="J16" s="15">
        <f>SUM(J11:J15)</f>
        <v>227202</v>
      </c>
    </row>
    <row r="17" spans="1:11" ht="19.5" customHeight="1">
      <c r="A17" s="1" t="s">
        <v>36</v>
      </c>
      <c r="B17" s="8"/>
      <c r="D17" s="12"/>
      <c r="E17" s="12"/>
      <c r="F17" s="12"/>
      <c r="G17" s="12"/>
      <c r="H17" s="12"/>
      <c r="I17" s="12"/>
      <c r="J17" s="12"/>
    </row>
    <row r="18" spans="1:11" ht="19.5" customHeight="1">
      <c r="A18" s="3" t="s">
        <v>37</v>
      </c>
      <c r="B18" s="8"/>
      <c r="D18" s="12">
        <v>513344</v>
      </c>
      <c r="E18" s="12"/>
      <c r="F18" s="12">
        <v>588713</v>
      </c>
      <c r="G18" s="12"/>
      <c r="H18" s="12">
        <f>+'[7]bs&amp;pl-reclass'!$AK$23</f>
        <v>7820</v>
      </c>
      <c r="I18" s="12"/>
      <c r="J18" s="12">
        <v>11041</v>
      </c>
      <c r="K18" s="12"/>
    </row>
    <row r="19" spans="1:11" ht="19.5" customHeight="1">
      <c r="A19" s="3" t="s">
        <v>38</v>
      </c>
      <c r="B19" s="11"/>
      <c r="D19" s="12">
        <v>56797</v>
      </c>
      <c r="E19" s="12"/>
      <c r="F19" s="12">
        <v>95870</v>
      </c>
      <c r="G19" s="12"/>
      <c r="H19" s="12">
        <f>+'[7]bs&amp;pl-reclass'!$AK$24</f>
        <v>0</v>
      </c>
      <c r="I19" s="14"/>
      <c r="J19" s="12">
        <v>0</v>
      </c>
    </row>
    <row r="20" spans="1:11" ht="19.5" customHeight="1">
      <c r="A20" s="3" t="s">
        <v>39</v>
      </c>
      <c r="B20" s="11"/>
      <c r="D20" s="12">
        <v>8509</v>
      </c>
      <c r="E20" s="12"/>
      <c r="F20" s="12">
        <v>12875</v>
      </c>
      <c r="G20" s="12"/>
      <c r="H20" s="12">
        <f>+'[7]bs&amp;pl-reclass'!$AK$25</f>
        <v>1764.8780800000002</v>
      </c>
      <c r="I20" s="14"/>
      <c r="J20" s="12">
        <v>1773</v>
      </c>
    </row>
    <row r="21" spans="1:11" ht="19.5" customHeight="1">
      <c r="A21" s="3" t="s">
        <v>40</v>
      </c>
      <c r="B21" s="11"/>
      <c r="D21" s="12">
        <v>77537</v>
      </c>
      <c r="E21" s="12"/>
      <c r="F21" s="12">
        <v>88575</v>
      </c>
      <c r="G21" s="12"/>
      <c r="H21" s="12">
        <f>+'[7]bs&amp;pl-reclass'!$AK$26</f>
        <v>1104</v>
      </c>
      <c r="I21" s="14"/>
      <c r="J21" s="12">
        <v>461</v>
      </c>
    </row>
    <row r="22" spans="1:11" ht="19.5" customHeight="1">
      <c r="A22" s="3" t="s">
        <v>41</v>
      </c>
      <c r="B22" s="11"/>
      <c r="D22" s="12">
        <v>318652</v>
      </c>
      <c r="E22" s="12"/>
      <c r="F22" s="12">
        <v>367692</v>
      </c>
      <c r="G22" s="12"/>
      <c r="H22" s="12">
        <f>+'[7]bs&amp;pl-reclass'!$AK$27</f>
        <v>34338.121919999998</v>
      </c>
      <c r="I22" s="12"/>
      <c r="J22" s="12">
        <v>44069</v>
      </c>
    </row>
    <row r="23" spans="1:11" ht="19.5" customHeight="1">
      <c r="A23" s="1" t="s">
        <v>42</v>
      </c>
      <c r="B23" s="11"/>
      <c r="D23" s="16">
        <f>SUM(D18:D22)</f>
        <v>974839</v>
      </c>
      <c r="E23" s="12"/>
      <c r="F23" s="16">
        <f>SUM(F18:F22)</f>
        <v>1153725</v>
      </c>
      <c r="G23" s="12"/>
      <c r="H23" s="16">
        <f>SUM(H18:H22)</f>
        <v>45027</v>
      </c>
      <c r="I23" s="12"/>
      <c r="J23" s="16">
        <f>SUM(J18:J22)</f>
        <v>57344</v>
      </c>
    </row>
    <row r="24" spans="1:11" ht="19.5" customHeight="1">
      <c r="A24" s="1" t="s">
        <v>236</v>
      </c>
      <c r="B24" s="11"/>
      <c r="D24" s="12">
        <f>SUM(D16-D23)</f>
        <v>66142</v>
      </c>
      <c r="E24" s="12"/>
      <c r="F24" s="12">
        <f>SUM(F16-F23)</f>
        <v>167398</v>
      </c>
      <c r="G24" s="12"/>
      <c r="H24" s="12">
        <f>SUM(H16-H23)</f>
        <v>25372</v>
      </c>
      <c r="I24" s="12"/>
      <c r="J24" s="12">
        <f>SUM(J16-J23)</f>
        <v>169858</v>
      </c>
    </row>
    <row r="25" spans="1:11" s="19" customFormat="1" ht="19.5" customHeight="1">
      <c r="A25" s="19" t="s">
        <v>204</v>
      </c>
      <c r="B25" s="11">
        <v>9</v>
      </c>
      <c r="D25" s="17">
        <f>7270+1</f>
        <v>7271</v>
      </c>
      <c r="E25" s="17"/>
      <c r="F25" s="17">
        <v>10107</v>
      </c>
      <c r="G25" s="17"/>
      <c r="H25" s="25">
        <f>+'[7]bs&amp;pl-reclass'!$AK$36</f>
        <v>0</v>
      </c>
      <c r="I25" s="17"/>
      <c r="J25" s="25">
        <v>0</v>
      </c>
    </row>
    <row r="26" spans="1:11" ht="19.5" customHeight="1">
      <c r="A26" s="3" t="s">
        <v>43</v>
      </c>
      <c r="B26" s="11"/>
      <c r="D26" s="15">
        <v>-59758</v>
      </c>
      <c r="E26" s="17"/>
      <c r="F26" s="15">
        <v>-35680</v>
      </c>
      <c r="G26" s="17"/>
      <c r="H26" s="15">
        <v>-24453</v>
      </c>
      <c r="I26" s="17"/>
      <c r="J26" s="15">
        <v>-11351</v>
      </c>
    </row>
    <row r="27" spans="1:11" s="19" customFormat="1" ht="19.5" customHeight="1">
      <c r="A27" s="26" t="s">
        <v>223</v>
      </c>
      <c r="B27" s="27"/>
      <c r="D27" s="25">
        <f>SUM(D24:D26)</f>
        <v>13655</v>
      </c>
      <c r="E27" s="17"/>
      <c r="F27" s="25">
        <f>SUM(F24:F26)</f>
        <v>141825</v>
      </c>
      <c r="G27" s="17"/>
      <c r="H27" s="25">
        <f>SUM(H24:H26)</f>
        <v>919</v>
      </c>
      <c r="I27" s="17"/>
      <c r="J27" s="25">
        <f>SUM(J24:J26)</f>
        <v>158507</v>
      </c>
    </row>
    <row r="28" spans="1:11" ht="19.5" customHeight="1">
      <c r="A28" s="3" t="s">
        <v>137</v>
      </c>
      <c r="B28" s="11">
        <v>21</v>
      </c>
      <c r="D28" s="15">
        <f>+'[7]bs&amp;pl-reclass'!$I$42</f>
        <v>-8845</v>
      </c>
      <c r="E28" s="12"/>
      <c r="F28" s="15">
        <v>-55020</v>
      </c>
      <c r="G28" s="12"/>
      <c r="H28" s="24">
        <f>+'[7]bs&amp;pl-reclass'!$AK$42</f>
        <v>-426</v>
      </c>
      <c r="I28" s="12"/>
      <c r="J28" s="24">
        <v>921</v>
      </c>
    </row>
    <row r="29" spans="1:11" ht="19.5" customHeight="1" thickBot="1">
      <c r="A29" s="1" t="s">
        <v>158</v>
      </c>
      <c r="B29" s="8"/>
      <c r="D29" s="53">
        <f>SUM(D27:D28)</f>
        <v>4810</v>
      </c>
      <c r="E29" s="12"/>
      <c r="F29" s="53">
        <f>SUM(F27:F28)</f>
        <v>86805</v>
      </c>
      <c r="G29" s="12"/>
      <c r="H29" s="53">
        <f>SUM(H27:H28)</f>
        <v>493</v>
      </c>
      <c r="I29" s="12"/>
      <c r="J29" s="53">
        <f>SUM(J27:J28)</f>
        <v>159428</v>
      </c>
    </row>
    <row r="30" spans="1:11" ht="18.75" customHeight="1" thickTop="1">
      <c r="A30" s="1"/>
      <c r="B30" s="8"/>
      <c r="D30" s="22"/>
      <c r="E30" s="12"/>
      <c r="F30" s="22"/>
      <c r="G30" s="12"/>
      <c r="H30" s="22"/>
      <c r="I30" s="12"/>
      <c r="J30" s="22"/>
    </row>
    <row r="31" spans="1:11" ht="21" customHeight="1">
      <c r="A31" s="1" t="s">
        <v>224</v>
      </c>
      <c r="B31" s="8"/>
      <c r="D31" s="22"/>
      <c r="E31" s="12"/>
      <c r="F31" s="22"/>
      <c r="G31" s="12"/>
      <c r="H31" s="22"/>
      <c r="I31" s="4"/>
      <c r="J31" s="22"/>
    </row>
    <row r="32" spans="1:11" ht="21" customHeight="1" thickBot="1">
      <c r="A32" s="3" t="s">
        <v>91</v>
      </c>
      <c r="B32" s="8"/>
      <c r="D32" s="115">
        <f>+D29-D33</f>
        <v>559</v>
      </c>
      <c r="E32" s="4"/>
      <c r="F32" s="22">
        <v>82841</v>
      </c>
      <c r="G32" s="4"/>
      <c r="H32" s="74">
        <f>H29</f>
        <v>493</v>
      </c>
      <c r="I32" s="4"/>
      <c r="J32" s="74">
        <f>J29</f>
        <v>159428</v>
      </c>
    </row>
    <row r="33" spans="1:10" ht="21" customHeight="1" thickTop="1">
      <c r="A33" s="3" t="s">
        <v>90</v>
      </c>
      <c r="B33" s="8"/>
      <c r="D33" s="15">
        <v>4251</v>
      </c>
      <c r="E33" s="4"/>
      <c r="F33" s="75">
        <v>3964</v>
      </c>
      <c r="G33" s="4"/>
      <c r="H33" s="22"/>
      <c r="I33" s="4"/>
      <c r="J33" s="22"/>
    </row>
    <row r="34" spans="1:10" ht="21" customHeight="1" thickBot="1">
      <c r="B34" s="8"/>
      <c r="D34" s="53">
        <f>SUM(D32:D33)</f>
        <v>4810</v>
      </c>
      <c r="E34" s="4"/>
      <c r="F34" s="20">
        <f>SUM(F32:F33)</f>
        <v>86805</v>
      </c>
      <c r="G34" s="4"/>
      <c r="H34" s="22"/>
      <c r="I34" s="4"/>
      <c r="J34" s="22"/>
    </row>
    <row r="35" spans="1:10" ht="21" customHeight="1" thickTop="1">
      <c r="B35" s="8"/>
      <c r="D35" s="22"/>
      <c r="E35" s="4"/>
      <c r="F35" s="22"/>
      <c r="G35" s="4"/>
      <c r="H35" s="22"/>
      <c r="I35" s="4"/>
      <c r="J35" s="22"/>
    </row>
    <row r="36" spans="1:10" ht="21" customHeight="1">
      <c r="A36" s="1" t="s">
        <v>44</v>
      </c>
      <c r="B36" s="11">
        <v>22</v>
      </c>
    </row>
    <row r="37" spans="1:10" ht="21" customHeight="1" thickBot="1">
      <c r="A37" s="3" t="s">
        <v>225</v>
      </c>
      <c r="B37" s="8"/>
      <c r="D37" s="134">
        <f>(D32/166682701)*1000</f>
        <v>3.3536773561162773E-3</v>
      </c>
      <c r="E37" s="30"/>
      <c r="F37" s="29">
        <f>F32/166682.701</f>
        <v>0.49699818579253763</v>
      </c>
      <c r="G37" s="30"/>
      <c r="H37" s="134">
        <f>(H32/166682701)*1000</f>
        <v>2.9577154500274147E-3</v>
      </c>
      <c r="I37" s="30"/>
      <c r="J37" s="73">
        <f>J32/166682.701</f>
        <v>0.95647598127174571</v>
      </c>
    </row>
    <row r="38" spans="1:10" ht="20.25" customHeight="1" thickTop="1"/>
    <row r="39" spans="1:10" ht="13.5" customHeight="1">
      <c r="B39" s="8"/>
      <c r="D39" s="31"/>
      <c r="F39" s="31"/>
      <c r="G39" s="30"/>
      <c r="H39" s="31"/>
      <c r="J39" s="31"/>
    </row>
    <row r="40" spans="1:10" ht="21" customHeight="1">
      <c r="A40" s="93" t="s">
        <v>251</v>
      </c>
    </row>
    <row r="41" spans="1:10" s="1" customFormat="1" ht="19.5" customHeight="1">
      <c r="D41" s="2"/>
      <c r="F41" s="2"/>
      <c r="H41" s="18"/>
      <c r="J41" s="18" t="s">
        <v>122</v>
      </c>
    </row>
    <row r="42" spans="1:10" s="1" customFormat="1" ht="19.5" customHeight="1">
      <c r="A42" s="1" t="s">
        <v>0</v>
      </c>
      <c r="D42" s="2"/>
      <c r="F42" s="2"/>
      <c r="H42" s="2"/>
      <c r="J42" s="2"/>
    </row>
    <row r="43" spans="1:10" s="1" customFormat="1" ht="21" customHeight="1">
      <c r="A43" s="1" t="s">
        <v>138</v>
      </c>
      <c r="D43" s="2"/>
      <c r="F43" s="2"/>
      <c r="H43" s="2"/>
      <c r="J43" s="2"/>
    </row>
    <row r="44" spans="1:10" s="1" customFormat="1" ht="21" customHeight="1">
      <c r="A44" s="1" t="s">
        <v>216</v>
      </c>
      <c r="D44" s="2"/>
      <c r="F44" s="2"/>
      <c r="H44" s="2"/>
      <c r="J44" s="2"/>
    </row>
    <row r="45" spans="1:10" s="8" customFormat="1" ht="21" customHeight="1">
      <c r="D45" s="4"/>
      <c r="E45" s="3"/>
      <c r="F45" s="4"/>
      <c r="G45" s="3"/>
      <c r="H45" s="5"/>
      <c r="I45" s="3"/>
      <c r="J45" s="5" t="s">
        <v>121</v>
      </c>
    </row>
    <row r="46" spans="1:10" s="6" customFormat="1" ht="21" customHeight="1">
      <c r="D46" s="7"/>
      <c r="E46" s="91" t="s">
        <v>1</v>
      </c>
      <c r="F46" s="7"/>
      <c r="H46" s="7"/>
      <c r="I46" s="91" t="s">
        <v>2</v>
      </c>
      <c r="J46" s="7"/>
    </row>
    <row r="47" spans="1:10" s="8" customFormat="1" ht="21" customHeight="1">
      <c r="B47" s="9" t="s">
        <v>3</v>
      </c>
      <c r="D47" s="50" t="s">
        <v>218</v>
      </c>
      <c r="E47" s="10"/>
      <c r="F47" s="50" t="s">
        <v>197</v>
      </c>
      <c r="G47" s="49"/>
      <c r="H47" s="50" t="s">
        <v>218</v>
      </c>
      <c r="I47" s="10"/>
      <c r="J47" s="50" t="s">
        <v>197</v>
      </c>
    </row>
    <row r="48" spans="1:10" s="8" customFormat="1" ht="21" customHeight="1">
      <c r="B48" s="9"/>
      <c r="D48" s="80"/>
      <c r="E48" s="10"/>
      <c r="F48" s="80"/>
      <c r="G48" s="49"/>
      <c r="H48" s="50"/>
      <c r="I48" s="10"/>
      <c r="J48" s="50"/>
    </row>
    <row r="49" spans="1:10" s="8" customFormat="1" ht="21" customHeight="1">
      <c r="B49" s="9"/>
      <c r="D49" s="50"/>
      <c r="E49" s="10"/>
      <c r="F49" s="50"/>
      <c r="G49" s="49"/>
      <c r="H49" s="50"/>
      <c r="I49" s="10"/>
      <c r="J49" s="50"/>
    </row>
    <row r="50" spans="1:10" ht="21" customHeight="1" thickBot="1">
      <c r="A50" s="1" t="s">
        <v>158</v>
      </c>
      <c r="B50" s="8"/>
      <c r="D50" s="28">
        <f>SUM(D34)</f>
        <v>4810</v>
      </c>
      <c r="E50" s="22"/>
      <c r="F50" s="28">
        <f>SUM(F34)</f>
        <v>86805</v>
      </c>
      <c r="G50" s="22"/>
      <c r="H50" s="28">
        <f>H32</f>
        <v>493</v>
      </c>
      <c r="I50" s="22"/>
      <c r="J50" s="28">
        <f>J32</f>
        <v>159428</v>
      </c>
    </row>
    <row r="51" spans="1:10" ht="21" customHeight="1" thickTop="1">
      <c r="B51" s="8"/>
      <c r="D51" s="22"/>
      <c r="E51" s="22"/>
      <c r="F51" s="22"/>
      <c r="G51" s="22"/>
      <c r="H51" s="22"/>
      <c r="I51" s="22"/>
      <c r="J51" s="22"/>
    </row>
    <row r="52" spans="1:10" ht="21" customHeight="1">
      <c r="A52" s="1" t="s">
        <v>159</v>
      </c>
      <c r="B52" s="8"/>
      <c r="D52" s="22"/>
      <c r="E52" s="22"/>
      <c r="F52" s="22"/>
      <c r="G52" s="22"/>
      <c r="H52" s="22"/>
      <c r="I52" s="22"/>
      <c r="J52" s="22"/>
    </row>
    <row r="53" spans="1:10" ht="21" customHeight="1">
      <c r="A53" s="34" t="s">
        <v>169</v>
      </c>
      <c r="B53" s="8"/>
      <c r="D53" s="22"/>
      <c r="E53" s="22"/>
      <c r="F53" s="22"/>
      <c r="G53" s="22"/>
      <c r="H53" s="22"/>
      <c r="I53" s="22"/>
      <c r="J53" s="22"/>
    </row>
    <row r="54" spans="1:10" ht="21" customHeight="1">
      <c r="A54" s="34" t="s">
        <v>162</v>
      </c>
      <c r="B54" s="8"/>
      <c r="D54" s="22"/>
      <c r="E54" s="22"/>
      <c r="F54" s="22"/>
      <c r="G54" s="22"/>
      <c r="H54" s="22"/>
      <c r="I54" s="22"/>
      <c r="J54" s="22"/>
    </row>
    <row r="55" spans="1:10" ht="21" customHeight="1">
      <c r="A55" s="3" t="s">
        <v>115</v>
      </c>
      <c r="B55" s="11"/>
      <c r="D55" s="22"/>
      <c r="E55" s="19"/>
      <c r="F55" s="22"/>
      <c r="G55" s="19"/>
      <c r="H55" s="22"/>
      <c r="I55" s="19"/>
      <c r="J55" s="22"/>
    </row>
    <row r="56" spans="1:10" ht="21" customHeight="1">
      <c r="A56" s="3" t="s">
        <v>147</v>
      </c>
      <c r="B56" s="8"/>
      <c r="D56" s="42">
        <v>255</v>
      </c>
      <c r="E56" s="43"/>
      <c r="F56" s="42">
        <v>-212</v>
      </c>
      <c r="G56" s="43"/>
      <c r="H56" s="18">
        <v>0</v>
      </c>
      <c r="I56" s="43"/>
      <c r="J56" s="18">
        <v>0</v>
      </c>
    </row>
    <row r="57" spans="1:10" ht="21" customHeight="1">
      <c r="A57" s="3" t="s">
        <v>183</v>
      </c>
      <c r="B57" s="11">
        <v>9</v>
      </c>
      <c r="D57" s="24">
        <v>4055</v>
      </c>
      <c r="E57" s="43"/>
      <c r="F57" s="24">
        <v>2752</v>
      </c>
      <c r="G57" s="43"/>
      <c r="H57" s="24">
        <v>0</v>
      </c>
      <c r="I57" s="43"/>
      <c r="J57" s="24">
        <v>0</v>
      </c>
    </row>
    <row r="58" spans="1:10" ht="21" customHeight="1">
      <c r="A58" s="3" t="s">
        <v>169</v>
      </c>
      <c r="B58" s="11"/>
      <c r="D58" s="23"/>
      <c r="E58" s="43"/>
      <c r="F58" s="23"/>
      <c r="G58" s="43"/>
      <c r="H58" s="23"/>
      <c r="I58" s="43"/>
      <c r="J58" s="23"/>
    </row>
    <row r="59" spans="1:10" ht="21" customHeight="1">
      <c r="A59" s="3" t="s">
        <v>255</v>
      </c>
      <c r="B59" s="11"/>
      <c r="D59" s="24">
        <f>SUM(D56:D57)</f>
        <v>4310</v>
      </c>
      <c r="E59" s="43"/>
      <c r="F59" s="24">
        <f>SUM(F56:F57)</f>
        <v>2540</v>
      </c>
      <c r="G59" s="43"/>
      <c r="H59" s="24">
        <f>SUM(H56:H57)</f>
        <v>0</v>
      </c>
      <c r="I59" s="43"/>
      <c r="J59" s="24">
        <f>SUM(J56:J57)</f>
        <v>0</v>
      </c>
    </row>
    <row r="60" spans="1:10" ht="21" customHeight="1">
      <c r="A60" s="34" t="s">
        <v>237</v>
      </c>
      <c r="B60" s="11"/>
      <c r="D60" s="18"/>
      <c r="E60" s="43"/>
      <c r="F60" s="18"/>
      <c r="G60" s="43"/>
      <c r="H60" s="18"/>
      <c r="I60" s="43"/>
      <c r="J60" s="18"/>
    </row>
    <row r="61" spans="1:10" ht="21" customHeight="1">
      <c r="A61" s="34" t="s">
        <v>238</v>
      </c>
      <c r="B61" s="11"/>
      <c r="D61" s="18"/>
      <c r="E61" s="43"/>
      <c r="F61" s="18"/>
      <c r="G61" s="43"/>
      <c r="H61" s="18"/>
      <c r="I61" s="43"/>
      <c r="J61" s="18"/>
    </row>
    <row r="62" spans="1:10" ht="21" customHeight="1">
      <c r="A62" s="3" t="s">
        <v>183</v>
      </c>
      <c r="B62" s="11">
        <v>9</v>
      </c>
      <c r="D62" s="24">
        <v>-4468</v>
      </c>
      <c r="E62" s="43"/>
      <c r="F62" s="24">
        <v>0</v>
      </c>
      <c r="G62" s="43"/>
      <c r="H62" s="24">
        <v>0</v>
      </c>
      <c r="I62" s="43"/>
      <c r="J62" s="24">
        <v>0</v>
      </c>
    </row>
    <row r="63" spans="1:10" ht="21" customHeight="1">
      <c r="A63" s="3" t="s">
        <v>237</v>
      </c>
      <c r="B63" s="11"/>
      <c r="D63" s="23"/>
      <c r="E63" s="43"/>
      <c r="F63" s="23"/>
      <c r="G63" s="43"/>
      <c r="H63" s="23"/>
      <c r="I63" s="43"/>
      <c r="J63" s="23"/>
    </row>
    <row r="64" spans="1:10" ht="21" customHeight="1">
      <c r="A64" s="3" t="s">
        <v>255</v>
      </c>
      <c r="B64" s="11"/>
      <c r="D64" s="18">
        <f>SUM(D62)</f>
        <v>-4468</v>
      </c>
      <c r="E64" s="43"/>
      <c r="F64" s="18">
        <f>SUM(F62)</f>
        <v>0</v>
      </c>
      <c r="G64" s="43"/>
      <c r="H64" s="18">
        <f>SUM(H62)</f>
        <v>0</v>
      </c>
      <c r="I64" s="43"/>
      <c r="J64" s="18">
        <f>SUM(J62)</f>
        <v>0</v>
      </c>
    </row>
    <row r="65" spans="1:10" ht="21" customHeight="1">
      <c r="A65" s="1" t="s">
        <v>160</v>
      </c>
      <c r="B65" s="11"/>
      <c r="D65" s="16">
        <f>SUM(D59+D64)</f>
        <v>-158</v>
      </c>
      <c r="E65" s="17"/>
      <c r="F65" s="16">
        <f>SUM(F59+F64)</f>
        <v>2540</v>
      </c>
      <c r="G65" s="17"/>
      <c r="H65" s="16">
        <f>SUM(H59+H64)</f>
        <v>0</v>
      </c>
      <c r="I65" s="17"/>
      <c r="J65" s="16">
        <f>SUM(J59+J64)</f>
        <v>0</v>
      </c>
    </row>
    <row r="66" spans="1:10" ht="21" customHeight="1">
      <c r="A66" s="1"/>
      <c r="B66" s="8"/>
      <c r="D66" s="31"/>
      <c r="E66" s="19"/>
      <c r="F66" s="31"/>
      <c r="G66" s="31"/>
      <c r="H66" s="31"/>
      <c r="I66" s="19"/>
      <c r="J66" s="31"/>
    </row>
    <row r="67" spans="1:10" ht="21" customHeight="1" thickBot="1">
      <c r="A67" s="1" t="s">
        <v>226</v>
      </c>
      <c r="B67" s="8"/>
      <c r="D67" s="28">
        <f>SUM(D50,D65)</f>
        <v>4652</v>
      </c>
      <c r="E67" s="22"/>
      <c r="F67" s="28">
        <f>SUM(F50,F65)</f>
        <v>89345</v>
      </c>
      <c r="G67" s="4"/>
      <c r="H67" s="28">
        <f>SUM(H50,H65)</f>
        <v>493</v>
      </c>
      <c r="I67" s="4"/>
      <c r="J67" s="28">
        <f>SUM(J50,J65)</f>
        <v>159428</v>
      </c>
    </row>
    <row r="68" spans="1:10" ht="21" customHeight="1" thickTop="1">
      <c r="B68" s="8"/>
      <c r="D68" s="31"/>
      <c r="E68" s="19"/>
      <c r="F68" s="31"/>
      <c r="G68" s="30"/>
      <c r="H68" s="31"/>
      <c r="J68" s="31"/>
    </row>
    <row r="69" spans="1:10" ht="21" customHeight="1">
      <c r="A69" s="1" t="s">
        <v>227</v>
      </c>
      <c r="B69" s="8"/>
      <c r="D69" s="31"/>
      <c r="E69" s="19"/>
      <c r="F69" s="31"/>
      <c r="G69" s="30"/>
      <c r="H69" s="31"/>
      <c r="J69" s="31"/>
    </row>
    <row r="70" spans="1:10" ht="21" customHeight="1" thickBot="1">
      <c r="A70" s="3" t="s">
        <v>91</v>
      </c>
      <c r="B70" s="8"/>
      <c r="D70" s="115">
        <f>D67-D71</f>
        <v>366</v>
      </c>
      <c r="E70" s="19"/>
      <c r="F70" s="22">
        <v>85404</v>
      </c>
      <c r="G70" s="30"/>
      <c r="H70" s="28">
        <f>H67-H71</f>
        <v>493</v>
      </c>
      <c r="I70" s="12"/>
      <c r="J70" s="20">
        <f>J67-J71</f>
        <v>159428</v>
      </c>
    </row>
    <row r="71" spans="1:10" ht="21" customHeight="1" thickTop="1">
      <c r="A71" s="3" t="s">
        <v>90</v>
      </c>
      <c r="B71" s="8"/>
      <c r="D71" s="75">
        <f>+'[7]bs&amp;pl-reclass'!$I$129</f>
        <v>4286</v>
      </c>
      <c r="E71" s="72"/>
      <c r="F71" s="75">
        <v>3941</v>
      </c>
      <c r="G71" s="30"/>
      <c r="H71" s="31"/>
      <c r="J71" s="31"/>
    </row>
    <row r="72" spans="1:10" ht="21" customHeight="1" thickBot="1">
      <c r="B72" s="8"/>
      <c r="D72" s="28">
        <f>D67</f>
        <v>4652</v>
      </c>
      <c r="E72" s="22"/>
      <c r="F72" s="28">
        <f>SUM(F70:F71)</f>
        <v>89345</v>
      </c>
      <c r="G72" s="30"/>
      <c r="H72" s="31"/>
      <c r="J72" s="31"/>
    </row>
    <row r="73" spans="1:10" ht="21" customHeight="1" thickTop="1">
      <c r="B73" s="8"/>
      <c r="D73" s="22"/>
      <c r="E73" s="22"/>
      <c r="F73" s="17"/>
      <c r="G73" s="30"/>
      <c r="H73" s="31"/>
      <c r="J73" s="31"/>
    </row>
    <row r="74" spans="1:10" ht="21" customHeight="1">
      <c r="A74" s="93" t="s">
        <v>251</v>
      </c>
    </row>
    <row r="75" spans="1:10" s="1" customFormat="1" ht="21" customHeight="1">
      <c r="A75" s="3"/>
      <c r="B75" s="3"/>
      <c r="C75" s="3"/>
      <c r="D75" s="4"/>
      <c r="E75" s="4"/>
      <c r="F75" s="4"/>
      <c r="G75" s="4"/>
      <c r="H75" s="4"/>
      <c r="I75" s="4"/>
      <c r="J75" s="4"/>
    </row>
    <row r="76" spans="1:10" ht="21" customHeight="1">
      <c r="E76" s="4"/>
      <c r="G76" s="4"/>
      <c r="I76" s="4"/>
    </row>
    <row r="77" spans="1:10" ht="21" customHeight="1">
      <c r="B77" s="32"/>
      <c r="D77" s="33"/>
      <c r="F77" s="33"/>
      <c r="H77" s="33"/>
      <c r="J77" s="33"/>
    </row>
    <row r="78" spans="1:10" ht="21" customHeight="1">
      <c r="A78" s="1"/>
    </row>
    <row r="80" spans="1:10" ht="21" customHeight="1">
      <c r="E80" s="4"/>
      <c r="G80" s="4"/>
      <c r="I80" s="4"/>
    </row>
    <row r="81" spans="1:9" ht="21" customHeight="1">
      <c r="E81" s="4"/>
      <c r="G81" s="4"/>
      <c r="I81" s="4"/>
    </row>
    <row r="82" spans="1:9" ht="21" customHeight="1">
      <c r="E82" s="4"/>
      <c r="G82" s="4"/>
      <c r="I82" s="4"/>
    </row>
    <row r="83" spans="1:9" ht="21" customHeight="1">
      <c r="E83" s="4"/>
      <c r="G83" s="4"/>
      <c r="I83" s="4"/>
    </row>
    <row r="84" spans="1:9" ht="21" customHeight="1">
      <c r="A84" s="1"/>
      <c r="E84" s="4"/>
      <c r="G84" s="4"/>
      <c r="I84" s="4"/>
    </row>
    <row r="85" spans="1:9" ht="21" customHeight="1">
      <c r="E85" s="4"/>
      <c r="G85" s="4"/>
      <c r="I85" s="4"/>
    </row>
    <row r="86" spans="1:9" ht="21" customHeight="1">
      <c r="E86" s="4"/>
      <c r="G86" s="4"/>
      <c r="I86" s="4"/>
    </row>
    <row r="87" spans="1:9" ht="21" customHeight="1">
      <c r="E87" s="4"/>
      <c r="G87" s="4"/>
      <c r="I87" s="4"/>
    </row>
    <row r="88" spans="1:9" ht="21" customHeight="1">
      <c r="E88" s="4"/>
      <c r="G88" s="4"/>
      <c r="I88" s="4"/>
    </row>
    <row r="89" spans="1:9" ht="21" customHeight="1">
      <c r="E89" s="4"/>
      <c r="G89" s="4"/>
      <c r="I89" s="4"/>
    </row>
    <row r="90" spans="1:9" ht="21" customHeight="1">
      <c r="E90" s="4"/>
      <c r="G90" s="4"/>
      <c r="I90" s="4"/>
    </row>
    <row r="91" spans="1:9" ht="21" customHeight="1">
      <c r="E91" s="4"/>
      <c r="G91" s="4"/>
      <c r="I91" s="4"/>
    </row>
    <row r="92" spans="1:9" ht="21" customHeight="1">
      <c r="B92" s="34"/>
      <c r="E92" s="4"/>
      <c r="G92" s="4"/>
      <c r="I92" s="4"/>
    </row>
    <row r="93" spans="1:9" ht="21" customHeight="1">
      <c r="E93" s="4"/>
      <c r="G93" s="4"/>
      <c r="I93" s="4"/>
    </row>
    <row r="94" spans="1:9" ht="21" customHeight="1">
      <c r="E94" s="4"/>
      <c r="G94" s="4"/>
      <c r="I94" s="4"/>
    </row>
    <row r="95" spans="1:9" ht="21" customHeight="1">
      <c r="E95" s="4"/>
      <c r="G95" s="4"/>
      <c r="I95" s="4"/>
    </row>
    <row r="96" spans="1:9" ht="21" customHeight="1">
      <c r="E96" s="4"/>
      <c r="G96" s="4"/>
      <c r="I96" s="4"/>
    </row>
    <row r="97" spans="5:9" ht="21" customHeight="1">
      <c r="E97" s="4"/>
      <c r="G97" s="4"/>
      <c r="I97" s="4"/>
    </row>
    <row r="98" spans="5:9" ht="21" customHeight="1">
      <c r="E98" s="4"/>
      <c r="G98" s="4"/>
      <c r="I98" s="4"/>
    </row>
    <row r="99" spans="5:9" ht="21" customHeight="1">
      <c r="E99" s="4"/>
      <c r="G99" s="4"/>
      <c r="I99" s="4"/>
    </row>
    <row r="100" spans="5:9" ht="21" customHeight="1">
      <c r="E100" s="4"/>
      <c r="G100" s="4"/>
      <c r="I100" s="4"/>
    </row>
    <row r="101" spans="5:9" ht="21" customHeight="1">
      <c r="E101" s="4"/>
      <c r="G101" s="4"/>
      <c r="I101" s="4"/>
    </row>
    <row r="102" spans="5:9" ht="21" customHeight="1">
      <c r="E102" s="4"/>
      <c r="G102" s="4"/>
      <c r="I102" s="4"/>
    </row>
    <row r="103" spans="5:9" ht="21" customHeight="1">
      <c r="E103" s="4"/>
      <c r="G103" s="4"/>
      <c r="I103" s="4"/>
    </row>
    <row r="104" spans="5:9" ht="21" customHeight="1">
      <c r="E104" s="4"/>
      <c r="G104" s="4"/>
      <c r="I104" s="4"/>
    </row>
    <row r="105" spans="5:9" ht="21" customHeight="1">
      <c r="E105" s="4"/>
      <c r="G105" s="4"/>
      <c r="I105" s="4"/>
    </row>
    <row r="106" spans="5:9" ht="21" customHeight="1">
      <c r="E106" s="4"/>
      <c r="G106" s="4"/>
      <c r="I106" s="4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83" fitToWidth="0" fitToHeight="0" orientation="portrait" r:id="rId1"/>
  <rowBreaks count="1" manualBreakCount="1">
    <brk id="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9999"/>
  </sheetPr>
  <dimension ref="A1:AC35"/>
  <sheetViews>
    <sheetView showGridLines="0" topLeftCell="G5" zoomScale="130" zoomScaleNormal="130" zoomScaleSheetLayoutView="130" workbookViewId="0">
      <selection activeCell="R14" sqref="R14"/>
    </sheetView>
  </sheetViews>
  <sheetFormatPr defaultColWidth="9.28515625" defaultRowHeight="15" customHeight="1"/>
  <cols>
    <col min="1" max="1" width="30.85546875" style="39" customWidth="1"/>
    <col min="2" max="2" width="4.7109375" style="39" customWidth="1"/>
    <col min="3" max="3" width="1.28515625" style="37" customWidth="1"/>
    <col min="4" max="4" width="11" style="39" customWidth="1"/>
    <col min="5" max="5" width="1.28515625" style="37" customWidth="1"/>
    <col min="6" max="6" width="11" style="39" customWidth="1"/>
    <col min="7" max="7" width="1.28515625" style="37" customWidth="1"/>
    <col min="8" max="8" width="11" style="39" customWidth="1"/>
    <col min="9" max="9" width="1.28515625" style="37" customWidth="1"/>
    <col min="10" max="10" width="11" style="39" customWidth="1"/>
    <col min="11" max="11" width="1.28515625" style="39" customWidth="1"/>
    <col min="12" max="12" width="11" style="39" customWidth="1"/>
    <col min="13" max="13" width="1.28515625" style="37" customWidth="1"/>
    <col min="14" max="14" width="11" style="39" customWidth="1"/>
    <col min="15" max="15" width="1.28515625" style="39" customWidth="1"/>
    <col min="16" max="16" width="11" style="37" customWidth="1"/>
    <col min="17" max="17" width="1.28515625" style="37" customWidth="1"/>
    <col min="18" max="18" width="12.5703125" style="37" customWidth="1"/>
    <col min="19" max="19" width="1.28515625" style="37" customWidth="1"/>
    <col min="20" max="20" width="12.5703125" style="37" customWidth="1"/>
    <col min="21" max="21" width="1.28515625" style="37" customWidth="1"/>
    <col min="22" max="22" width="11" style="39" customWidth="1"/>
    <col min="23" max="23" width="1.28515625" style="37" customWidth="1"/>
    <col min="24" max="24" width="11.7109375" style="37" customWidth="1"/>
    <col min="25" max="25" width="1.28515625" style="37" customWidth="1"/>
    <col min="26" max="26" width="11" style="39" customWidth="1"/>
    <col min="27" max="27" width="1.28515625" style="39" customWidth="1"/>
    <col min="28" max="28" width="11" style="39" customWidth="1"/>
    <col min="29" max="16384" width="9.28515625" style="39"/>
  </cols>
  <sheetData>
    <row r="1" spans="1:28" ht="15" customHeight="1">
      <c r="AB1" s="52" t="s">
        <v>122</v>
      </c>
    </row>
    <row r="2" spans="1:28" s="35" customFormat="1" ht="15" customHeight="1">
      <c r="A2" s="35" t="s">
        <v>0</v>
      </c>
      <c r="AB2" s="36"/>
    </row>
    <row r="3" spans="1:28" s="35" customFormat="1" ht="15" customHeight="1">
      <c r="A3" s="35" t="s">
        <v>139</v>
      </c>
    </row>
    <row r="4" spans="1:28" s="35" customFormat="1" ht="15" customHeight="1">
      <c r="A4" s="35" t="s">
        <v>216</v>
      </c>
    </row>
    <row r="5" spans="1:28" s="37" customFormat="1" ht="15" customHeight="1">
      <c r="AB5" s="51" t="s">
        <v>121</v>
      </c>
    </row>
    <row r="6" spans="1:28" ht="15" customHeight="1">
      <c r="C6" s="40"/>
      <c r="D6" s="65" t="s">
        <v>1</v>
      </c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</row>
    <row r="7" spans="1:28" s="41" customFormat="1" ht="15" customHeight="1">
      <c r="D7" s="137" t="s">
        <v>92</v>
      </c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  <c r="W7" s="137"/>
      <c r="X7" s="137"/>
      <c r="Y7" s="71"/>
      <c r="Z7" s="71"/>
    </row>
    <row r="8" spans="1:28" s="41" customFormat="1" ht="15" customHeight="1">
      <c r="D8" s="40"/>
      <c r="E8" s="40"/>
      <c r="F8" s="40"/>
      <c r="G8" s="40"/>
      <c r="H8" s="40"/>
      <c r="I8" s="40"/>
      <c r="J8" s="40"/>
      <c r="K8" s="40"/>
      <c r="L8" s="40"/>
      <c r="M8" s="40"/>
      <c r="N8" s="136" t="s">
        <v>93</v>
      </c>
      <c r="O8" s="136"/>
      <c r="P8" s="136"/>
      <c r="Q8" s="136"/>
      <c r="R8" s="136"/>
      <c r="S8" s="136"/>
      <c r="T8" s="136"/>
      <c r="U8" s="136"/>
      <c r="V8" s="136"/>
      <c r="W8" s="70"/>
      <c r="X8" s="37"/>
      <c r="Y8" s="40"/>
    </row>
    <row r="9" spans="1:28" s="41" customFormat="1" ht="15" customHeight="1">
      <c r="D9" s="40"/>
      <c r="E9" s="40"/>
      <c r="F9" s="40"/>
      <c r="G9" s="40"/>
      <c r="H9" s="40"/>
      <c r="I9" s="40"/>
      <c r="J9" s="40"/>
      <c r="K9" s="40"/>
      <c r="L9" s="40"/>
      <c r="M9" s="40"/>
      <c r="N9" s="137" t="s">
        <v>94</v>
      </c>
      <c r="O9" s="137"/>
      <c r="P9" s="137"/>
      <c r="Q9" s="137"/>
      <c r="R9" s="137"/>
      <c r="S9" s="137"/>
      <c r="T9" s="137"/>
      <c r="U9" s="69"/>
      <c r="V9" s="40"/>
      <c r="W9" s="40"/>
      <c r="X9" s="40"/>
      <c r="Y9" s="40"/>
    </row>
    <row r="10" spans="1:28" s="41" customFormat="1" ht="15" customHeight="1"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 t="s">
        <v>95</v>
      </c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</row>
    <row r="11" spans="1:28" s="41" customFormat="1" ht="15" customHeight="1"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 t="s">
        <v>96</v>
      </c>
      <c r="O11" s="40"/>
      <c r="P11" s="40"/>
      <c r="Q11" s="40"/>
      <c r="R11" s="40" t="s">
        <v>256</v>
      </c>
      <c r="S11" s="40"/>
      <c r="T11" s="40"/>
      <c r="U11" s="40"/>
      <c r="V11" s="40"/>
      <c r="W11" s="40"/>
      <c r="X11" s="40"/>
      <c r="Y11" s="40"/>
      <c r="Z11" s="41" t="s">
        <v>148</v>
      </c>
    </row>
    <row r="12" spans="1:28" s="41" customFormat="1" ht="15" customHeight="1"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 t="s">
        <v>97</v>
      </c>
      <c r="O12" s="40"/>
      <c r="P12" s="40"/>
      <c r="Q12" s="40"/>
      <c r="R12" s="40" t="s">
        <v>241</v>
      </c>
      <c r="S12" s="40"/>
      <c r="T12" s="40" t="s">
        <v>185</v>
      </c>
      <c r="U12" s="40"/>
      <c r="V12" s="40" t="s">
        <v>98</v>
      </c>
      <c r="W12" s="40"/>
      <c r="X12" s="40" t="s">
        <v>79</v>
      </c>
      <c r="Y12" s="40"/>
      <c r="Z12" s="41" t="s">
        <v>149</v>
      </c>
    </row>
    <row r="13" spans="1:28" s="41" customFormat="1" ht="15" customHeight="1">
      <c r="D13" s="40" t="s">
        <v>71</v>
      </c>
      <c r="E13" s="40"/>
      <c r="G13" s="40"/>
      <c r="I13" s="40"/>
      <c r="J13" s="136" t="s">
        <v>30</v>
      </c>
      <c r="K13" s="136"/>
      <c r="L13" s="136"/>
      <c r="M13" s="40"/>
      <c r="N13" s="41" t="s">
        <v>99</v>
      </c>
      <c r="P13" s="41" t="s">
        <v>73</v>
      </c>
      <c r="Q13" s="40"/>
      <c r="R13" s="40" t="s">
        <v>242</v>
      </c>
      <c r="S13" s="40"/>
      <c r="T13" s="40" t="s">
        <v>186</v>
      </c>
      <c r="U13" s="40"/>
      <c r="V13" s="41" t="s">
        <v>100</v>
      </c>
      <c r="W13" s="40"/>
      <c r="X13" s="40" t="s">
        <v>101</v>
      </c>
      <c r="Y13" s="40"/>
      <c r="Z13" s="41" t="s">
        <v>102</v>
      </c>
      <c r="AB13" s="41" t="s">
        <v>78</v>
      </c>
    </row>
    <row r="14" spans="1:28" s="41" customFormat="1" ht="15" customHeight="1">
      <c r="D14" s="40" t="s">
        <v>72</v>
      </c>
      <c r="E14" s="40"/>
      <c r="G14" s="40"/>
      <c r="I14" s="40"/>
      <c r="J14" s="41" t="s">
        <v>74</v>
      </c>
      <c r="K14" s="40"/>
      <c r="M14" s="40"/>
      <c r="N14" s="41" t="s">
        <v>103</v>
      </c>
      <c r="P14" s="41" t="s">
        <v>80</v>
      </c>
      <c r="Q14" s="40"/>
      <c r="R14" s="40" t="s">
        <v>244</v>
      </c>
      <c r="S14" s="40"/>
      <c r="T14" s="40" t="s">
        <v>187</v>
      </c>
      <c r="U14" s="40"/>
      <c r="V14" s="41" t="s">
        <v>104</v>
      </c>
      <c r="W14" s="40"/>
      <c r="X14" s="40" t="s">
        <v>254</v>
      </c>
      <c r="Y14" s="40"/>
      <c r="Z14" s="40" t="s">
        <v>105</v>
      </c>
      <c r="AB14" s="41" t="s">
        <v>104</v>
      </c>
    </row>
    <row r="15" spans="1:28" s="41" customFormat="1" ht="15" customHeight="1">
      <c r="C15" s="40"/>
      <c r="D15" s="85" t="s">
        <v>75</v>
      </c>
      <c r="E15" s="40"/>
      <c r="F15" s="85" t="s">
        <v>28</v>
      </c>
      <c r="G15" s="40"/>
      <c r="H15" s="85" t="s">
        <v>29</v>
      </c>
      <c r="I15" s="40"/>
      <c r="J15" s="85" t="s">
        <v>82</v>
      </c>
      <c r="K15" s="40"/>
      <c r="L15" s="85" t="s">
        <v>77</v>
      </c>
      <c r="M15" s="40"/>
      <c r="N15" s="85" t="s">
        <v>106</v>
      </c>
      <c r="O15" s="40"/>
      <c r="P15" s="85" t="s">
        <v>81</v>
      </c>
      <c r="Q15" s="40"/>
      <c r="R15" s="116" t="s">
        <v>243</v>
      </c>
      <c r="S15" s="40"/>
      <c r="T15" s="85" t="s">
        <v>188</v>
      </c>
      <c r="U15" s="40"/>
      <c r="V15" s="85" t="s">
        <v>107</v>
      </c>
      <c r="W15" s="40"/>
      <c r="X15" s="85" t="s">
        <v>108</v>
      </c>
      <c r="Y15" s="40"/>
      <c r="Z15" s="85" t="s">
        <v>109</v>
      </c>
      <c r="AB15" s="85" t="s">
        <v>107</v>
      </c>
    </row>
    <row r="16" spans="1:28" ht="15" customHeight="1">
      <c r="A16" s="35" t="s">
        <v>198</v>
      </c>
      <c r="C16" s="64"/>
      <c r="D16" s="45">
        <v>1666827</v>
      </c>
      <c r="E16" s="45">
        <v>0</v>
      </c>
      <c r="F16" s="45">
        <v>2062461</v>
      </c>
      <c r="G16" s="45">
        <v>0</v>
      </c>
      <c r="H16" s="45">
        <v>568131</v>
      </c>
      <c r="I16" s="45">
        <v>0</v>
      </c>
      <c r="J16" s="45">
        <v>211675</v>
      </c>
      <c r="K16" s="45">
        <v>0</v>
      </c>
      <c r="L16" s="45">
        <v>3043537</v>
      </c>
      <c r="M16" s="45">
        <v>0</v>
      </c>
      <c r="N16" s="45">
        <v>122018</v>
      </c>
      <c r="O16" s="45">
        <v>0</v>
      </c>
      <c r="P16" s="45">
        <v>4790813</v>
      </c>
      <c r="Q16" s="45">
        <v>0</v>
      </c>
      <c r="R16" s="45">
        <v>0</v>
      </c>
      <c r="S16" s="45">
        <v>0</v>
      </c>
      <c r="T16" s="45">
        <v>9933</v>
      </c>
      <c r="U16" s="45"/>
      <c r="V16" s="45">
        <f>SUM(N16:T16)</f>
        <v>4922764</v>
      </c>
      <c r="W16" s="45"/>
      <c r="X16" s="45">
        <f>SUM(D16:L16,V16)</f>
        <v>12475395</v>
      </c>
      <c r="Y16" s="45"/>
      <c r="Z16" s="45">
        <v>254020</v>
      </c>
      <c r="AA16" s="45"/>
      <c r="AB16" s="44">
        <f>SUM(X16:Z16)</f>
        <v>12729415</v>
      </c>
    </row>
    <row r="17" spans="1:29" ht="15" customHeight="1">
      <c r="A17" s="54" t="s">
        <v>158</v>
      </c>
      <c r="C17" s="64"/>
      <c r="D17" s="45">
        <v>0</v>
      </c>
      <c r="E17" s="44"/>
      <c r="F17" s="45">
        <v>0</v>
      </c>
      <c r="G17" s="44"/>
      <c r="H17" s="45">
        <v>0</v>
      </c>
      <c r="I17" s="44"/>
      <c r="J17" s="45">
        <v>0</v>
      </c>
      <c r="K17" s="44"/>
      <c r="L17" s="45">
        <v>82841</v>
      </c>
      <c r="M17" s="44"/>
      <c r="N17" s="45"/>
      <c r="O17" s="45"/>
      <c r="P17" s="45"/>
      <c r="Q17" s="44"/>
      <c r="R17" s="44"/>
      <c r="S17" s="44"/>
      <c r="T17" s="44"/>
      <c r="U17" s="44"/>
      <c r="V17" s="45">
        <f>SUM(N17:T17)</f>
        <v>0</v>
      </c>
      <c r="W17" s="44"/>
      <c r="X17" s="45">
        <f>SUM(D17:L17,V17)</f>
        <v>82841</v>
      </c>
      <c r="Y17" s="44"/>
      <c r="Z17" s="45">
        <v>3964</v>
      </c>
      <c r="AA17" s="44"/>
      <c r="AB17" s="44">
        <f>SUM(X17:Z17)</f>
        <v>86805</v>
      </c>
    </row>
    <row r="18" spans="1:29" ht="15" customHeight="1">
      <c r="A18" s="54" t="s">
        <v>160</v>
      </c>
      <c r="C18" s="64"/>
      <c r="D18" s="76">
        <v>0</v>
      </c>
      <c r="E18" s="44"/>
      <c r="F18" s="76">
        <v>0</v>
      </c>
      <c r="G18" s="44"/>
      <c r="H18" s="76">
        <v>0</v>
      </c>
      <c r="I18" s="44"/>
      <c r="J18" s="76">
        <v>0</v>
      </c>
      <c r="K18" s="44"/>
      <c r="L18" s="76">
        <v>0</v>
      </c>
      <c r="M18" s="44"/>
      <c r="N18" s="76">
        <v>-189</v>
      </c>
      <c r="O18" s="45"/>
      <c r="P18" s="76">
        <v>0</v>
      </c>
      <c r="Q18" s="44"/>
      <c r="R18" s="77">
        <v>0</v>
      </c>
      <c r="S18" s="44"/>
      <c r="T18" s="77">
        <v>2752</v>
      </c>
      <c r="U18" s="44"/>
      <c r="V18" s="76">
        <f>SUM(N18:T18)</f>
        <v>2563</v>
      </c>
      <c r="W18" s="44"/>
      <c r="X18" s="76">
        <f>SUM(D18:L18,V18)</f>
        <v>2563</v>
      </c>
      <c r="Y18" s="44"/>
      <c r="Z18" s="76">
        <v>-23</v>
      </c>
      <c r="AA18" s="44"/>
      <c r="AB18" s="77">
        <f>SUM(X18:Z18)</f>
        <v>2540</v>
      </c>
    </row>
    <row r="19" spans="1:29" ht="15" customHeight="1">
      <c r="A19" s="54" t="s">
        <v>161</v>
      </c>
      <c r="C19" s="64"/>
      <c r="D19" s="47">
        <f>SUM(D17:D18)</f>
        <v>0</v>
      </c>
      <c r="E19" s="45"/>
      <c r="F19" s="47">
        <f>SUM(F17:F18)</f>
        <v>0</v>
      </c>
      <c r="G19" s="45"/>
      <c r="H19" s="47">
        <f>SUM(H17:H18)</f>
        <v>0</v>
      </c>
      <c r="I19" s="45"/>
      <c r="J19" s="47">
        <f>SUM(J17:J18)</f>
        <v>0</v>
      </c>
      <c r="K19" s="45"/>
      <c r="L19" s="47">
        <f>SUM(L17:L18)</f>
        <v>82841</v>
      </c>
      <c r="M19" s="44"/>
      <c r="N19" s="47">
        <f>SUM(N17:N18)</f>
        <v>-189</v>
      </c>
      <c r="O19" s="47"/>
      <c r="P19" s="47">
        <f>SUM(P17:P18)</f>
        <v>0</v>
      </c>
      <c r="Q19" s="45"/>
      <c r="R19" s="47">
        <f>SUM(R17:R18)</f>
        <v>0</v>
      </c>
      <c r="S19" s="45"/>
      <c r="T19" s="47">
        <f>SUM(T17:T18)</f>
        <v>2752</v>
      </c>
      <c r="U19" s="45"/>
      <c r="V19" s="47">
        <f>SUM(V17:V18)</f>
        <v>2563</v>
      </c>
      <c r="W19" s="44"/>
      <c r="X19" s="47">
        <f>SUM(X17:X18)</f>
        <v>85404</v>
      </c>
      <c r="Y19" s="44"/>
      <c r="Z19" s="47">
        <f>SUM(Z17:Z18)</f>
        <v>3941</v>
      </c>
      <c r="AA19" s="44"/>
      <c r="AB19" s="47">
        <f>SUM(AB17:AB18)</f>
        <v>89345</v>
      </c>
    </row>
    <row r="20" spans="1:29" ht="15" customHeight="1">
      <c r="A20" s="54" t="s">
        <v>205</v>
      </c>
      <c r="C20" s="64"/>
      <c r="D20" s="47">
        <v>0</v>
      </c>
      <c r="E20" s="45"/>
      <c r="F20" s="47">
        <v>0</v>
      </c>
      <c r="G20" s="45"/>
      <c r="H20" s="47">
        <v>0</v>
      </c>
      <c r="I20" s="45"/>
      <c r="J20" s="47">
        <v>0</v>
      </c>
      <c r="K20" s="45"/>
      <c r="L20" s="47">
        <v>4381</v>
      </c>
      <c r="M20" s="44"/>
      <c r="N20" s="47">
        <v>0</v>
      </c>
      <c r="O20" s="47"/>
      <c r="P20" s="47">
        <f>-L20</f>
        <v>-4381</v>
      </c>
      <c r="Q20" s="45"/>
      <c r="R20" s="47">
        <v>0</v>
      </c>
      <c r="S20" s="45"/>
      <c r="T20" s="47">
        <v>0</v>
      </c>
      <c r="U20" s="45"/>
      <c r="V20" s="47">
        <f>SUM(N20:T20)</f>
        <v>-4381</v>
      </c>
      <c r="W20" s="44"/>
      <c r="X20" s="47">
        <v>0</v>
      </c>
      <c r="Y20" s="44"/>
      <c r="Z20" s="47">
        <v>0</v>
      </c>
      <c r="AA20" s="44"/>
      <c r="AB20" s="47">
        <v>0</v>
      </c>
    </row>
    <row r="21" spans="1:29" ht="15" customHeight="1" thickBot="1">
      <c r="A21" s="35" t="s">
        <v>239</v>
      </c>
      <c r="C21" s="39"/>
      <c r="D21" s="48">
        <f>SUM(D16,D19:D20)</f>
        <v>1666827</v>
      </c>
      <c r="E21" s="44"/>
      <c r="F21" s="48">
        <f>SUM(F16,F19:F20)</f>
        <v>2062461</v>
      </c>
      <c r="G21" s="44"/>
      <c r="H21" s="48">
        <f>SUM(H16,H19:H20)</f>
        <v>568131</v>
      </c>
      <c r="I21" s="44"/>
      <c r="J21" s="48">
        <f>SUM(J16,J19:J20)</f>
        <v>211675</v>
      </c>
      <c r="K21" s="44"/>
      <c r="L21" s="48">
        <f>SUM(L16,L19:L20)</f>
        <v>3130759</v>
      </c>
      <c r="M21" s="44"/>
      <c r="N21" s="48">
        <f>SUM(N16,N19:N20)</f>
        <v>121829</v>
      </c>
      <c r="O21" s="45"/>
      <c r="P21" s="48">
        <f>SUM(P16,P19:P20)</f>
        <v>4786432</v>
      </c>
      <c r="Q21" s="44"/>
      <c r="R21" s="48">
        <f>SUM(R16,R19:R20)</f>
        <v>0</v>
      </c>
      <c r="S21" s="44"/>
      <c r="T21" s="48">
        <f>SUM(T16,T19:T20)</f>
        <v>12685</v>
      </c>
      <c r="U21" s="44"/>
      <c r="V21" s="48">
        <f>SUM(V16,V19:V20)</f>
        <v>4920946</v>
      </c>
      <c r="W21" s="44"/>
      <c r="X21" s="48">
        <f>SUM(X16,X19:X20)</f>
        <v>12560799</v>
      </c>
      <c r="Y21" s="44"/>
      <c r="Z21" s="48">
        <f>SUM(Z16,Z19:Z20)</f>
        <v>257961</v>
      </c>
      <c r="AA21" s="44"/>
      <c r="AB21" s="48">
        <f>SUM(AB16,AB19:AB20)</f>
        <v>12818760</v>
      </c>
    </row>
    <row r="22" spans="1:29" ht="15" customHeight="1" thickTop="1">
      <c r="A22" s="35"/>
      <c r="C22" s="39"/>
      <c r="D22" s="46"/>
      <c r="E22" s="44"/>
      <c r="F22" s="46"/>
      <c r="G22" s="44"/>
      <c r="H22" s="46"/>
      <c r="I22" s="44"/>
      <c r="J22" s="46"/>
      <c r="K22" s="44"/>
      <c r="L22" s="46"/>
      <c r="M22" s="44"/>
      <c r="N22" s="46"/>
      <c r="O22" s="45"/>
      <c r="P22" s="46"/>
      <c r="Q22" s="44"/>
      <c r="R22" s="44"/>
      <c r="S22" s="44"/>
      <c r="T22" s="44"/>
      <c r="U22" s="44"/>
      <c r="V22" s="46"/>
      <c r="W22" s="44"/>
      <c r="X22" s="46"/>
      <c r="Y22" s="44"/>
      <c r="Z22" s="46"/>
      <c r="AA22" s="44"/>
      <c r="AB22" s="45"/>
    </row>
    <row r="23" spans="1:29" ht="15" customHeight="1">
      <c r="A23" s="35" t="s">
        <v>240</v>
      </c>
      <c r="C23" s="64"/>
      <c r="D23" s="45">
        <v>1666827</v>
      </c>
      <c r="E23" s="44"/>
      <c r="F23" s="45">
        <v>2062461</v>
      </c>
      <c r="G23" s="44"/>
      <c r="H23" s="45">
        <v>568131</v>
      </c>
      <c r="I23" s="44"/>
      <c r="J23" s="45">
        <v>211675</v>
      </c>
      <c r="K23" s="44"/>
      <c r="L23" s="45">
        <v>1858942</v>
      </c>
      <c r="M23" s="44"/>
      <c r="N23" s="45">
        <v>124328</v>
      </c>
      <c r="O23" s="45"/>
      <c r="P23" s="45">
        <f>5580941-1</f>
        <v>5580940</v>
      </c>
      <c r="Q23" s="44"/>
      <c r="R23" s="44">
        <v>0</v>
      </c>
      <c r="S23" s="44"/>
      <c r="T23" s="44">
        <v>-611</v>
      </c>
      <c r="U23" s="44"/>
      <c r="V23" s="45">
        <f>SUM(N23:T23)</f>
        <v>5704657</v>
      </c>
      <c r="W23" s="44"/>
      <c r="X23" s="45">
        <f>SUM(D23:L23,V23)</f>
        <v>12072693</v>
      </c>
      <c r="Y23" s="44"/>
      <c r="Z23" s="45">
        <v>139879</v>
      </c>
      <c r="AA23" s="44"/>
      <c r="AB23" s="44">
        <f>SUM(X23:Z23)</f>
        <v>12212572</v>
      </c>
      <c r="AC23" s="66">
        <f>AB23-'bs '!F85</f>
        <v>0</v>
      </c>
    </row>
    <row r="24" spans="1:29" ht="15" customHeight="1">
      <c r="A24" s="39" t="s">
        <v>245</v>
      </c>
      <c r="C24" s="64"/>
      <c r="D24" s="45"/>
      <c r="E24" s="44"/>
      <c r="F24" s="45"/>
      <c r="G24" s="44"/>
      <c r="H24" s="45"/>
      <c r="I24" s="44"/>
      <c r="J24" s="45"/>
      <c r="K24" s="44"/>
      <c r="L24" s="45"/>
      <c r="M24" s="44"/>
      <c r="N24" s="45"/>
      <c r="O24" s="45"/>
      <c r="P24" s="45"/>
      <c r="Q24" s="44"/>
      <c r="R24" s="44"/>
      <c r="S24" s="44"/>
      <c r="T24" s="44"/>
      <c r="U24" s="44"/>
      <c r="V24" s="45"/>
      <c r="W24" s="44"/>
      <c r="X24" s="45"/>
      <c r="Y24" s="44"/>
      <c r="Z24" s="45"/>
      <c r="AA24" s="44"/>
      <c r="AB24" s="44"/>
      <c r="AC24" s="37"/>
    </row>
    <row r="25" spans="1:29" ht="15" customHeight="1">
      <c r="A25" s="39" t="s">
        <v>246</v>
      </c>
      <c r="C25" s="64"/>
      <c r="D25" s="76">
        <v>0</v>
      </c>
      <c r="E25" s="44"/>
      <c r="F25" s="76">
        <v>0</v>
      </c>
      <c r="G25" s="44"/>
      <c r="H25" s="76">
        <v>0</v>
      </c>
      <c r="I25" s="44"/>
      <c r="J25" s="76">
        <v>0</v>
      </c>
      <c r="K25" s="44"/>
      <c r="L25" s="76">
        <v>-1081</v>
      </c>
      <c r="M25" s="44"/>
      <c r="N25" s="76">
        <v>0</v>
      </c>
      <c r="O25" s="45"/>
      <c r="P25" s="76">
        <v>0</v>
      </c>
      <c r="Q25" s="44"/>
      <c r="R25" s="76">
        <v>274156</v>
      </c>
      <c r="S25" s="44"/>
      <c r="T25" s="76">
        <v>0</v>
      </c>
      <c r="U25" s="44"/>
      <c r="V25" s="76">
        <f>SUM(N25:T25)</f>
        <v>274156</v>
      </c>
      <c r="W25" s="44"/>
      <c r="X25" s="76">
        <f>SUM(D25:L25,V25)</f>
        <v>273075</v>
      </c>
      <c r="Y25" s="44"/>
      <c r="Z25" s="76">
        <v>0</v>
      </c>
      <c r="AA25" s="44"/>
      <c r="AB25" s="77">
        <f>SUM(X25:Z25)</f>
        <v>273075</v>
      </c>
      <c r="AC25" s="37"/>
    </row>
    <row r="26" spans="1:29" ht="15" customHeight="1">
      <c r="A26" s="35" t="s">
        <v>222</v>
      </c>
      <c r="C26" s="64"/>
      <c r="D26" s="45">
        <f>SUM(D23:D25)</f>
        <v>1666827</v>
      </c>
      <c r="E26" s="45">
        <f t="shared" ref="E26" si="0">SUM(E23:E25)</f>
        <v>0</v>
      </c>
      <c r="F26" s="45">
        <f t="shared" ref="F26" si="1">SUM(F23:F25)</f>
        <v>2062461</v>
      </c>
      <c r="G26" s="45">
        <f t="shared" ref="G26" si="2">SUM(G23:G25)</f>
        <v>0</v>
      </c>
      <c r="H26" s="45">
        <f t="shared" ref="H26" si="3">SUM(H23:H25)</f>
        <v>568131</v>
      </c>
      <c r="I26" s="45">
        <f t="shared" ref="I26" si="4">SUM(I23:I25)</f>
        <v>0</v>
      </c>
      <c r="J26" s="45">
        <f t="shared" ref="J26" si="5">SUM(J23:J25)</f>
        <v>211675</v>
      </c>
      <c r="K26" s="45">
        <f t="shared" ref="K26" si="6">SUM(K23:K25)</f>
        <v>0</v>
      </c>
      <c r="L26" s="45">
        <f t="shared" ref="L26" si="7">SUM(L23:L25)</f>
        <v>1857861</v>
      </c>
      <c r="M26" s="45">
        <f t="shared" ref="M26" si="8">SUM(M23:M25)</f>
        <v>0</v>
      </c>
      <c r="N26" s="45">
        <f t="shared" ref="N26" si="9">SUM(N23:N25)</f>
        <v>124328</v>
      </c>
      <c r="O26" s="45">
        <f t="shared" ref="O26" si="10">SUM(O23:O25)</f>
        <v>0</v>
      </c>
      <c r="P26" s="45">
        <f t="shared" ref="P26:S26" si="11">SUM(P23:P25)</f>
        <v>5580940</v>
      </c>
      <c r="Q26" s="45">
        <f t="shared" si="11"/>
        <v>0</v>
      </c>
      <c r="R26" s="45">
        <f t="shared" si="11"/>
        <v>274156</v>
      </c>
      <c r="S26" s="45">
        <f t="shared" si="11"/>
        <v>0</v>
      </c>
      <c r="T26" s="45">
        <f t="shared" ref="T26" si="12">SUM(T23:T25)</f>
        <v>-611</v>
      </c>
      <c r="U26" s="45">
        <f t="shared" ref="U26" si="13">SUM(U23:U25)</f>
        <v>0</v>
      </c>
      <c r="V26" s="45">
        <f t="shared" ref="V26" si="14">SUM(V23:V25)</f>
        <v>5978813</v>
      </c>
      <c r="W26" s="45">
        <f t="shared" ref="W26" si="15">SUM(W23:W25)</f>
        <v>0</v>
      </c>
      <c r="X26" s="45">
        <f t="shared" ref="X26" si="16">SUM(X23:X25)</f>
        <v>12345768</v>
      </c>
      <c r="Y26" s="45">
        <f t="shared" ref="Y26" si="17">SUM(Y23:Y25)</f>
        <v>0</v>
      </c>
      <c r="Z26" s="45">
        <f t="shared" ref="Z26" si="18">SUM(Z23:Z25)</f>
        <v>139879</v>
      </c>
      <c r="AA26" s="45">
        <f t="shared" ref="AA26" si="19">SUM(AA23:AA25)</f>
        <v>0</v>
      </c>
      <c r="AB26" s="45">
        <f t="shared" ref="AB26" si="20">SUM(AB23:AB25)</f>
        <v>12485647</v>
      </c>
      <c r="AC26" s="37"/>
    </row>
    <row r="27" spans="1:29" ht="15" customHeight="1">
      <c r="A27" s="54" t="s">
        <v>158</v>
      </c>
      <c r="C27" s="64"/>
      <c r="D27" s="45">
        <v>0</v>
      </c>
      <c r="E27" s="44"/>
      <c r="F27" s="45">
        <v>0</v>
      </c>
      <c r="G27" s="44"/>
      <c r="H27" s="45">
        <v>0</v>
      </c>
      <c r="I27" s="44"/>
      <c r="J27" s="45">
        <v>0</v>
      </c>
      <c r="K27" s="44"/>
      <c r="L27" s="45">
        <v>559</v>
      </c>
      <c r="M27" s="44"/>
      <c r="N27" s="45">
        <v>0</v>
      </c>
      <c r="O27" s="45"/>
      <c r="P27" s="45">
        <v>0</v>
      </c>
      <c r="Q27" s="44"/>
      <c r="R27" s="45">
        <v>0</v>
      </c>
      <c r="S27" s="44"/>
      <c r="T27" s="45">
        <v>0</v>
      </c>
      <c r="U27" s="44"/>
      <c r="V27" s="45">
        <f>SUM(N27:T27)</f>
        <v>0</v>
      </c>
      <c r="W27" s="44"/>
      <c r="X27" s="45">
        <f>SUM(L27:V27)</f>
        <v>559</v>
      </c>
      <c r="Y27" s="44"/>
      <c r="Z27" s="45">
        <v>4251</v>
      </c>
      <c r="AA27" s="44"/>
      <c r="AB27" s="44">
        <f>SUM(X27:Z27)</f>
        <v>4810</v>
      </c>
      <c r="AC27" s="37"/>
    </row>
    <row r="28" spans="1:29" ht="15" customHeight="1">
      <c r="A28" s="54" t="s">
        <v>160</v>
      </c>
      <c r="C28" s="64"/>
      <c r="D28" s="76">
        <v>0</v>
      </c>
      <c r="E28" s="44"/>
      <c r="F28" s="76">
        <v>0</v>
      </c>
      <c r="G28" s="44"/>
      <c r="H28" s="76">
        <v>0</v>
      </c>
      <c r="I28" s="44"/>
      <c r="J28" s="76">
        <v>0</v>
      </c>
      <c r="K28" s="44"/>
      <c r="L28" s="76">
        <v>0</v>
      </c>
      <c r="M28" s="44"/>
      <c r="N28" s="76">
        <v>221</v>
      </c>
      <c r="O28" s="45"/>
      <c r="P28" s="76">
        <v>0</v>
      </c>
      <c r="Q28" s="44"/>
      <c r="R28" s="77">
        <v>0</v>
      </c>
      <c r="S28" s="44"/>
      <c r="T28" s="77">
        <v>-413</v>
      </c>
      <c r="U28" s="44"/>
      <c r="V28" s="76">
        <f>SUM(N28:T28)</f>
        <v>-192</v>
      </c>
      <c r="W28" s="44"/>
      <c r="X28" s="76">
        <f>SUM(D28:L28,V28)</f>
        <v>-192</v>
      </c>
      <c r="Y28" s="44"/>
      <c r="Z28" s="76">
        <f>35-1</f>
        <v>34</v>
      </c>
      <c r="AA28" s="44"/>
      <c r="AB28" s="77">
        <f>SUM(X28:Z28)</f>
        <v>-158</v>
      </c>
    </row>
    <row r="29" spans="1:29" ht="15" customHeight="1">
      <c r="A29" s="54" t="s">
        <v>161</v>
      </c>
      <c r="C29" s="64"/>
      <c r="D29" s="47">
        <f>SUM(D27:D28)</f>
        <v>0</v>
      </c>
      <c r="E29" s="45"/>
      <c r="F29" s="47">
        <f>SUM(F27:F28)</f>
        <v>0</v>
      </c>
      <c r="G29" s="45"/>
      <c r="H29" s="47">
        <f>SUM(H27:H28)</f>
        <v>0</v>
      </c>
      <c r="I29" s="45"/>
      <c r="J29" s="47">
        <f>SUM(J27:J28)</f>
        <v>0</v>
      </c>
      <c r="K29" s="45"/>
      <c r="L29" s="47">
        <f>SUM(L27:L28)</f>
        <v>559</v>
      </c>
      <c r="M29" s="44"/>
      <c r="N29" s="47">
        <f>SUM(N27:N28)</f>
        <v>221</v>
      </c>
      <c r="O29" s="47"/>
      <c r="P29" s="47">
        <f>SUM(P27:P28)</f>
        <v>0</v>
      </c>
      <c r="Q29" s="45"/>
      <c r="R29" s="47">
        <f>SUM(R27:R28)</f>
        <v>0</v>
      </c>
      <c r="S29" s="45"/>
      <c r="T29" s="47">
        <f>SUM(T27:T28)</f>
        <v>-413</v>
      </c>
      <c r="U29" s="45"/>
      <c r="V29" s="47">
        <f>SUM(V27:V28)</f>
        <v>-192</v>
      </c>
      <c r="W29" s="44"/>
      <c r="X29" s="47">
        <f>SUM(X27:X28)</f>
        <v>367</v>
      </c>
      <c r="Y29" s="44"/>
      <c r="Z29" s="47">
        <f>SUM(Z27:Z28)</f>
        <v>4285</v>
      </c>
      <c r="AA29" s="44"/>
      <c r="AB29" s="47">
        <f>SUM(AB27:AB28)</f>
        <v>4652</v>
      </c>
      <c r="AC29" s="66">
        <f>AB29-'PL&amp;OCI'!D72</f>
        <v>0</v>
      </c>
    </row>
    <row r="30" spans="1:29" ht="15" customHeight="1">
      <c r="A30" s="54" t="s">
        <v>205</v>
      </c>
      <c r="C30" s="64"/>
      <c r="D30" s="47">
        <v>0</v>
      </c>
      <c r="E30" s="45"/>
      <c r="F30" s="47">
        <v>0</v>
      </c>
      <c r="G30" s="45"/>
      <c r="H30" s="47">
        <v>0</v>
      </c>
      <c r="I30" s="45"/>
      <c r="J30" s="47">
        <v>0</v>
      </c>
      <c r="K30" s="45"/>
      <c r="L30" s="47">
        <v>765</v>
      </c>
      <c r="M30" s="44"/>
      <c r="N30" s="47">
        <v>0</v>
      </c>
      <c r="O30" s="47"/>
      <c r="P30" s="47">
        <v>-765</v>
      </c>
      <c r="Q30" s="45"/>
      <c r="R30" s="47">
        <v>0</v>
      </c>
      <c r="S30" s="45"/>
      <c r="T30" s="47">
        <v>0</v>
      </c>
      <c r="U30" s="45"/>
      <c r="V30" s="45">
        <f>SUM(N30:T30)</f>
        <v>-765</v>
      </c>
      <c r="W30" s="44"/>
      <c r="X30" s="47">
        <v>0</v>
      </c>
      <c r="Y30" s="44"/>
      <c r="Z30" s="47">
        <v>0</v>
      </c>
      <c r="AA30" s="44"/>
      <c r="AB30" s="47">
        <v>0</v>
      </c>
      <c r="AC30" s="37"/>
    </row>
    <row r="31" spans="1:29" ht="15" customHeight="1" thickBot="1">
      <c r="A31" s="35" t="s">
        <v>217</v>
      </c>
      <c r="C31" s="39"/>
      <c r="D31" s="48">
        <f>SUM(D23,D29:D30)</f>
        <v>1666827</v>
      </c>
      <c r="E31" s="44"/>
      <c r="F31" s="48">
        <f>SUM(F23,F29:F30)</f>
        <v>2062461</v>
      </c>
      <c r="G31" s="44"/>
      <c r="H31" s="48">
        <f>SUM(H26,H29:H30)</f>
        <v>568131</v>
      </c>
      <c r="I31" s="44"/>
      <c r="J31" s="48">
        <f>SUM(J26,J29:J30)</f>
        <v>211675</v>
      </c>
      <c r="K31" s="44"/>
      <c r="L31" s="48">
        <f>SUM(L26,L29:L30)</f>
        <v>1859185</v>
      </c>
      <c r="M31" s="44"/>
      <c r="N31" s="48">
        <f>SUM(N26,N29:N30)</f>
        <v>124549</v>
      </c>
      <c r="O31" s="45"/>
      <c r="P31" s="48">
        <f>SUM(P26,P29:P30)</f>
        <v>5580175</v>
      </c>
      <c r="Q31" s="44"/>
      <c r="R31" s="48">
        <f>SUM(R26,R29:R30)</f>
        <v>274156</v>
      </c>
      <c r="S31" s="44"/>
      <c r="T31" s="48">
        <f>SUM(T26,T29:T30)</f>
        <v>-1024</v>
      </c>
      <c r="U31" s="44"/>
      <c r="V31" s="48">
        <f>SUM(V26,V29:V30)</f>
        <v>5977856</v>
      </c>
      <c r="W31" s="44"/>
      <c r="X31" s="48">
        <f>SUM(X26,X29:X30)</f>
        <v>12346135</v>
      </c>
      <c r="Y31" s="44"/>
      <c r="Z31" s="48">
        <f>SUM(Z26,Z29:Z30)</f>
        <v>144164</v>
      </c>
      <c r="AA31" s="44"/>
      <c r="AB31" s="48">
        <f>SUM(AB26,AB29:AB30)</f>
        <v>12490299</v>
      </c>
    </row>
    <row r="32" spans="1:29" ht="15" customHeight="1" thickTop="1">
      <c r="C32" s="39"/>
      <c r="D32" s="78">
        <f>SUM(D23-'bs '!F75)</f>
        <v>0</v>
      </c>
      <c r="F32" s="78">
        <f>SUM(F23-'bs '!F76)</f>
        <v>0</v>
      </c>
      <c r="H32" s="78">
        <f>SUM(H23-'bs '!F77)</f>
        <v>0</v>
      </c>
      <c r="J32" s="78">
        <f>SUM(J23-'bs '!F79)</f>
        <v>0</v>
      </c>
      <c r="L32" s="78">
        <f>SUM(L23-'bs '!F80)</f>
        <v>0</v>
      </c>
      <c r="V32" s="78">
        <f>SUM(V23-'bs '!F81)</f>
        <v>0</v>
      </c>
      <c r="X32" s="66">
        <f>SUM(X23-'bs '!F82)</f>
        <v>0</v>
      </c>
      <c r="Z32" s="78">
        <f>SUM(Z23-'bs '!F84)</f>
        <v>0</v>
      </c>
      <c r="AB32" s="78">
        <f>SUM(AB23-'bs '!F85)</f>
        <v>0</v>
      </c>
    </row>
    <row r="33" spans="1:29" ht="15" customHeight="1">
      <c r="C33" s="39"/>
      <c r="D33" s="78">
        <f>SUM(D31-'bs '!D75)</f>
        <v>0</v>
      </c>
      <c r="E33" s="114"/>
      <c r="F33" s="78">
        <f>SUM(F31-'bs '!D76)</f>
        <v>0</v>
      </c>
      <c r="G33" s="114"/>
      <c r="H33" s="78">
        <f>SUM(H31-'bs '!D77)</f>
        <v>0</v>
      </c>
      <c r="I33" s="78"/>
      <c r="J33" s="78">
        <f>SUM(J31-'bs '!D79)</f>
        <v>0</v>
      </c>
      <c r="K33" s="78"/>
      <c r="L33" s="78">
        <f>SUM(L31-'bs '!D80)</f>
        <v>0</v>
      </c>
      <c r="M33" s="114"/>
      <c r="N33" s="113"/>
      <c r="O33" s="113"/>
      <c r="P33" s="114"/>
      <c r="Q33" s="114"/>
      <c r="R33" s="114"/>
      <c r="S33" s="114"/>
      <c r="T33" s="114"/>
      <c r="U33" s="114"/>
      <c r="V33" s="78">
        <f>SUM(V31-'bs '!D81)</f>
        <v>0</v>
      </c>
      <c r="W33" s="78"/>
      <c r="X33" s="78">
        <f>SUM(X31-'bs '!D82)</f>
        <v>0</v>
      </c>
      <c r="Y33" s="78"/>
      <c r="Z33" s="78">
        <f>SUM(Z31-'bs '!D84)</f>
        <v>0</v>
      </c>
      <c r="AA33" s="78"/>
      <c r="AB33" s="78">
        <f>SUM(AB31-'bs '!D85)</f>
        <v>0</v>
      </c>
      <c r="AC33" s="113"/>
    </row>
    <row r="34" spans="1:29" ht="15" customHeight="1">
      <c r="A34" s="133" t="s">
        <v>251</v>
      </c>
      <c r="C34" s="39"/>
      <c r="D34" s="45"/>
      <c r="E34" s="44"/>
      <c r="F34" s="45"/>
      <c r="G34" s="44"/>
      <c r="H34" s="45"/>
      <c r="I34" s="44"/>
      <c r="J34" s="45"/>
      <c r="K34" s="44"/>
      <c r="L34" s="45"/>
      <c r="M34" s="44"/>
      <c r="N34" s="45"/>
      <c r="O34" s="45"/>
      <c r="P34" s="45"/>
      <c r="Q34" s="44"/>
      <c r="R34" s="44"/>
      <c r="S34" s="44"/>
      <c r="T34" s="44"/>
      <c r="U34" s="44"/>
      <c r="V34" s="45"/>
      <c r="W34" s="44"/>
      <c r="X34" s="45"/>
      <c r="Y34" s="44"/>
      <c r="Z34" s="45"/>
      <c r="AA34" s="44"/>
      <c r="AB34" s="45"/>
    </row>
    <row r="35" spans="1:29" ht="15" customHeight="1">
      <c r="E35" s="39"/>
      <c r="G35" s="39"/>
      <c r="I35" s="39"/>
      <c r="M35" s="39"/>
      <c r="P35" s="39"/>
      <c r="Q35" s="39"/>
      <c r="R35" s="39"/>
      <c r="S35" s="39"/>
      <c r="T35" s="39"/>
      <c r="U35" s="39"/>
      <c r="W35" s="39"/>
      <c r="X35" s="39"/>
      <c r="Y35" s="39"/>
    </row>
  </sheetData>
  <mergeCells count="4">
    <mergeCell ref="J13:L13"/>
    <mergeCell ref="N8:V8"/>
    <mergeCell ref="D7:X7"/>
    <mergeCell ref="N9:T9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9999"/>
  </sheetPr>
  <dimension ref="A1:T28"/>
  <sheetViews>
    <sheetView showGridLines="0" topLeftCell="A27" zoomScale="115" zoomScaleNormal="115" zoomScaleSheetLayoutView="94" workbookViewId="0">
      <selection activeCell="A28" sqref="A28"/>
    </sheetView>
  </sheetViews>
  <sheetFormatPr defaultColWidth="9.28515625" defaultRowHeight="18.75" customHeight="1"/>
  <cols>
    <col min="1" max="1" width="26" style="57" customWidth="1"/>
    <col min="2" max="2" width="5.7109375" style="57" customWidth="1"/>
    <col min="3" max="3" width="7" style="57" customWidth="1"/>
    <col min="4" max="4" width="9.5703125" style="57" customWidth="1"/>
    <col min="5" max="5" width="1.28515625" style="58" customWidth="1"/>
    <col min="6" max="6" width="14.140625" style="57" bestFit="1" customWidth="1"/>
    <col min="7" max="7" width="2.7109375" style="58" customWidth="1"/>
    <col min="8" max="8" width="13.7109375" style="57" bestFit="1" customWidth="1"/>
    <col min="9" max="9" width="2.7109375" style="58" customWidth="1"/>
    <col min="10" max="10" width="12.7109375" style="57" customWidth="1"/>
    <col min="11" max="11" width="2.7109375" style="57" customWidth="1"/>
    <col min="12" max="12" width="12.7109375" style="57" customWidth="1"/>
    <col min="13" max="13" width="2.7109375" style="58" customWidth="1"/>
    <col min="14" max="14" width="20" style="57" customWidth="1"/>
    <col min="15" max="15" width="2.7109375" style="57" customWidth="1"/>
    <col min="16" max="16" width="12.7109375" style="57" customWidth="1"/>
    <col min="17" max="17" width="2.7109375" style="57" customWidth="1"/>
    <col min="18" max="18" width="14.7109375" style="57" customWidth="1"/>
    <col min="19" max="19" width="1.7109375" style="57" customWidth="1"/>
    <col min="20" max="20" width="8.7109375" style="57" customWidth="1"/>
    <col min="21" max="16384" width="9.28515625" style="57"/>
  </cols>
  <sheetData>
    <row r="1" spans="1:20" s="55" customFormat="1" ht="18.75" customHeight="1">
      <c r="R1" s="18" t="s">
        <v>122</v>
      </c>
    </row>
    <row r="2" spans="1:20" s="55" customFormat="1" ht="18.75" customHeight="1">
      <c r="A2" s="55" t="s">
        <v>0</v>
      </c>
      <c r="R2" s="56"/>
    </row>
    <row r="3" spans="1:20" s="55" customFormat="1" ht="18.75" customHeight="1">
      <c r="A3" s="55" t="s">
        <v>140</v>
      </c>
    </row>
    <row r="4" spans="1:20" s="55" customFormat="1" ht="18.75" customHeight="1">
      <c r="A4" s="1" t="s">
        <v>216</v>
      </c>
    </row>
    <row r="5" spans="1:20" ht="18.75" customHeight="1">
      <c r="N5" s="56"/>
      <c r="O5" s="56"/>
      <c r="P5" s="56"/>
      <c r="Q5" s="56"/>
      <c r="R5" s="5" t="s">
        <v>121</v>
      </c>
      <c r="T5" s="67"/>
    </row>
    <row r="6" spans="1:20" ht="18.75" customHeight="1">
      <c r="D6" s="59"/>
      <c r="E6" s="59"/>
      <c r="F6" s="138" t="s">
        <v>2</v>
      </c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59"/>
      <c r="T6" s="59"/>
    </row>
    <row r="7" spans="1:20" ht="18.75" customHeight="1">
      <c r="D7" s="59"/>
      <c r="E7" s="59"/>
      <c r="F7" s="58"/>
      <c r="H7" s="58"/>
      <c r="J7" s="58"/>
      <c r="K7" s="58"/>
      <c r="L7" s="58"/>
      <c r="N7" s="89" t="s">
        <v>194</v>
      </c>
      <c r="O7" s="60"/>
      <c r="P7" s="88"/>
      <c r="Q7" s="58"/>
      <c r="R7" s="58"/>
      <c r="S7" s="59"/>
      <c r="T7" s="59"/>
    </row>
    <row r="8" spans="1:20" ht="18.75" customHeight="1">
      <c r="D8" s="59"/>
      <c r="E8" s="59"/>
      <c r="F8" s="58"/>
      <c r="H8" s="58"/>
      <c r="J8" s="58"/>
      <c r="K8" s="58"/>
      <c r="L8" s="58"/>
      <c r="N8" s="86" t="s">
        <v>193</v>
      </c>
      <c r="O8" s="60"/>
      <c r="P8" s="59" t="s">
        <v>98</v>
      </c>
      <c r="Q8" s="59"/>
      <c r="R8" s="58"/>
      <c r="S8" s="59"/>
      <c r="T8" s="59"/>
    </row>
    <row r="9" spans="1:20" s="60" customFormat="1" ht="18.75" customHeight="1">
      <c r="F9" s="60" t="s">
        <v>71</v>
      </c>
      <c r="G9" s="59"/>
      <c r="I9" s="59"/>
      <c r="J9" s="139" t="s">
        <v>30</v>
      </c>
      <c r="K9" s="139"/>
      <c r="L9" s="139"/>
      <c r="M9" s="59"/>
      <c r="N9" s="86" t="s">
        <v>94</v>
      </c>
      <c r="P9" s="59" t="s">
        <v>110</v>
      </c>
      <c r="R9" s="59" t="s">
        <v>78</v>
      </c>
    </row>
    <row r="10" spans="1:20" s="60" customFormat="1" ht="18.75" customHeight="1">
      <c r="F10" s="59" t="s">
        <v>72</v>
      </c>
      <c r="G10" s="59"/>
      <c r="I10" s="59"/>
      <c r="J10" s="60" t="s">
        <v>74</v>
      </c>
      <c r="K10" s="59"/>
      <c r="M10" s="59"/>
      <c r="N10" s="59" t="s">
        <v>154</v>
      </c>
      <c r="P10" s="59" t="s">
        <v>104</v>
      </c>
      <c r="R10" s="59" t="s">
        <v>104</v>
      </c>
    </row>
    <row r="11" spans="1:20" s="60" customFormat="1" ht="18.75" customHeight="1">
      <c r="C11" s="59"/>
      <c r="D11" s="59"/>
      <c r="F11" s="86" t="s">
        <v>75</v>
      </c>
      <c r="G11" s="59"/>
      <c r="H11" s="86" t="s">
        <v>28</v>
      </c>
      <c r="I11" s="59"/>
      <c r="J11" s="86" t="s">
        <v>76</v>
      </c>
      <c r="K11" s="59"/>
      <c r="L11" s="86" t="s">
        <v>77</v>
      </c>
      <c r="M11" s="59"/>
      <c r="N11" s="87" t="s">
        <v>195</v>
      </c>
      <c r="O11" s="59"/>
      <c r="P11" s="86" t="s">
        <v>107</v>
      </c>
      <c r="Q11" s="59"/>
      <c r="R11" s="86" t="s">
        <v>107</v>
      </c>
    </row>
    <row r="12" spans="1:20" s="3" customFormat="1" ht="18.75" customHeight="1">
      <c r="A12" s="55" t="s">
        <v>198</v>
      </c>
      <c r="E12" s="19"/>
      <c r="F12" s="23">
        <v>1666827</v>
      </c>
      <c r="G12" s="17"/>
      <c r="H12" s="23">
        <v>2062461</v>
      </c>
      <c r="I12" s="17"/>
      <c r="J12" s="23">
        <v>211675</v>
      </c>
      <c r="K12" s="17"/>
      <c r="L12" s="23">
        <v>1449857</v>
      </c>
      <c r="M12" s="17"/>
      <c r="N12" s="23">
        <v>139043</v>
      </c>
      <c r="O12" s="23"/>
      <c r="P12" s="23">
        <f>SUM(N12:O12)</f>
        <v>139043</v>
      </c>
      <c r="Q12" s="17"/>
      <c r="R12" s="23">
        <f>SUM(F12:L12,P12)</f>
        <v>5529863</v>
      </c>
    </row>
    <row r="13" spans="1:20" s="3" customFormat="1" ht="18.75" customHeight="1">
      <c r="A13" s="3" t="s">
        <v>158</v>
      </c>
      <c r="E13" s="19"/>
      <c r="F13" s="23">
        <v>0</v>
      </c>
      <c r="G13" s="17"/>
      <c r="H13" s="23">
        <v>0</v>
      </c>
      <c r="I13" s="17"/>
      <c r="J13" s="23">
        <v>0</v>
      </c>
      <c r="K13" s="17"/>
      <c r="L13" s="23">
        <v>159428</v>
      </c>
      <c r="M13" s="17"/>
      <c r="N13" s="23">
        <v>0</v>
      </c>
      <c r="O13" s="23"/>
      <c r="P13" s="23">
        <v>0</v>
      </c>
      <c r="Q13" s="17"/>
      <c r="R13" s="23">
        <f>SUM(F13:L13,P13)</f>
        <v>159428</v>
      </c>
    </row>
    <row r="14" spans="1:20" s="3" customFormat="1" ht="18.75" customHeight="1">
      <c r="A14" s="3" t="s">
        <v>228</v>
      </c>
      <c r="E14" s="19"/>
      <c r="F14" s="63">
        <v>0</v>
      </c>
      <c r="G14" s="17"/>
      <c r="H14" s="63">
        <v>0</v>
      </c>
      <c r="I14" s="17"/>
      <c r="J14" s="63">
        <v>0</v>
      </c>
      <c r="K14" s="17"/>
      <c r="L14" s="63">
        <v>0</v>
      </c>
      <c r="M14" s="17"/>
      <c r="N14" s="63">
        <v>0</v>
      </c>
      <c r="O14" s="62"/>
      <c r="P14" s="63">
        <f>SUM(N14:O14)</f>
        <v>0</v>
      </c>
      <c r="Q14" s="17"/>
      <c r="R14" s="24">
        <f>SUM(F14:L14,P14)</f>
        <v>0</v>
      </c>
    </row>
    <row r="15" spans="1:20" s="3" customFormat="1" ht="18.75" customHeight="1">
      <c r="A15" s="3" t="s">
        <v>229</v>
      </c>
      <c r="E15" s="19"/>
      <c r="F15" s="82">
        <f>SUM(F13:F14)</f>
        <v>0</v>
      </c>
      <c r="G15" s="17"/>
      <c r="H15" s="82">
        <f>SUM(H13:H14)</f>
        <v>0</v>
      </c>
      <c r="I15" s="17"/>
      <c r="J15" s="82">
        <f>SUM(J13:J14)</f>
        <v>0</v>
      </c>
      <c r="K15" s="17"/>
      <c r="L15" s="82">
        <f>SUM(L13:L14)</f>
        <v>159428</v>
      </c>
      <c r="M15" s="17"/>
      <c r="N15" s="82">
        <f>SUM(N13:N14)</f>
        <v>0</v>
      </c>
      <c r="O15" s="62"/>
      <c r="P15" s="82">
        <f>SUM(P13:P14)</f>
        <v>0</v>
      </c>
      <c r="Q15" s="17"/>
      <c r="R15" s="82">
        <f>SUM(R13:R14)</f>
        <v>159428</v>
      </c>
    </row>
    <row r="16" spans="1:20" ht="18.75" customHeight="1" thickBot="1">
      <c r="A16" s="55" t="s">
        <v>199</v>
      </c>
      <c r="F16" s="61">
        <f>SUM(F12,F15)</f>
        <v>1666827</v>
      </c>
      <c r="G16" s="17"/>
      <c r="H16" s="61">
        <f>SUM(H12,H15)</f>
        <v>2062461</v>
      </c>
      <c r="I16" s="17"/>
      <c r="J16" s="61">
        <f>SUM(J12,J15)</f>
        <v>211675</v>
      </c>
      <c r="K16" s="17"/>
      <c r="L16" s="61">
        <f>SUM(L12,L15)</f>
        <v>1609285</v>
      </c>
      <c r="M16" s="17"/>
      <c r="N16" s="61">
        <f>SUM(N12,N15)</f>
        <v>139043</v>
      </c>
      <c r="O16" s="23"/>
      <c r="P16" s="61">
        <f>SUM(P12,P15)</f>
        <v>139043</v>
      </c>
      <c r="Q16" s="17"/>
      <c r="R16" s="61">
        <f>SUM(R12,R15)</f>
        <v>5689291</v>
      </c>
    </row>
    <row r="17" spans="1:20" ht="18.75" customHeight="1" thickTop="1">
      <c r="R17" s="83"/>
    </row>
    <row r="18" spans="1:20" s="3" customFormat="1" ht="18.75" customHeight="1">
      <c r="A18" s="55" t="s">
        <v>221</v>
      </c>
      <c r="E18" s="19"/>
      <c r="F18" s="23">
        <v>1666827</v>
      </c>
      <c r="G18" s="17"/>
      <c r="H18" s="23">
        <v>2062461</v>
      </c>
      <c r="I18" s="17"/>
      <c r="J18" s="23">
        <v>211675</v>
      </c>
      <c r="K18" s="17"/>
      <c r="L18" s="23">
        <v>901647</v>
      </c>
      <c r="M18" s="17"/>
      <c r="N18" s="23">
        <v>141313</v>
      </c>
      <c r="O18" s="23"/>
      <c r="P18" s="23">
        <v>141313</v>
      </c>
      <c r="Q18" s="17"/>
      <c r="R18" s="23">
        <f>SUM(F18:L18,P18)</f>
        <v>4983923</v>
      </c>
      <c r="T18" s="12">
        <f>R18-'bs '!J85</f>
        <v>0</v>
      </c>
    </row>
    <row r="19" spans="1:20" s="3" customFormat="1" ht="18.75" customHeight="1">
      <c r="A19" s="57" t="s">
        <v>247</v>
      </c>
      <c r="D19" s="57"/>
      <c r="E19" s="19"/>
      <c r="F19" s="23"/>
      <c r="G19" s="17"/>
      <c r="H19" s="23"/>
      <c r="I19" s="17"/>
      <c r="J19" s="23"/>
      <c r="K19" s="17"/>
      <c r="L19" s="23"/>
      <c r="M19" s="17"/>
      <c r="N19" s="23"/>
      <c r="O19" s="23"/>
      <c r="P19" s="23"/>
      <c r="Q19" s="17"/>
      <c r="R19" s="23"/>
    </row>
    <row r="20" spans="1:20" s="3" customFormat="1" ht="18.75" customHeight="1">
      <c r="A20" s="3" t="s">
        <v>248</v>
      </c>
      <c r="E20" s="19"/>
      <c r="F20" s="63">
        <v>0</v>
      </c>
      <c r="G20" s="17"/>
      <c r="H20" s="63">
        <v>0</v>
      </c>
      <c r="I20" s="17"/>
      <c r="J20" s="63">
        <v>0</v>
      </c>
      <c r="K20" s="17"/>
      <c r="L20" s="63">
        <v>-564</v>
      </c>
      <c r="M20" s="17"/>
      <c r="N20" s="63">
        <v>0</v>
      </c>
      <c r="O20" s="62"/>
      <c r="P20" s="63">
        <f>SUM(N20:O20)</f>
        <v>0</v>
      </c>
      <c r="Q20" s="17"/>
      <c r="R20" s="24">
        <f>SUM(F20:L20,P20)</f>
        <v>-564</v>
      </c>
    </row>
    <row r="21" spans="1:20" s="3" customFormat="1" ht="18.75" customHeight="1">
      <c r="A21" s="55" t="s">
        <v>222</v>
      </c>
      <c r="E21" s="19"/>
      <c r="F21" s="62">
        <f>SUM(F18:F20)</f>
        <v>1666827</v>
      </c>
      <c r="G21" s="17"/>
      <c r="H21" s="62">
        <f>SUM(H18:H20)</f>
        <v>2062461</v>
      </c>
      <c r="I21" s="17"/>
      <c r="J21" s="62">
        <f>SUM(J18:J20)</f>
        <v>211675</v>
      </c>
      <c r="K21" s="17"/>
      <c r="L21" s="62">
        <f>SUM(L18:L20)</f>
        <v>901083</v>
      </c>
      <c r="M21" s="17"/>
      <c r="N21" s="62">
        <f>SUM(N18:N20)</f>
        <v>141313</v>
      </c>
      <c r="O21" s="62"/>
      <c r="P21" s="62">
        <f>SUM(P18:P20)</f>
        <v>141313</v>
      </c>
      <c r="Q21" s="17"/>
      <c r="R21" s="62">
        <f>SUM(R18:R20)</f>
        <v>4983359</v>
      </c>
    </row>
    <row r="22" spans="1:20" s="3" customFormat="1" ht="18.75" customHeight="1">
      <c r="A22" s="3" t="s">
        <v>158</v>
      </c>
      <c r="E22" s="19"/>
      <c r="F22" s="23">
        <v>0</v>
      </c>
      <c r="G22" s="17"/>
      <c r="H22" s="23">
        <v>0</v>
      </c>
      <c r="I22" s="17"/>
      <c r="J22" s="23">
        <v>0</v>
      </c>
      <c r="K22" s="17"/>
      <c r="L22" s="23">
        <v>493</v>
      </c>
      <c r="M22" s="17"/>
      <c r="N22" s="23">
        <v>0</v>
      </c>
      <c r="O22" s="23"/>
      <c r="P22" s="23">
        <f>SUM(N22:O22)</f>
        <v>0</v>
      </c>
      <c r="Q22" s="17"/>
      <c r="R22" s="23">
        <f>SUM(F22:L22,P22)</f>
        <v>493</v>
      </c>
    </row>
    <row r="23" spans="1:20" s="3" customFormat="1" ht="18.75" customHeight="1">
      <c r="A23" s="3" t="s">
        <v>228</v>
      </c>
      <c r="E23" s="19"/>
      <c r="F23" s="63">
        <v>0</v>
      </c>
      <c r="G23" s="17"/>
      <c r="H23" s="63">
        <v>0</v>
      </c>
      <c r="I23" s="17"/>
      <c r="J23" s="63">
        <v>0</v>
      </c>
      <c r="K23" s="17"/>
      <c r="L23" s="63">
        <v>0</v>
      </c>
      <c r="M23" s="17"/>
      <c r="N23" s="63">
        <v>0</v>
      </c>
      <c r="O23" s="62"/>
      <c r="P23" s="63">
        <f>SUM(N23:O23)</f>
        <v>0</v>
      </c>
      <c r="Q23" s="17"/>
      <c r="R23" s="24">
        <f>SUM(F23:L23,P23)</f>
        <v>0</v>
      </c>
    </row>
    <row r="24" spans="1:20" s="3" customFormat="1" ht="18.75" customHeight="1">
      <c r="A24" s="3" t="s">
        <v>229</v>
      </c>
      <c r="E24" s="19"/>
      <c r="F24" s="82">
        <f>SUM(F22:F23)</f>
        <v>0</v>
      </c>
      <c r="G24" s="17"/>
      <c r="H24" s="82">
        <f>SUM(H22:H23)</f>
        <v>0</v>
      </c>
      <c r="I24" s="17"/>
      <c r="J24" s="82">
        <f>SUM(J22:J23)</f>
        <v>0</v>
      </c>
      <c r="K24" s="17"/>
      <c r="L24" s="82">
        <f>SUM(L22:L23)</f>
        <v>493</v>
      </c>
      <c r="M24" s="17"/>
      <c r="N24" s="82">
        <f>SUM(N22:N23)</f>
        <v>0</v>
      </c>
      <c r="O24" s="62"/>
      <c r="P24" s="82">
        <f>SUM(P22:P23)</f>
        <v>0</v>
      </c>
      <c r="Q24" s="17"/>
      <c r="R24" s="82">
        <f>SUM(R22:R23)</f>
        <v>493</v>
      </c>
    </row>
    <row r="25" spans="1:20" ht="18.75" customHeight="1" thickBot="1">
      <c r="A25" s="55" t="s">
        <v>217</v>
      </c>
      <c r="F25" s="61">
        <f>SUM(F18,F24)</f>
        <v>1666827</v>
      </c>
      <c r="G25" s="17"/>
      <c r="H25" s="61">
        <f>SUM(H18,H24)</f>
        <v>2062461</v>
      </c>
      <c r="I25" s="17"/>
      <c r="J25" s="61">
        <f>SUM(J18,J24)</f>
        <v>211675</v>
      </c>
      <c r="K25" s="17"/>
      <c r="L25" s="61">
        <f>SUM(L21,L24)</f>
        <v>901576</v>
      </c>
      <c r="M25" s="17"/>
      <c r="N25" s="61">
        <f>SUM(N18,N24)</f>
        <v>141313</v>
      </c>
      <c r="O25" s="23"/>
      <c r="P25" s="61">
        <f>SUM(P18,P24)</f>
        <v>141313</v>
      </c>
      <c r="Q25" s="17"/>
      <c r="R25" s="61">
        <f>SUM(R21,R24)</f>
        <v>4983852</v>
      </c>
    </row>
    <row r="26" spans="1:20" ht="18.75" customHeight="1" thickTop="1">
      <c r="A26" s="55"/>
      <c r="F26" s="68">
        <f>SUM(F18-'bs '!J75)</f>
        <v>0</v>
      </c>
      <c r="H26" s="68">
        <f>SUM(H18-'bs '!J76)</f>
        <v>0</v>
      </c>
      <c r="J26" s="68">
        <f>SUM(J18-'bs '!J79)</f>
        <v>0</v>
      </c>
      <c r="L26" s="68">
        <f>SUM(L18-'bs '!J80)</f>
        <v>0</v>
      </c>
      <c r="P26" s="68">
        <f>SUM(P18-'bs '!J81)</f>
        <v>0</v>
      </c>
      <c r="R26" s="68">
        <f>SUM(R18-'bs '!J85)</f>
        <v>0</v>
      </c>
    </row>
    <row r="27" spans="1:20" ht="18.75" customHeight="1">
      <c r="F27" s="68">
        <f>SUM(F25-'bs '!H75)</f>
        <v>0</v>
      </c>
      <c r="G27" s="68"/>
      <c r="H27" s="68">
        <f>SUM(H25-'bs '!H76)</f>
        <v>0</v>
      </c>
      <c r="I27" s="68"/>
      <c r="J27" s="68">
        <f>SUM(J18-'bs '!H79)</f>
        <v>0</v>
      </c>
      <c r="K27" s="68"/>
      <c r="L27" s="68">
        <f>SUM(L25-'bs '!H80)</f>
        <v>0</v>
      </c>
      <c r="M27" s="68"/>
      <c r="N27" s="68"/>
      <c r="O27" s="68"/>
      <c r="P27" s="68">
        <f>SUM(P25-'bs '!H81)</f>
        <v>0</v>
      </c>
      <c r="Q27" s="68"/>
      <c r="R27" s="68">
        <f>SUM(R25-'bs '!H82)</f>
        <v>0</v>
      </c>
      <c r="S27" s="68"/>
    </row>
    <row r="28" spans="1:20" ht="18.75" customHeight="1">
      <c r="A28" s="93" t="s">
        <v>251</v>
      </c>
    </row>
  </sheetData>
  <mergeCells count="2">
    <mergeCell ref="F6:R6"/>
    <mergeCell ref="J9:L9"/>
  </mergeCells>
  <phoneticPr fontId="6" type="noConversion"/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CFF99"/>
  </sheetPr>
  <dimension ref="A1:J104"/>
  <sheetViews>
    <sheetView showGridLines="0" tabSelected="1" view="pageBreakPreview" topLeftCell="A37" zoomScale="85" zoomScaleNormal="100" zoomScaleSheetLayoutView="85" workbookViewId="0">
      <selection activeCell="D63" sqref="D63"/>
    </sheetView>
  </sheetViews>
  <sheetFormatPr defaultColWidth="9.28515625" defaultRowHeight="21" customHeight="1"/>
  <cols>
    <col min="1" max="1" width="47.140625" style="3" customWidth="1"/>
    <col min="2" max="2" width="11.2851562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28515625" style="3"/>
  </cols>
  <sheetData>
    <row r="1" spans="1:10" s="1" customFormat="1" ht="19.5" customHeight="1">
      <c r="D1" s="2"/>
      <c r="F1" s="2"/>
      <c r="H1" s="2"/>
      <c r="J1" s="18" t="s">
        <v>122</v>
      </c>
    </row>
    <row r="2" spans="1:10" s="1" customFormat="1" ht="19.5" customHeight="1">
      <c r="A2" s="1" t="s">
        <v>0</v>
      </c>
      <c r="D2" s="2"/>
      <c r="F2" s="2"/>
      <c r="H2" s="2"/>
      <c r="J2" s="2"/>
    </row>
    <row r="3" spans="1:10" s="1" customFormat="1" ht="19.5" customHeight="1">
      <c r="A3" s="1" t="s">
        <v>141</v>
      </c>
      <c r="D3" s="2"/>
      <c r="F3" s="2"/>
      <c r="H3" s="2"/>
      <c r="J3" s="2"/>
    </row>
    <row r="4" spans="1:10" s="1" customFormat="1" ht="19.5" customHeight="1">
      <c r="A4" s="1" t="s">
        <v>216</v>
      </c>
      <c r="D4" s="2"/>
      <c r="F4" s="2"/>
      <c r="H4" s="2"/>
      <c r="J4" s="2"/>
    </row>
    <row r="5" spans="1:10" s="8" customFormat="1" ht="19.5" customHeight="1">
      <c r="D5" s="4"/>
      <c r="E5" s="3"/>
      <c r="F5" s="4"/>
      <c r="G5" s="3"/>
      <c r="H5" s="5"/>
      <c r="I5" s="3"/>
      <c r="J5" s="5" t="s">
        <v>121</v>
      </c>
    </row>
    <row r="6" spans="1:10" s="6" customFormat="1" ht="19.5" customHeight="1">
      <c r="D6" s="7"/>
      <c r="E6" s="84" t="s">
        <v>1</v>
      </c>
      <c r="F6" s="7"/>
      <c r="H6" s="7"/>
      <c r="I6" s="84" t="s">
        <v>2</v>
      </c>
      <c r="J6" s="7"/>
    </row>
    <row r="7" spans="1:10" s="8" customFormat="1" ht="19.5" customHeight="1">
      <c r="B7" s="9"/>
      <c r="D7" s="50" t="s">
        <v>218</v>
      </c>
      <c r="E7" s="10"/>
      <c r="F7" s="50" t="s">
        <v>197</v>
      </c>
      <c r="G7" s="49"/>
      <c r="H7" s="50" t="s">
        <v>218</v>
      </c>
      <c r="I7" s="10"/>
      <c r="J7" s="50" t="s">
        <v>197</v>
      </c>
    </row>
    <row r="8" spans="1:10" ht="19.5" customHeight="1">
      <c r="A8" s="1" t="s">
        <v>45</v>
      </c>
    </row>
    <row r="9" spans="1:10" ht="19.5" customHeight="1">
      <c r="A9" s="3" t="s">
        <v>223</v>
      </c>
      <c r="D9" s="12">
        <f>'PL&amp;OCI'!D27</f>
        <v>13655</v>
      </c>
      <c r="E9" s="12"/>
      <c r="F9" s="12">
        <f>'PL&amp;OCI'!F27</f>
        <v>141825</v>
      </c>
      <c r="G9" s="12"/>
      <c r="H9" s="12">
        <f>+'PL&amp;OCI'!H27</f>
        <v>919</v>
      </c>
      <c r="I9" s="12"/>
      <c r="J9" s="12">
        <f>'PL&amp;OCI'!J27</f>
        <v>158507</v>
      </c>
    </row>
    <row r="10" spans="1:10" ht="19.5" customHeight="1">
      <c r="A10" s="3" t="s">
        <v>257</v>
      </c>
      <c r="D10" s="90"/>
      <c r="E10" s="12"/>
      <c r="F10" s="90"/>
      <c r="G10" s="12"/>
      <c r="H10" s="90"/>
      <c r="I10" s="12"/>
      <c r="J10" s="90"/>
    </row>
    <row r="11" spans="1:10" ht="19.5" customHeight="1">
      <c r="A11" s="3" t="s">
        <v>46</v>
      </c>
      <c r="D11" s="12"/>
      <c r="E11" s="12"/>
      <c r="F11" s="12"/>
      <c r="G11" s="12"/>
      <c r="H11" s="12"/>
      <c r="I11" s="12"/>
      <c r="J11" s="12"/>
    </row>
    <row r="12" spans="1:10" ht="19.5" customHeight="1">
      <c r="A12" s="3" t="s">
        <v>47</v>
      </c>
      <c r="D12" s="12">
        <v>117233</v>
      </c>
      <c r="E12" s="12"/>
      <c r="F12" s="12">
        <v>96265</v>
      </c>
      <c r="G12" s="12"/>
      <c r="H12" s="12">
        <v>3032</v>
      </c>
      <c r="I12" s="12"/>
      <c r="J12" s="12">
        <v>1829</v>
      </c>
    </row>
    <row r="13" spans="1:10" ht="19.5" customHeight="1">
      <c r="A13" s="3" t="s">
        <v>48</v>
      </c>
      <c r="D13" s="12">
        <v>0</v>
      </c>
      <c r="E13" s="12"/>
      <c r="F13" s="12">
        <v>608</v>
      </c>
      <c r="G13" s="12"/>
      <c r="H13" s="13">
        <v>0</v>
      </c>
      <c r="I13" s="12"/>
      <c r="J13" s="13">
        <v>0</v>
      </c>
    </row>
    <row r="14" spans="1:10" ht="19.5" customHeight="1">
      <c r="A14" s="3" t="s">
        <v>165</v>
      </c>
      <c r="D14" s="13">
        <v>-411</v>
      </c>
      <c r="E14" s="12"/>
      <c r="F14" s="13">
        <v>624</v>
      </c>
      <c r="G14" s="12"/>
      <c r="H14" s="13">
        <v>-30</v>
      </c>
      <c r="I14" s="12"/>
      <c r="J14" s="13">
        <v>0</v>
      </c>
    </row>
    <row r="15" spans="1:10" ht="19.5" customHeight="1">
      <c r="A15" s="3" t="s">
        <v>219</v>
      </c>
      <c r="D15" s="13">
        <v>-255</v>
      </c>
      <c r="E15" s="12"/>
      <c r="F15" s="13">
        <v>822</v>
      </c>
      <c r="G15" s="12"/>
      <c r="H15" s="13">
        <v>0</v>
      </c>
      <c r="I15" s="12"/>
      <c r="J15" s="13">
        <v>0</v>
      </c>
    </row>
    <row r="16" spans="1:10" ht="19.5" customHeight="1">
      <c r="A16" s="3" t="s">
        <v>206</v>
      </c>
      <c r="D16" s="18">
        <v>-7271</v>
      </c>
      <c r="E16" s="12"/>
      <c r="F16" s="18">
        <v>-10107</v>
      </c>
      <c r="G16" s="12"/>
      <c r="H16" s="13">
        <v>0</v>
      </c>
      <c r="I16" s="12"/>
      <c r="J16" s="13">
        <v>0</v>
      </c>
    </row>
    <row r="17" spans="1:10" ht="19.5" customHeight="1">
      <c r="A17" s="3" t="s">
        <v>196</v>
      </c>
      <c r="D17" s="13">
        <v>-62</v>
      </c>
      <c r="E17" s="12"/>
      <c r="F17" s="13">
        <v>-24</v>
      </c>
      <c r="G17" s="12"/>
      <c r="H17" s="13" t="s">
        <v>220</v>
      </c>
      <c r="I17" s="12"/>
      <c r="J17" s="13">
        <v>-4</v>
      </c>
    </row>
    <row r="18" spans="1:10" ht="19.5" customHeight="1">
      <c r="A18" s="3" t="s">
        <v>207</v>
      </c>
      <c r="D18" s="13">
        <v>0</v>
      </c>
      <c r="E18" s="12"/>
      <c r="F18" s="13">
        <v>0</v>
      </c>
      <c r="G18" s="12"/>
      <c r="H18" s="13">
        <v>0</v>
      </c>
      <c r="I18" s="12"/>
      <c r="J18" s="13">
        <v>-164634</v>
      </c>
    </row>
    <row r="19" spans="1:10" ht="19.5" customHeight="1">
      <c r="A19" s="3" t="s">
        <v>155</v>
      </c>
      <c r="D19" s="12">
        <v>8</v>
      </c>
      <c r="E19" s="12"/>
      <c r="F19" s="12">
        <v>59</v>
      </c>
      <c r="G19" s="12"/>
      <c r="H19" s="14">
        <v>0</v>
      </c>
      <c r="I19" s="12"/>
      <c r="J19" s="14">
        <v>0</v>
      </c>
    </row>
    <row r="20" spans="1:10" ht="19.5" customHeight="1">
      <c r="A20" s="3" t="s">
        <v>111</v>
      </c>
      <c r="D20" s="12">
        <v>1328</v>
      </c>
      <c r="E20" s="12"/>
      <c r="F20" s="12">
        <v>2208</v>
      </c>
      <c r="G20" s="12"/>
      <c r="H20" s="13">
        <v>126</v>
      </c>
      <c r="I20" s="12"/>
      <c r="J20" s="13">
        <v>1105</v>
      </c>
    </row>
    <row r="21" spans="1:10" ht="19.5" customHeight="1">
      <c r="A21" s="3" t="s">
        <v>190</v>
      </c>
      <c r="D21" s="12">
        <v>-1605</v>
      </c>
      <c r="E21" s="12"/>
      <c r="F21" s="12">
        <v>-300</v>
      </c>
      <c r="G21" s="12"/>
      <c r="H21" s="13">
        <v>0</v>
      </c>
      <c r="I21" s="12"/>
      <c r="J21" s="13">
        <v>0</v>
      </c>
    </row>
    <row r="22" spans="1:10" ht="19.5" customHeight="1">
      <c r="A22" s="3" t="s">
        <v>49</v>
      </c>
      <c r="D22" s="13">
        <v>-14351</v>
      </c>
      <c r="E22" s="13"/>
      <c r="F22" s="13">
        <v>-11732</v>
      </c>
      <c r="G22" s="12"/>
      <c r="H22" s="13">
        <v>-26816</v>
      </c>
      <c r="I22" s="12"/>
      <c r="J22" s="13">
        <v>-11621</v>
      </c>
    </row>
    <row r="23" spans="1:10" ht="19.5" customHeight="1">
      <c r="A23" s="3" t="s">
        <v>50</v>
      </c>
      <c r="D23" s="15">
        <v>59758</v>
      </c>
      <c r="E23" s="13"/>
      <c r="F23" s="15">
        <v>35680</v>
      </c>
      <c r="G23" s="12"/>
      <c r="H23" s="15">
        <v>24453</v>
      </c>
      <c r="I23" s="12"/>
      <c r="J23" s="15">
        <v>11351</v>
      </c>
    </row>
    <row r="24" spans="1:10" ht="19.5" customHeight="1">
      <c r="A24" s="3" t="s">
        <v>112</v>
      </c>
      <c r="D24" s="17"/>
      <c r="E24" s="13"/>
      <c r="F24" s="17"/>
      <c r="G24" s="12"/>
      <c r="H24" s="17"/>
      <c r="I24" s="12"/>
      <c r="J24" s="17"/>
    </row>
    <row r="25" spans="1:10" ht="19.5" customHeight="1">
      <c r="A25" s="3" t="s">
        <v>51</v>
      </c>
      <c r="D25" s="17">
        <f>SUM(D9:D23)</f>
        <v>168027</v>
      </c>
      <c r="E25" s="12"/>
      <c r="F25" s="17">
        <f>SUM(F9:F23)</f>
        <v>255928</v>
      </c>
      <c r="G25" s="12"/>
      <c r="H25" s="79">
        <f>SUM(H9:H23)</f>
        <v>1684</v>
      </c>
      <c r="I25" s="12"/>
      <c r="J25" s="79">
        <f>SUM(J9:J23)</f>
        <v>-3467</v>
      </c>
    </row>
    <row r="26" spans="1:10" ht="19.5" customHeight="1">
      <c r="A26" s="3" t="s">
        <v>52</v>
      </c>
      <c r="D26" s="12"/>
      <c r="E26" s="12"/>
      <c r="F26" s="12"/>
      <c r="G26" s="12"/>
      <c r="H26" s="12"/>
      <c r="I26" s="12"/>
      <c r="J26" s="12"/>
    </row>
    <row r="27" spans="1:10" ht="19.5" customHeight="1">
      <c r="A27" s="3" t="s">
        <v>113</v>
      </c>
      <c r="D27" s="12">
        <v>75994</v>
      </c>
      <c r="E27" s="12"/>
      <c r="F27" s="12">
        <v>34108</v>
      </c>
      <c r="G27" s="12"/>
      <c r="H27" s="12">
        <v>-35960</v>
      </c>
      <c r="I27" s="12"/>
      <c r="J27" s="12">
        <f>-11720-5754</f>
        <v>-17474</v>
      </c>
    </row>
    <row r="28" spans="1:10" s="1" customFormat="1" ht="19.5" customHeight="1">
      <c r="A28" s="3" t="s">
        <v>53</v>
      </c>
      <c r="B28" s="3"/>
      <c r="C28" s="3"/>
      <c r="D28" s="12">
        <v>-4517</v>
      </c>
      <c r="E28" s="12"/>
      <c r="F28" s="12">
        <v>7016</v>
      </c>
      <c r="G28" s="12"/>
      <c r="H28" s="12">
        <v>0</v>
      </c>
      <c r="I28" s="12"/>
      <c r="J28" s="12">
        <v>0</v>
      </c>
    </row>
    <row r="29" spans="1:10" ht="19.5" customHeight="1">
      <c r="A29" s="3" t="s">
        <v>54</v>
      </c>
      <c r="D29" s="12">
        <v>-178301</v>
      </c>
      <c r="E29" s="12"/>
      <c r="F29" s="12">
        <v>-161464</v>
      </c>
      <c r="G29" s="12"/>
      <c r="H29" s="13">
        <v>0</v>
      </c>
      <c r="I29" s="12"/>
      <c r="J29" s="13">
        <v>0</v>
      </c>
    </row>
    <row r="30" spans="1:10" ht="19.5" customHeight="1">
      <c r="A30" s="3" t="s">
        <v>201</v>
      </c>
      <c r="D30" s="12">
        <v>-12527</v>
      </c>
      <c r="E30" s="12"/>
      <c r="F30" s="12">
        <v>-36325</v>
      </c>
      <c r="G30" s="12"/>
      <c r="H30" s="13">
        <v>0</v>
      </c>
      <c r="I30" s="12"/>
      <c r="J30" s="13">
        <v>0</v>
      </c>
    </row>
    <row r="31" spans="1:10" ht="19.5" customHeight="1">
      <c r="A31" s="3" t="s">
        <v>55</v>
      </c>
      <c r="D31" s="12">
        <v>57612</v>
      </c>
      <c r="E31" s="12"/>
      <c r="F31" s="12">
        <v>78918</v>
      </c>
      <c r="G31" s="12"/>
      <c r="H31" s="12">
        <v>-2852</v>
      </c>
      <c r="I31" s="12"/>
      <c r="J31" s="12">
        <v>-1538</v>
      </c>
    </row>
    <row r="32" spans="1:10" ht="19.5" customHeight="1">
      <c r="A32" s="3" t="s">
        <v>56</v>
      </c>
      <c r="D32" s="12">
        <v>72686</v>
      </c>
      <c r="E32" s="12"/>
      <c r="F32" s="12">
        <v>39900</v>
      </c>
      <c r="G32" s="12"/>
      <c r="H32" s="13">
        <v>0</v>
      </c>
      <c r="I32" s="12"/>
      <c r="J32" s="13">
        <v>0</v>
      </c>
    </row>
    <row r="33" spans="1:10" ht="19.5" customHeight="1">
      <c r="A33" s="3" t="s">
        <v>57</v>
      </c>
      <c r="D33" s="12">
        <v>-682</v>
      </c>
      <c r="E33" s="12"/>
      <c r="F33" s="12">
        <v>-323</v>
      </c>
      <c r="G33" s="12"/>
      <c r="H33" s="12">
        <v>0</v>
      </c>
      <c r="I33" s="12"/>
      <c r="J33" s="12">
        <v>0</v>
      </c>
    </row>
    <row r="34" spans="1:10" ht="19.5" customHeight="1">
      <c r="A34" s="3" t="s">
        <v>58</v>
      </c>
      <c r="D34" s="12"/>
      <c r="E34" s="12"/>
      <c r="F34" s="12"/>
      <c r="G34" s="12"/>
      <c r="H34" s="12"/>
      <c r="I34" s="12"/>
      <c r="J34" s="12"/>
    </row>
    <row r="35" spans="1:10" ht="19.5" customHeight="1">
      <c r="A35" s="3" t="s">
        <v>114</v>
      </c>
      <c r="D35" s="12">
        <v>-218603</v>
      </c>
      <c r="E35" s="12"/>
      <c r="F35" s="12">
        <v>-43897</v>
      </c>
      <c r="G35" s="12"/>
      <c r="H35" s="12">
        <v>7665</v>
      </c>
      <c r="I35" s="12"/>
      <c r="J35" s="12">
        <v>12421</v>
      </c>
    </row>
    <row r="36" spans="1:10" ht="19.5" customHeight="1">
      <c r="A36" s="3" t="s">
        <v>150</v>
      </c>
      <c r="D36" s="12">
        <v>42513</v>
      </c>
      <c r="E36" s="12"/>
      <c r="F36" s="12">
        <v>14881</v>
      </c>
      <c r="G36" s="12"/>
      <c r="H36" s="12">
        <v>-175</v>
      </c>
      <c r="I36" s="12"/>
      <c r="J36" s="12">
        <v>-37</v>
      </c>
    </row>
    <row r="37" spans="1:10" ht="19.5" customHeight="1">
      <c r="A37" s="3" t="s">
        <v>59</v>
      </c>
      <c r="D37" s="12">
        <v>6107</v>
      </c>
      <c r="E37" s="12"/>
      <c r="F37" s="12">
        <v>54634</v>
      </c>
      <c r="G37" s="12"/>
      <c r="H37" s="12">
        <v>-11296</v>
      </c>
      <c r="I37" s="12"/>
      <c r="J37" s="12">
        <v>6113</v>
      </c>
    </row>
    <row r="38" spans="1:10" ht="19.5" customHeight="1">
      <c r="A38" s="3" t="s">
        <v>249</v>
      </c>
      <c r="D38" s="12">
        <v>-153</v>
      </c>
      <c r="E38" s="12"/>
      <c r="F38" s="12">
        <v>0</v>
      </c>
      <c r="G38" s="12"/>
      <c r="H38" s="12">
        <v>0</v>
      </c>
      <c r="I38" s="12"/>
      <c r="J38" s="12">
        <v>0</v>
      </c>
    </row>
    <row r="39" spans="1:10" ht="19.5" customHeight="1">
      <c r="A39" s="3" t="s">
        <v>60</v>
      </c>
      <c r="D39" s="15">
        <v>4745</v>
      </c>
      <c r="E39" s="12"/>
      <c r="F39" s="15">
        <v>-1884</v>
      </c>
      <c r="G39" s="12"/>
      <c r="H39" s="15">
        <v>96</v>
      </c>
      <c r="I39" s="12"/>
      <c r="J39" s="15">
        <v>0</v>
      </c>
    </row>
    <row r="40" spans="1:10" ht="19.5" customHeight="1">
      <c r="A40" s="3" t="s">
        <v>116</v>
      </c>
      <c r="D40" s="12">
        <f>SUM(D25:D39)</f>
        <v>12901</v>
      </c>
      <c r="E40" s="12"/>
      <c r="F40" s="12">
        <f>SUM(F25:F39)</f>
        <v>241492</v>
      </c>
      <c r="G40" s="12"/>
      <c r="H40" s="12">
        <f>SUM(H25:H39)</f>
        <v>-40838</v>
      </c>
      <c r="I40" s="12"/>
      <c r="J40" s="12">
        <f>SUM(J25:J39)</f>
        <v>-3982</v>
      </c>
    </row>
    <row r="41" spans="1:10" ht="19.5" customHeight="1">
      <c r="A41" s="3" t="s">
        <v>61</v>
      </c>
      <c r="D41" s="12">
        <v>14351</v>
      </c>
      <c r="E41" s="12"/>
      <c r="F41" s="12">
        <v>11869</v>
      </c>
      <c r="G41" s="12"/>
      <c r="H41" s="12">
        <v>6739</v>
      </c>
      <c r="I41" s="12"/>
      <c r="J41" s="12">
        <v>10569</v>
      </c>
    </row>
    <row r="42" spans="1:10" ht="19.5" customHeight="1">
      <c r="A42" s="3" t="s">
        <v>62</v>
      </c>
      <c r="D42" s="12">
        <v>-66386</v>
      </c>
      <c r="E42" s="12"/>
      <c r="F42" s="12">
        <v>-42340</v>
      </c>
      <c r="G42" s="12"/>
      <c r="H42" s="12">
        <v>-30608</v>
      </c>
      <c r="I42" s="12"/>
      <c r="J42" s="12">
        <v>-10371</v>
      </c>
    </row>
    <row r="43" spans="1:10" ht="19.5" customHeight="1">
      <c r="A43" s="3" t="s">
        <v>151</v>
      </c>
      <c r="D43" s="24">
        <v>-11378</v>
      </c>
      <c r="E43" s="12"/>
      <c r="F43" s="24">
        <v>-9480</v>
      </c>
      <c r="G43" s="12"/>
      <c r="H43" s="24">
        <v>-911</v>
      </c>
      <c r="I43" s="12"/>
      <c r="J43" s="24">
        <v>-1172</v>
      </c>
    </row>
    <row r="44" spans="1:10" ht="19.5" customHeight="1">
      <c r="A44" s="1" t="s">
        <v>63</v>
      </c>
      <c r="D44" s="15">
        <f>SUM(D40:D43)</f>
        <v>-50512</v>
      </c>
      <c r="E44" s="12"/>
      <c r="F44" s="15">
        <f>SUM(F40:F43)</f>
        <v>201541</v>
      </c>
      <c r="G44" s="12"/>
      <c r="H44" s="15">
        <f>SUM(H40:H43)</f>
        <v>-65618</v>
      </c>
      <c r="I44" s="12"/>
      <c r="J44" s="15">
        <f>SUM(J40:J43)</f>
        <v>-4956</v>
      </c>
    </row>
    <row r="45" spans="1:10" ht="12.75" customHeight="1">
      <c r="E45" s="4"/>
      <c r="G45" s="4"/>
      <c r="I45" s="4"/>
    </row>
    <row r="46" spans="1:10" ht="19.5" customHeight="1">
      <c r="A46" s="93" t="s">
        <v>251</v>
      </c>
    </row>
    <row r="47" spans="1:10" s="1" customFormat="1" ht="19.5" customHeight="1">
      <c r="D47" s="2"/>
      <c r="F47" s="2"/>
      <c r="H47" s="2"/>
      <c r="J47" s="18" t="s">
        <v>122</v>
      </c>
    </row>
    <row r="48" spans="1:10" s="1" customFormat="1" ht="19.5" customHeight="1">
      <c r="A48" s="1" t="s">
        <v>0</v>
      </c>
      <c r="D48" s="2"/>
      <c r="F48" s="2"/>
      <c r="H48" s="2"/>
      <c r="J48" s="2"/>
    </row>
    <row r="49" spans="1:10" s="1" customFormat="1" ht="20.65" customHeight="1">
      <c r="A49" s="1" t="s">
        <v>142</v>
      </c>
      <c r="D49" s="2"/>
      <c r="F49" s="2"/>
      <c r="H49" s="2"/>
      <c r="J49" s="2"/>
    </row>
    <row r="50" spans="1:10" s="1" customFormat="1" ht="20.65" customHeight="1">
      <c r="A50" s="1" t="s">
        <v>216</v>
      </c>
      <c r="D50" s="2"/>
      <c r="F50" s="2"/>
      <c r="H50" s="2"/>
      <c r="J50" s="2"/>
    </row>
    <row r="51" spans="1:10" s="8" customFormat="1" ht="20.65" customHeight="1">
      <c r="D51" s="4"/>
      <c r="E51" s="3"/>
      <c r="F51" s="4"/>
      <c r="G51" s="3"/>
      <c r="H51" s="5"/>
      <c r="I51" s="3"/>
      <c r="J51" s="5" t="s">
        <v>121</v>
      </c>
    </row>
    <row r="52" spans="1:10" s="6" customFormat="1" ht="20.65" customHeight="1">
      <c r="D52" s="7"/>
      <c r="E52" s="84" t="s">
        <v>1</v>
      </c>
      <c r="F52" s="7"/>
      <c r="H52" s="7"/>
      <c r="I52" s="84" t="s">
        <v>2</v>
      </c>
      <c r="J52" s="7"/>
    </row>
    <row r="53" spans="1:10" s="8" customFormat="1" ht="20.65" customHeight="1">
      <c r="B53" s="9"/>
      <c r="D53" s="50" t="s">
        <v>218</v>
      </c>
      <c r="E53" s="10"/>
      <c r="F53" s="50" t="s">
        <v>197</v>
      </c>
      <c r="G53" s="49"/>
      <c r="H53" s="50" t="s">
        <v>218</v>
      </c>
      <c r="I53" s="10"/>
      <c r="J53" s="50" t="s">
        <v>197</v>
      </c>
    </row>
    <row r="54" spans="1:10" ht="20.65" customHeight="1">
      <c r="A54" s="1" t="s">
        <v>64</v>
      </c>
      <c r="D54" s="12"/>
      <c r="E54" s="12"/>
      <c r="F54" s="12"/>
      <c r="G54" s="12"/>
      <c r="H54" s="12"/>
      <c r="I54" s="12"/>
      <c r="J54" s="12"/>
    </row>
    <row r="55" spans="1:10" ht="20.65" customHeight="1">
      <c r="A55" s="3" t="s">
        <v>250</v>
      </c>
      <c r="D55" s="12">
        <v>-9</v>
      </c>
      <c r="E55" s="12"/>
      <c r="F55" s="12">
        <v>0</v>
      </c>
      <c r="G55" s="12"/>
      <c r="H55" s="12">
        <v>0</v>
      </c>
      <c r="I55" s="12"/>
      <c r="J55" s="12">
        <v>0</v>
      </c>
    </row>
    <row r="56" spans="1:10" ht="20.65" customHeight="1">
      <c r="A56" s="3" t="s">
        <v>152</v>
      </c>
      <c r="D56" s="12">
        <v>0</v>
      </c>
      <c r="E56" s="12"/>
      <c r="F56" s="12">
        <v>0</v>
      </c>
      <c r="G56" s="12"/>
      <c r="H56" s="12">
        <v>320500</v>
      </c>
      <c r="I56" s="12"/>
      <c r="J56" s="12">
        <v>179500</v>
      </c>
    </row>
    <row r="57" spans="1:10" ht="20.65" customHeight="1">
      <c r="A57" s="3" t="s">
        <v>153</v>
      </c>
      <c r="D57" s="12">
        <v>0</v>
      </c>
      <c r="E57" s="12"/>
      <c r="F57" s="12">
        <v>0</v>
      </c>
      <c r="G57" s="12"/>
      <c r="H57" s="12">
        <v>-303000</v>
      </c>
      <c r="I57" s="12"/>
      <c r="J57" s="12">
        <v>-310500</v>
      </c>
    </row>
    <row r="58" spans="1:10" ht="20.65" customHeight="1">
      <c r="A58" s="3" t="s">
        <v>203</v>
      </c>
      <c r="D58" s="12">
        <v>0</v>
      </c>
      <c r="E58" s="12"/>
      <c r="F58" s="12">
        <v>0</v>
      </c>
      <c r="G58" s="12"/>
      <c r="H58" s="12">
        <v>0</v>
      </c>
      <c r="I58" s="12"/>
      <c r="J58" s="12">
        <v>164634</v>
      </c>
    </row>
    <row r="59" spans="1:10" ht="20.65" customHeight="1">
      <c r="A59" s="3" t="s">
        <v>202</v>
      </c>
      <c r="D59" s="12">
        <v>0</v>
      </c>
      <c r="E59" s="12"/>
      <c r="F59" s="12">
        <v>-91</v>
      </c>
      <c r="G59" s="12"/>
      <c r="H59" s="12">
        <v>0</v>
      </c>
      <c r="I59" s="12"/>
      <c r="J59" s="12">
        <v>-91</v>
      </c>
    </row>
    <row r="60" spans="1:10" ht="20.65" customHeight="1">
      <c r="A60" s="3" t="s">
        <v>164</v>
      </c>
      <c r="D60" s="12">
        <v>0</v>
      </c>
      <c r="E60" s="12"/>
      <c r="F60" s="12">
        <v>-83319</v>
      </c>
      <c r="G60" s="12"/>
      <c r="H60" s="12">
        <v>0</v>
      </c>
      <c r="I60" s="12"/>
      <c r="J60" s="12">
        <v>0</v>
      </c>
    </row>
    <row r="61" spans="1:10" ht="20.65" customHeight="1">
      <c r="A61" s="3" t="s">
        <v>129</v>
      </c>
      <c r="D61" s="18">
        <v>142</v>
      </c>
      <c r="E61" s="14"/>
      <c r="F61" s="18">
        <v>40</v>
      </c>
      <c r="G61" s="12"/>
      <c r="H61" s="18">
        <v>0</v>
      </c>
      <c r="I61" s="12"/>
      <c r="J61" s="18">
        <v>4</v>
      </c>
    </row>
    <row r="62" spans="1:10" ht="20.65" customHeight="1">
      <c r="A62" s="3" t="s">
        <v>128</v>
      </c>
      <c r="D62" s="13">
        <v>-61539</v>
      </c>
      <c r="E62" s="14"/>
      <c r="F62" s="13">
        <v>-151595</v>
      </c>
      <c r="G62" s="12"/>
      <c r="H62" s="18">
        <v>-114</v>
      </c>
      <c r="I62" s="18"/>
      <c r="J62" s="18">
        <v>-6215</v>
      </c>
    </row>
    <row r="63" spans="1:10" ht="20.65" customHeight="1">
      <c r="A63" s="1" t="s">
        <v>123</v>
      </c>
      <c r="D63" s="16">
        <f>SUM(D55:D62)</f>
        <v>-61406</v>
      </c>
      <c r="E63" s="12"/>
      <c r="F63" s="16">
        <f>SUM(F55:F62)</f>
        <v>-234965</v>
      </c>
      <c r="G63" s="12"/>
      <c r="H63" s="16">
        <f>SUM(H55:H62)</f>
        <v>17386</v>
      </c>
      <c r="I63" s="12"/>
      <c r="J63" s="16">
        <f>SUM(J55:J62)</f>
        <v>27332</v>
      </c>
    </row>
    <row r="64" spans="1:10" ht="20.65" customHeight="1">
      <c r="A64" s="1" t="s">
        <v>65</v>
      </c>
      <c r="D64" s="12"/>
      <c r="E64" s="12"/>
      <c r="F64" s="12"/>
      <c r="G64" s="12"/>
      <c r="H64" s="12"/>
      <c r="I64" s="12"/>
      <c r="J64" s="12"/>
    </row>
    <row r="65" spans="1:10" ht="20.65" customHeight="1">
      <c r="A65" s="3" t="s">
        <v>192</v>
      </c>
      <c r="D65" s="12">
        <v>-5000</v>
      </c>
      <c r="E65" s="12"/>
      <c r="F65" s="12">
        <v>-150000</v>
      </c>
      <c r="G65" s="12"/>
      <c r="H65" s="12">
        <v>0</v>
      </c>
      <c r="I65" s="12"/>
      <c r="J65" s="12">
        <v>-240000</v>
      </c>
    </row>
    <row r="66" spans="1:10" ht="20.65" customHeight="1">
      <c r="A66" s="3" t="s">
        <v>156</v>
      </c>
      <c r="D66" s="18">
        <v>0</v>
      </c>
      <c r="E66" s="12"/>
      <c r="F66" s="18">
        <v>0</v>
      </c>
      <c r="G66" s="12"/>
      <c r="H66" s="13">
        <v>263000</v>
      </c>
      <c r="I66" s="12"/>
      <c r="J66" s="13">
        <v>504500</v>
      </c>
    </row>
    <row r="67" spans="1:10" ht="20.65" customHeight="1">
      <c r="A67" s="3" t="s">
        <v>66</v>
      </c>
      <c r="D67" s="18">
        <v>0</v>
      </c>
      <c r="E67" s="12"/>
      <c r="F67" s="18">
        <v>0</v>
      </c>
      <c r="G67" s="12"/>
      <c r="H67" s="12">
        <v>-220000</v>
      </c>
      <c r="I67" s="12"/>
      <c r="J67" s="12">
        <v>-290500</v>
      </c>
    </row>
    <row r="68" spans="1:10" ht="20.65" customHeight="1">
      <c r="A68" s="3" t="s">
        <v>157</v>
      </c>
      <c r="D68" s="13">
        <v>159259</v>
      </c>
      <c r="E68" s="12"/>
      <c r="F68" s="13">
        <v>450000</v>
      </c>
      <c r="G68" s="12"/>
      <c r="H68" s="18">
        <v>0</v>
      </c>
      <c r="I68" s="12"/>
      <c r="J68" s="18">
        <v>0</v>
      </c>
    </row>
    <row r="69" spans="1:10" ht="20.65" customHeight="1">
      <c r="A69" s="3" t="s">
        <v>67</v>
      </c>
      <c r="D69" s="23">
        <v>-246525</v>
      </c>
      <c r="E69" s="17"/>
      <c r="F69" s="23">
        <v>-239738</v>
      </c>
      <c r="G69" s="12"/>
      <c r="H69" s="18">
        <v>-8806</v>
      </c>
      <c r="I69" s="12"/>
      <c r="J69" s="18">
        <v>-125</v>
      </c>
    </row>
    <row r="70" spans="1:10" ht="20.65" customHeight="1">
      <c r="A70" s="3" t="s">
        <v>231</v>
      </c>
      <c r="D70" s="24">
        <v>-2084</v>
      </c>
      <c r="E70" s="12"/>
      <c r="F70" s="24">
        <v>0</v>
      </c>
      <c r="G70" s="14"/>
      <c r="H70" s="21">
        <v>-900</v>
      </c>
      <c r="I70" s="14"/>
      <c r="J70" s="21">
        <v>0</v>
      </c>
    </row>
    <row r="71" spans="1:10" ht="20.65" customHeight="1">
      <c r="A71" s="1" t="s">
        <v>124</v>
      </c>
      <c r="D71" s="15">
        <f>SUM(D65:D70)</f>
        <v>-94350</v>
      </c>
      <c r="E71" s="12"/>
      <c r="F71" s="15">
        <f>SUM(F65:F70)</f>
        <v>60262</v>
      </c>
      <c r="G71" s="12"/>
      <c r="H71" s="15">
        <f>SUM(H65:H70)</f>
        <v>33294</v>
      </c>
      <c r="I71" s="12"/>
      <c r="J71" s="15">
        <f>SUM(J65:J70)</f>
        <v>-26125</v>
      </c>
    </row>
    <row r="72" spans="1:10" ht="20.65" customHeight="1">
      <c r="A72" s="3" t="s">
        <v>145</v>
      </c>
      <c r="D72" s="17"/>
      <c r="E72" s="12"/>
      <c r="F72" s="17"/>
      <c r="G72" s="12"/>
      <c r="H72" s="17"/>
      <c r="I72" s="12"/>
      <c r="J72" s="17"/>
    </row>
    <row r="73" spans="1:10" ht="20.65" customHeight="1">
      <c r="A73" s="3" t="s">
        <v>146</v>
      </c>
      <c r="D73" s="15">
        <v>1642</v>
      </c>
      <c r="E73" s="17"/>
      <c r="F73" s="15">
        <v>-63</v>
      </c>
      <c r="G73" s="17"/>
      <c r="H73" s="15">
        <v>0</v>
      </c>
      <c r="I73" s="17"/>
      <c r="J73" s="15">
        <v>0</v>
      </c>
    </row>
    <row r="74" spans="1:10" ht="20.65" customHeight="1">
      <c r="A74" s="1" t="s">
        <v>68</v>
      </c>
      <c r="D74" s="12">
        <f>SUM(D44,D63,D71,D73)</f>
        <v>-204626</v>
      </c>
      <c r="E74" s="12"/>
      <c r="F74" s="12">
        <f>SUM(F44,F63,F71,F73)</f>
        <v>26775</v>
      </c>
      <c r="G74" s="12"/>
      <c r="H74" s="12">
        <f>SUM(H44,H63,H71,H73)</f>
        <v>-14938</v>
      </c>
      <c r="I74" s="12"/>
      <c r="J74" s="12">
        <f>SUM(J44,J63,J71,J73)</f>
        <v>-3749</v>
      </c>
    </row>
    <row r="75" spans="1:10" ht="20.65" customHeight="1">
      <c r="A75" s="3" t="s">
        <v>126</v>
      </c>
      <c r="D75" s="15">
        <v>632544</v>
      </c>
      <c r="E75" s="12"/>
      <c r="F75" s="15">
        <v>601678</v>
      </c>
      <c r="G75" s="12"/>
      <c r="H75" s="15">
        <v>21706</v>
      </c>
      <c r="I75" s="12"/>
      <c r="J75" s="15">
        <v>22643</v>
      </c>
    </row>
    <row r="76" spans="1:10" ht="20.65" customHeight="1" thickBot="1">
      <c r="A76" s="1" t="s">
        <v>127</v>
      </c>
      <c r="B76" s="11"/>
      <c r="D76" s="28">
        <f>SUM(D74:D75)</f>
        <v>427918</v>
      </c>
      <c r="E76" s="12"/>
      <c r="F76" s="28">
        <f>SUM(F74:F75)</f>
        <v>628453</v>
      </c>
      <c r="G76" s="12"/>
      <c r="H76" s="28">
        <f>SUM(H74:H75)</f>
        <v>6768</v>
      </c>
      <c r="I76" s="12"/>
      <c r="J76" s="28">
        <f>SUM(J74:J75)</f>
        <v>18894</v>
      </c>
    </row>
    <row r="77" spans="1:10" ht="20.65" customHeight="1" thickTop="1">
      <c r="D77" s="117">
        <f>D76-'bs '!D11</f>
        <v>0</v>
      </c>
      <c r="E77" s="17"/>
      <c r="F77" s="13"/>
      <c r="G77" s="13"/>
      <c r="H77" s="13">
        <f>H76-'bs '!H11</f>
        <v>0</v>
      </c>
      <c r="I77" s="13"/>
      <c r="J77" s="13"/>
    </row>
    <row r="78" spans="1:10" ht="21" customHeight="1">
      <c r="A78" s="1" t="s">
        <v>69</v>
      </c>
      <c r="D78" s="17"/>
      <c r="E78" s="17"/>
      <c r="F78" s="17"/>
      <c r="G78" s="17"/>
      <c r="H78" s="17"/>
      <c r="I78" s="17"/>
      <c r="J78" s="17"/>
    </row>
    <row r="79" spans="1:10" ht="21" customHeight="1">
      <c r="A79" s="3" t="s">
        <v>70</v>
      </c>
      <c r="D79" s="17"/>
      <c r="E79" s="17"/>
      <c r="F79" s="17"/>
      <c r="G79" s="17"/>
      <c r="H79" s="17"/>
      <c r="I79" s="17"/>
      <c r="J79" s="17"/>
    </row>
    <row r="80" spans="1:10" ht="21" customHeight="1">
      <c r="A80" s="3" t="s">
        <v>184</v>
      </c>
      <c r="D80" s="17">
        <v>-413</v>
      </c>
      <c r="E80" s="17"/>
      <c r="F80" s="17">
        <v>2752</v>
      </c>
      <c r="G80" s="17"/>
      <c r="H80" s="12">
        <v>0</v>
      </c>
      <c r="I80" s="17"/>
      <c r="J80" s="12">
        <v>0</v>
      </c>
    </row>
    <row r="81" spans="1:10" ht="21" customHeight="1">
      <c r="A81" s="3" t="s">
        <v>170</v>
      </c>
      <c r="D81" s="12">
        <v>765</v>
      </c>
      <c r="E81" s="12"/>
      <c r="F81" s="12">
        <v>4381</v>
      </c>
      <c r="G81" s="14"/>
      <c r="H81" s="12">
        <v>0</v>
      </c>
      <c r="I81" s="14"/>
      <c r="J81" s="12">
        <v>0</v>
      </c>
    </row>
    <row r="82" spans="1:10" ht="21" customHeight="1">
      <c r="A82" s="3" t="s">
        <v>171</v>
      </c>
      <c r="D82" s="12">
        <v>5514</v>
      </c>
      <c r="E82" s="12"/>
      <c r="F82" s="12">
        <v>4674</v>
      </c>
      <c r="G82" s="14"/>
      <c r="H82" s="12">
        <v>0</v>
      </c>
      <c r="I82" s="14"/>
      <c r="J82" s="12">
        <v>0</v>
      </c>
    </row>
    <row r="83" spans="1:10" ht="21" customHeight="1">
      <c r="A83" s="3" t="s">
        <v>209</v>
      </c>
      <c r="D83" s="12"/>
      <c r="E83" s="12"/>
      <c r="F83" s="12"/>
      <c r="G83" s="14"/>
      <c r="H83" s="12"/>
      <c r="I83" s="14"/>
      <c r="J83" s="12"/>
    </row>
    <row r="84" spans="1:10" ht="21" customHeight="1">
      <c r="A84" s="3" t="s">
        <v>208</v>
      </c>
      <c r="D84" s="12">
        <v>0</v>
      </c>
      <c r="E84" s="12"/>
      <c r="F84" s="12">
        <v>178249</v>
      </c>
      <c r="G84" s="14"/>
      <c r="H84" s="12">
        <v>0</v>
      </c>
      <c r="I84" s="14"/>
      <c r="J84" s="12">
        <v>0</v>
      </c>
    </row>
    <row r="85" spans="1:10" ht="21" customHeight="1">
      <c r="D85" s="17"/>
      <c r="E85" s="17"/>
      <c r="F85" s="17"/>
      <c r="G85" s="17"/>
      <c r="H85" s="17"/>
      <c r="I85" s="17"/>
      <c r="J85" s="17"/>
    </row>
    <row r="86" spans="1:10" ht="21" customHeight="1">
      <c r="A86" s="93" t="s">
        <v>251</v>
      </c>
      <c r="D86" s="22"/>
      <c r="E86" s="22"/>
      <c r="F86" s="22"/>
      <c r="G86" s="22"/>
      <c r="H86" s="22"/>
      <c r="I86" s="22"/>
      <c r="J86" s="22"/>
    </row>
    <row r="87" spans="1:10" s="1" customFormat="1" ht="21" customHeight="1">
      <c r="A87" s="3"/>
      <c r="B87" s="3"/>
      <c r="C87" s="3"/>
      <c r="D87" s="4"/>
      <c r="E87" s="4"/>
      <c r="F87" s="4"/>
      <c r="G87" s="4"/>
      <c r="H87" s="4"/>
      <c r="I87" s="4"/>
      <c r="J87" s="4"/>
    </row>
    <row r="88" spans="1:10" ht="21" customHeight="1">
      <c r="E88" s="4"/>
      <c r="G88" s="4"/>
      <c r="I88" s="4"/>
    </row>
    <row r="89" spans="1:10" ht="21" customHeight="1">
      <c r="D89" s="12"/>
      <c r="E89" s="12"/>
      <c r="F89" s="12"/>
      <c r="G89" s="14"/>
      <c r="H89" s="12"/>
      <c r="I89" s="14"/>
      <c r="J89" s="12"/>
    </row>
    <row r="90" spans="1:10" ht="21" customHeight="1">
      <c r="D90" s="12"/>
      <c r="E90" s="12"/>
      <c r="F90" s="12"/>
      <c r="G90" s="14"/>
      <c r="H90" s="12"/>
      <c r="I90" s="14"/>
      <c r="J90" s="12"/>
    </row>
    <row r="92" spans="1:10" ht="21" customHeight="1">
      <c r="E92" s="4"/>
      <c r="G92" s="4"/>
      <c r="I92" s="4"/>
    </row>
    <row r="93" spans="1:10" ht="21" customHeight="1">
      <c r="E93" s="4"/>
      <c r="G93" s="4"/>
      <c r="I93" s="4"/>
    </row>
    <row r="94" spans="1:10" ht="21" customHeight="1">
      <c r="E94" s="4"/>
      <c r="G94" s="4"/>
      <c r="I94" s="4"/>
    </row>
    <row r="95" spans="1:10" ht="21" customHeight="1">
      <c r="E95" s="4"/>
      <c r="G95" s="4"/>
      <c r="I95" s="4"/>
    </row>
    <row r="96" spans="1:10" ht="21" customHeight="1">
      <c r="A96" s="1"/>
      <c r="E96" s="4"/>
      <c r="G96" s="4"/>
      <c r="I96" s="4"/>
    </row>
    <row r="97" spans="2:9" ht="21" customHeight="1">
      <c r="E97" s="4"/>
      <c r="G97" s="4"/>
      <c r="I97" s="4"/>
    </row>
    <row r="98" spans="2:9" ht="21" customHeight="1">
      <c r="E98" s="4"/>
      <c r="G98" s="4"/>
      <c r="I98" s="4"/>
    </row>
    <row r="104" spans="2:9" ht="21" customHeight="1">
      <c r="B104" s="34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76" fitToWidth="0" fitToHeight="0" orientation="portrait" r:id="rId1"/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79405676804CC4AA897D28860C86183" ma:contentTypeVersion="11" ma:contentTypeDescription="Create a new document." ma:contentTypeScope="" ma:versionID="95e37809aafa0e9b86e30ef64440587d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bebf4900c74eb7adec81635deb64fcab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9F7B5C-73D2-463E-8F5E-8C659DED8B09}">
  <ds:schemaRefs>
    <ds:schemaRef ds:uri="035936da-f762-4330-9b9a-976de9613cd5"/>
    <ds:schemaRef ds:uri="http://schemas.microsoft.com/office/2006/metadata/properties"/>
    <ds:schemaRef ds:uri="0025b2a6-f8d9-4a47-85ad-10799d383e76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F14C6F2-ADC8-461E-878E-10BCC3A41C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286844-FB95-44B8-9D13-BB582FE1A9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106273</vt:lpwstr>
  </property>
  <property fmtid="{D5CDD505-2E9C-101B-9397-08002B2CF9AE}" pid="4" name="OptimizationTime">
    <vt:lpwstr>20200512_1802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Aranya Ruenyan</cp:lastModifiedBy>
  <cp:lastPrinted>2020-05-07T03:15:56Z</cp:lastPrinted>
  <dcterms:created xsi:type="dcterms:W3CDTF">2011-11-24T09:12:20Z</dcterms:created>
  <dcterms:modified xsi:type="dcterms:W3CDTF">2020-05-07T03:16:05Z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