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YE12'19\"/>
    </mc:Choice>
  </mc:AlternateContent>
  <xr:revisionPtr revIDLastSave="0" documentId="13_ncr:1_{109E87BA-F1E4-4DF9-88BE-262990719A1E}" xr6:coauthVersionLast="36" xr6:coauthVersionMax="36" xr10:uidLastSave="{00000000-0000-0000-0000-000000000000}"/>
  <bookViews>
    <workbookView xWindow="6750" yWindow="-90" windowWidth="11940" windowHeight="11715" tabRatio="503" activeTab="2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cashflow!$A$1:$K$104</definedName>
    <definedName name="_xlnm.Print_Area" localSheetId="3">company!$A$1:$P$28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4" i="6" l="1"/>
  <c r="V34" i="5"/>
  <c r="X34" i="5" s="1"/>
  <c r="AB34" i="5" s="1"/>
  <c r="V36" i="5" l="1"/>
  <c r="V31" i="5"/>
  <c r="N30" i="5" l="1"/>
  <c r="D75" i="6" l="1"/>
  <c r="D85" i="6" l="1"/>
  <c r="F37" i="5"/>
  <c r="H37" i="5"/>
  <c r="J37" i="5"/>
  <c r="L37" i="5"/>
  <c r="P37" i="5"/>
  <c r="R37" i="5"/>
  <c r="T37" i="5"/>
  <c r="AA29" i="5"/>
  <c r="Y29" i="5"/>
  <c r="W29" i="5"/>
  <c r="U29" i="5"/>
  <c r="S29" i="5"/>
  <c r="Q29" i="5"/>
  <c r="O29" i="5"/>
  <c r="M29" i="5"/>
  <c r="K29" i="5"/>
  <c r="I29" i="5"/>
  <c r="G29" i="5"/>
  <c r="AB28" i="5"/>
  <c r="X30" i="5"/>
  <c r="V30" i="5"/>
  <c r="Z30" i="5"/>
  <c r="AB31" i="5"/>
  <c r="AB21" i="5"/>
  <c r="AB20" i="5"/>
  <c r="Z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AA19" i="5"/>
  <c r="F19" i="5"/>
  <c r="AB18" i="5"/>
  <c r="AB17" i="5"/>
  <c r="AB19" i="5" s="1"/>
  <c r="AB15" i="5"/>
  <c r="G16" i="5"/>
  <c r="H16" i="5"/>
  <c r="H24" i="5" s="1"/>
  <c r="I16" i="5"/>
  <c r="J16" i="5"/>
  <c r="J24" i="5" s="1"/>
  <c r="K16" i="5"/>
  <c r="L16" i="5"/>
  <c r="L24" i="5" s="1"/>
  <c r="M16" i="5"/>
  <c r="N16" i="5"/>
  <c r="O16" i="5"/>
  <c r="P16" i="5"/>
  <c r="P24" i="5" s="1"/>
  <c r="Q16" i="5"/>
  <c r="R16" i="5"/>
  <c r="R24" i="5" s="1"/>
  <c r="S16" i="5"/>
  <c r="T16" i="5"/>
  <c r="T24" i="5" s="1"/>
  <c r="U16" i="5"/>
  <c r="W16" i="5"/>
  <c r="Y16" i="5"/>
  <c r="Z16" i="5"/>
  <c r="Z24" i="5" s="1"/>
  <c r="AA16" i="5"/>
  <c r="F16" i="5"/>
  <c r="F24" i="5" s="1"/>
  <c r="J64" i="1"/>
  <c r="H64" i="1"/>
  <c r="F64" i="1"/>
  <c r="D64" i="1"/>
  <c r="J56" i="1"/>
  <c r="H56" i="1"/>
  <c r="H65" i="1" s="1"/>
  <c r="H78" i="4"/>
  <c r="H80" i="4" s="1"/>
  <c r="H64" i="4"/>
  <c r="D64" i="4"/>
  <c r="J65" i="1" l="1"/>
  <c r="N24" i="5"/>
  <c r="AB30" i="5"/>
  <c r="AB32" i="5" s="1"/>
  <c r="H53" i="4" l="1"/>
  <c r="H65" i="4" s="1"/>
  <c r="H81" i="4" s="1"/>
  <c r="H32" i="4"/>
  <c r="G17" i="4"/>
  <c r="H17" i="4"/>
  <c r="H33" i="4" s="1"/>
  <c r="D17" i="4"/>
  <c r="H82" i="4" l="1"/>
  <c r="J85" i="6"/>
  <c r="J75" i="6"/>
  <c r="F85" i="6"/>
  <c r="F75" i="6"/>
  <c r="F72" i="1"/>
  <c r="F56" i="1"/>
  <c r="F65" i="1" s="1"/>
  <c r="J20" i="1"/>
  <c r="J13" i="1"/>
  <c r="F36" i="1"/>
  <c r="F33" i="1"/>
  <c r="F20" i="1"/>
  <c r="F13" i="1"/>
  <c r="L80" i="4"/>
  <c r="L78" i="4"/>
  <c r="L64" i="4"/>
  <c r="L53" i="4"/>
  <c r="L65" i="4" s="1"/>
  <c r="L81" i="4" s="1"/>
  <c r="F78" i="4"/>
  <c r="F80" i="4" s="1"/>
  <c r="F64" i="4"/>
  <c r="F53" i="4"/>
  <c r="F65" i="4" s="1"/>
  <c r="L32" i="4"/>
  <c r="L17" i="4"/>
  <c r="F32" i="4"/>
  <c r="F17" i="4"/>
  <c r="F33" i="4" s="1"/>
  <c r="O17" i="3"/>
  <c r="M17" i="3"/>
  <c r="V23" i="5"/>
  <c r="X23" i="5" s="1"/>
  <c r="AB23" i="5" s="1"/>
  <c r="F22" i="1" l="1"/>
  <c r="F24" i="1" s="1"/>
  <c r="F26" i="1" s="1"/>
  <c r="F28" i="1" s="1"/>
  <c r="F47" i="1" s="1"/>
  <c r="F67" i="1" s="1"/>
  <c r="J22" i="1"/>
  <c r="J24" i="1" s="1"/>
  <c r="J26" i="1" s="1"/>
  <c r="F81" i="4"/>
  <c r="L33" i="4"/>
  <c r="F9" i="6" l="1"/>
  <c r="J28" i="1"/>
  <c r="J9" i="6"/>
  <c r="H85" i="6"/>
  <c r="H75" i="6"/>
  <c r="M21" i="3"/>
  <c r="M15" i="3"/>
  <c r="M13" i="3"/>
  <c r="M12" i="3"/>
  <c r="M11" i="3"/>
  <c r="J32" i="6" l="1"/>
  <c r="J48" i="6" s="1"/>
  <c r="J52" i="6" s="1"/>
  <c r="J87" i="6" s="1"/>
  <c r="J89" i="6" s="1"/>
  <c r="J90" i="6" s="1"/>
  <c r="F32" i="6"/>
  <c r="F48" i="6" s="1"/>
  <c r="F52" i="6" s="1"/>
  <c r="F87" i="6" s="1"/>
  <c r="F89" i="6" s="1"/>
  <c r="F90" i="6" s="1"/>
  <c r="J31" i="1"/>
  <c r="J47" i="1"/>
  <c r="J67" i="1" s="1"/>
  <c r="J70" i="1" s="1"/>
  <c r="V13" i="5"/>
  <c r="V16" i="5" s="1"/>
  <c r="V24" i="5" s="1"/>
  <c r="D72" i="1"/>
  <c r="D56" i="1"/>
  <c r="D65" i="1" s="1"/>
  <c r="D36" i="1"/>
  <c r="D33" i="1"/>
  <c r="H20" i="1"/>
  <c r="D20" i="1"/>
  <c r="H13" i="1"/>
  <c r="D13" i="1"/>
  <c r="J78" i="4"/>
  <c r="J80" i="4" s="1"/>
  <c r="D78" i="4"/>
  <c r="D80" i="4" s="1"/>
  <c r="J64" i="4"/>
  <c r="J53" i="4"/>
  <c r="J65" i="4" s="1"/>
  <c r="D53" i="4"/>
  <c r="D65" i="4" s="1"/>
  <c r="J32" i="4"/>
  <c r="D32" i="4"/>
  <c r="J17" i="4"/>
  <c r="X13" i="5" l="1"/>
  <c r="X16" i="5" s="1"/>
  <c r="J36" i="1"/>
  <c r="I12" i="3"/>
  <c r="J33" i="4"/>
  <c r="D33" i="4"/>
  <c r="H22" i="1"/>
  <c r="H24" i="1" s="1"/>
  <c r="H26" i="1" s="1"/>
  <c r="H28" i="1" s="1"/>
  <c r="H31" i="1" s="1"/>
  <c r="H36" i="1" s="1"/>
  <c r="D22" i="1"/>
  <c r="D24" i="1" s="1"/>
  <c r="D26" i="1" s="1"/>
  <c r="D28" i="1" s="1"/>
  <c r="J81" i="4"/>
  <c r="D81" i="4"/>
  <c r="X24" i="5" l="1"/>
  <c r="AB16" i="5"/>
  <c r="AB24" i="5" s="1"/>
  <c r="I90" i="6"/>
  <c r="I22" i="1"/>
  <c r="K90" i="6" l="1"/>
  <c r="N38" i="5" l="1"/>
  <c r="C14" i="3"/>
  <c r="C18" i="3" s="1"/>
  <c r="E14" i="3"/>
  <c r="E18" i="3" s="1"/>
  <c r="G14" i="3"/>
  <c r="G18" i="3" s="1"/>
  <c r="K14" i="3"/>
  <c r="K18" i="3" s="1"/>
  <c r="G26" i="3" l="1"/>
  <c r="E26" i="3"/>
  <c r="C26" i="3"/>
  <c r="O24" i="3" l="1"/>
  <c r="K23" i="3"/>
  <c r="G23" i="3"/>
  <c r="E23" i="3"/>
  <c r="C23" i="3"/>
  <c r="K20" i="3"/>
  <c r="G20" i="3"/>
  <c r="G25" i="3" s="1"/>
  <c r="G27" i="3" s="1"/>
  <c r="E20" i="3"/>
  <c r="C20" i="3"/>
  <c r="AB36" i="5"/>
  <c r="AB33" i="5"/>
  <c r="Z32" i="5"/>
  <c r="Z37" i="5" s="1"/>
  <c r="T32" i="5"/>
  <c r="R32" i="5"/>
  <c r="P32" i="5"/>
  <c r="N32" i="5"/>
  <c r="N37" i="5" s="1"/>
  <c r="L32" i="5"/>
  <c r="J32" i="5"/>
  <c r="H32" i="5"/>
  <c r="F32" i="5"/>
  <c r="P26" i="5"/>
  <c r="P29" i="5" s="1"/>
  <c r="AB37" i="5" l="1"/>
  <c r="H38" i="5"/>
  <c r="L26" i="5"/>
  <c r="L29" i="5" s="1"/>
  <c r="J38" i="5"/>
  <c r="R26" i="5"/>
  <c r="T26" i="5"/>
  <c r="M20" i="3"/>
  <c r="K25" i="3"/>
  <c r="C25" i="3"/>
  <c r="C27" i="3" s="1"/>
  <c r="E25" i="3"/>
  <c r="E27" i="3" s="1"/>
  <c r="V32" i="5"/>
  <c r="V37" i="5" s="1"/>
  <c r="F38" i="5"/>
  <c r="H26" i="5"/>
  <c r="H29" i="5" s="1"/>
  <c r="M23" i="3"/>
  <c r="Z29" i="5"/>
  <c r="Z38" i="5"/>
  <c r="D47" i="1"/>
  <c r="D67" i="1" s="1"/>
  <c r="D73" i="1" s="1"/>
  <c r="J82" i="4"/>
  <c r="AB13" i="5"/>
  <c r="N39" i="5" l="1"/>
  <c r="N29" i="5"/>
  <c r="T29" i="5"/>
  <c r="R29" i="5"/>
  <c r="V26" i="5"/>
  <c r="V29" i="5" s="1"/>
  <c r="J26" i="5"/>
  <c r="J29" i="5" s="1"/>
  <c r="L38" i="5"/>
  <c r="V38" i="5"/>
  <c r="X38" i="5"/>
  <c r="M25" i="3"/>
  <c r="M27" i="3" s="1"/>
  <c r="L39" i="5"/>
  <c r="H39" i="5"/>
  <c r="Z39" i="5"/>
  <c r="J39" i="5"/>
  <c r="X32" i="5"/>
  <c r="X37" i="5" s="1"/>
  <c r="H47" i="1"/>
  <c r="H67" i="1" s="1"/>
  <c r="H70" i="1" s="1"/>
  <c r="F26" i="5"/>
  <c r="F29" i="5" s="1"/>
  <c r="D82" i="4"/>
  <c r="F82" i="4"/>
  <c r="L82" i="4"/>
  <c r="X26" i="5" l="1"/>
  <c r="AB26" i="5" s="1"/>
  <c r="AB39" i="5" s="1"/>
  <c r="F39" i="5"/>
  <c r="V39" i="5"/>
  <c r="I21" i="3"/>
  <c r="D9" i="6"/>
  <c r="D32" i="6" s="1"/>
  <c r="H9" i="6"/>
  <c r="H32" i="6" s="1"/>
  <c r="D48" i="6" l="1"/>
  <c r="D52" i="6" s="1"/>
  <c r="D87" i="6" s="1"/>
  <c r="D89" i="6" s="1"/>
  <c r="D90" i="6" s="1"/>
  <c r="X39" i="5"/>
  <c r="X29" i="5"/>
  <c r="AB29" i="5" s="1"/>
  <c r="AB38" i="5"/>
  <c r="H48" i="6"/>
  <c r="H52" i="6" s="1"/>
  <c r="H87" i="6" s="1"/>
  <c r="H89" i="6" s="1"/>
  <c r="H90" i="6" s="1"/>
  <c r="I23" i="3"/>
  <c r="O21" i="3"/>
  <c r="O23" i="3" s="1"/>
  <c r="I14" i="3"/>
  <c r="I18" i="3" s="1"/>
  <c r="I20" i="3" l="1"/>
  <c r="I25" i="3" s="1"/>
  <c r="I27" i="3" s="1"/>
  <c r="I26" i="3"/>
  <c r="O15" i="3"/>
  <c r="O12" i="3"/>
  <c r="O11" i="3"/>
  <c r="O13" i="3" l="1"/>
  <c r="O14" i="3" s="1"/>
  <c r="O18" i="3" s="1"/>
  <c r="M14" i="3"/>
  <c r="M18" i="3" s="1"/>
  <c r="M26" i="3" l="1"/>
  <c r="O20" i="3"/>
  <c r="O25" i="3" s="1"/>
  <c r="O27" i="3" s="1"/>
  <c r="O26" i="3"/>
</calcChain>
</file>

<file path=xl/sharedStrings.xml><?xml version="1.0" encoding="utf-8"?>
<sst xmlns="http://schemas.openxmlformats.org/spreadsheetml/2006/main" count="362" uniqueCount="260">
  <si>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</si>
  <si>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</si>
  <si>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</si>
  <si>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</si>
  <si>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</si>
  <si>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</si>
  <si>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</si>
  <si>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</si>
  <si>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</si>
  <si>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</si>
  <si>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</si>
  <si>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</si>
  <si>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</si>
  <si>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</si>
  <si>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</si>
  <si>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</si>
  <si>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</si>
  <si>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</si>
  <si>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</si>
  <si>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</si>
  <si>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</si>
  <si>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</si>
  <si>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</si>
  <si>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</si>
  <si>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</si>
  <si>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</si>
  <si>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</si>
  <si>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</si>
  <si>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</si>
  <si>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</si>
  <si>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</si>
  <si>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</si>
  <si>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</si>
  <si>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</si>
  <si>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</si>
  <si>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</si>
  <si>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</si>
  <si>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</si>
  <si>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</si>
  <si>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</si>
  <si>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</si>
  <si>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</si>
  <si>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</si>
  <si>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</si>
  <si>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</si>
  <si>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</si>
  <si>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</si>
  <si>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</si>
  <si>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</si>
  <si>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</si>
  <si>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</si>
  <si>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</si>
  <si>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</si>
  <si>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</si>
  <si>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</si>
  <si>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</si>
  <si>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</si>
  <si>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</si>
  <si>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</si>
  <si>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</si>
  <si>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</si>
  <si>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</si>
  <si>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</si>
  <si>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ตัดจำหน่ายที่ดิน อาคารและอุปกรณ์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</si>
  <si>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</si>
  <si>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</si>
  <si>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</si>
  <si>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</si>
  <si>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</si>
  <si>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</si>
  <si>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</si>
  <si>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</si>
  <si>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</si>
  <si>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</si>
  <si>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</si>
  <si>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</si>
  <si>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</si>
  <si>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</si>
  <si>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</si>
  <si>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</si>
  <si>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</si>
  <si>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</si>
  <si>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</si>
  <si>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</si>
  <si>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</si>
  <si>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</si>
  <si>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</si>
  <si>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</si>
  <si>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</si>
  <si>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</si>
  <si>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</si>
  <si>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</si>
  <si>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</si>
  <si>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</si>
  <si>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</si>
  <si>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</si>
  <si>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</si>
  <si>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</si>
  <si>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</si>
  <si>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</si>
  <si>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</si>
  <si>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</si>
  <si>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</si>
  <si>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</si>
  <si>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</si>
  <si>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</si>
  <si>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</si>
  <si>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</si>
  <si>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</si>
  <si>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</si>
  <si>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</si>
  <si>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</si>
  <si>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เงินลงทุนระยะยาวอื่น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</si>
  <si>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</si>
  <si>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</si>
  <si>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</si>
  <si>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</si>
  <si>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</si>
  <si>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</si>
  <si>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</si>
  <si>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</si>
  <si>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</si>
  <si>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</si>
  <si>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</si>
  <si>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</si>
  <si>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</si>
  <si>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</si>
  <si>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</si>
  <si>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</si>
  <si>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</si>
  <si>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</si>
  <si>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</si>
  <si>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</si>
  <si>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</si>
  <si>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</si>
  <si>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</si>
  <si>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</si>
  <si>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กำไรขาดทุนเบ็ดเสร็จรวมสำหรับปี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</si>
  <si>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</si>
  <si>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</si>
  <si>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</si>
  <si>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</si>
  <si>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ผลต่างจากการ</t>
  </si>
  <si>
    <t>เงินรับล่วงหน้าจากลูกค้า</t>
  </si>
  <si>
    <t>กำไรขาดทุนเบ็ดเสร็จอื่นสำหรับปี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</si>
  <si>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</si>
  <si>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</si>
  <si>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</si>
  <si>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>ค่าใช้จ่ายภาษีเงินได้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</si>
  <si>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</si>
  <si>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</si>
  <si>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</si>
  <si>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</si>
  <si>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</si>
  <si>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</si>
  <si>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>เงินลงทุนชั่วคราว - เงินฝากประจำระยะสั้น</t>
  </si>
  <si>
    <t>เงินฝากประจำระยะยาว</t>
  </si>
  <si>
    <t>ค่าใช้จ่ายทางการเงินและค่าใช้จ่ายภาษีเงินได้</t>
  </si>
  <si>
    <t>กำไรสำหรับปี</t>
  </si>
  <si>
    <t xml:space="preserve">กำไรขาดทุนเบ็ดเสร็จอื่นสำหรับปี 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</si>
  <si>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</si>
  <si>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</si>
  <si>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 xml:space="preserve">   รายได้จากการริบคืนอสังหาริมทรัพย์</t>
  </si>
  <si>
    <t>เงินสดสุทธิจาก (ใช้ไปใน) กิจกรรมลงทุน</t>
  </si>
  <si>
    <t>เงินฝากสถาบันการเงินระยะยาวที่มีภาระค้ำประกัน</t>
  </si>
  <si>
    <t xml:space="preserve">   โอนกลับส่วนเกินทุนจากการตีราคาสำหรับการขายสินทรัพย์</t>
  </si>
  <si>
    <t xml:space="preserve">   ตัดจำหน่ายค่าใช้จ่ายทางตรงในการออกหุ้นกู้</t>
  </si>
  <si>
    <t>การแบ่งปันกำไรขาดทุนเบ็ดเสร็จรวม</t>
  </si>
  <si>
    <t xml:space="preserve">   ขาดทุน (กำไร) จากการขายที่ดิน อาคารและอุปกรณ์</t>
  </si>
  <si>
    <t xml:space="preserve">   สำรองผลประโยชน์ระยะยาวของพนักงาน 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</si>
  <si>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</si>
  <si>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</si>
  <si>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ดอกเบี้ยจ่ายที่บันทึกเป็นต้นทุนการพัฒนาอสังหาริมทรัพย์</t>
  </si>
  <si>
    <t>การแบ่งปันกำไร (ขาดทุน)</t>
  </si>
  <si>
    <t>ส่วนแบ่งกำไร</t>
  </si>
  <si>
    <t>ขาดทุนเบ็ดเสร็จอื่น</t>
  </si>
  <si>
    <t>หุ้นกู้ชนิดไม่มีประกันที่ถึงกำหนดชำระภายในหนึ่งปี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</si>
  <si>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</si>
  <si>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</si>
  <si>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</si>
  <si>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</si>
  <si>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กำไรก่อนค่าใช้จ่ายทางการเงินและค่าใช้จ่ายภาษีเงินได้</t>
  </si>
  <si>
    <t xml:space="preserve">   ค่าเผื่อหนี้สงสัยจะสูญ (โอนกลับ)</t>
  </si>
  <si>
    <t>เงินกู้ยืมระยะสั้นจากสถาบันการเงิน</t>
  </si>
  <si>
    <t>รายการปรับกระทบยอดกำไรก่อนค่าใช้จ่ายภาษีเงินได้เป็นเงินสดรับ (จ่าย)</t>
  </si>
  <si>
    <t>ยอดคงเหลือ ณ วันที่ 1 มกราคม 2561</t>
  </si>
  <si>
    <t>ยอดคงเหลือ ณ วันที่ 31 ธันวาคม 2561</t>
  </si>
  <si>
    <t>ผลต่างของอัตราแลกเปลี่ยนจากการแปลงค่างบการเงินที่เป็น</t>
  </si>
  <si>
    <t>บริษัทย่อยชำระบัญชี</t>
  </si>
  <si>
    <t>โอนกลับส่วนเกินทุนจากการตีราคาสำหรับ</t>
  </si>
  <si>
    <t>เงินสดจ่ายซื้อเงินลงทุนในบริษัทร่วม</t>
  </si>
  <si>
    <t>ชำระคืนหุ้นกู้</t>
  </si>
  <si>
    <t>ผลขาดทุนจากการประมาณการตามหลักคณิตศาสตร์ประกันภัย</t>
  </si>
  <si>
    <t>กำไร (ขาดทุน) ก่อนค่าใช้จ่ายภาษีเงินได้</t>
  </si>
  <si>
    <t>กำไร (ขาดทุน) สำหรับปี</t>
  </si>
  <si>
    <t>กำไร (ขาดทุน) ส่วนที่เป็นของผู้ถือหุ้นของบริษัทฯ</t>
  </si>
  <si>
    <t xml:space="preserve">   ตัดจำหน่ายเงินมัดจำสำหรับซื้อที่ดิน</t>
  </si>
  <si>
    <t>เงินสดสุทธิจาก (ใช้ไปใน) กิจกรรมจัดหาเงิน</t>
  </si>
  <si>
    <t>โอนกลับส่วนเกินทุนจากการตีราคาสำหรับการขายสินทรัพย์</t>
  </si>
  <si>
    <t xml:space="preserve">   จ่ายชำระประมาณการหนี้สินเกี่ยวกับคดีฟ้องร้อง</t>
  </si>
  <si>
    <t>จากบริษัทร่วม</t>
  </si>
  <si>
    <t>สำหรับปีสิ้นสุดวันที่ 31 ธันวาคม 2562</t>
  </si>
  <si>
    <t>ยอดคงเหลือ ณ วันที่ 1 มกราคม 2562</t>
  </si>
  <si>
    <t>ยอดคงเหลือ ณ วันที่ 31 ธันวาคม 2562</t>
  </si>
  <si>
    <t>ณ วันที่ 31 ธันวาคม 2562</t>
  </si>
  <si>
    <t>(ปรับปรุงใหม่)</t>
  </si>
  <si>
    <t>31 ธันวาคม 2562</t>
  </si>
  <si>
    <t>31 ธันวาคม 2561</t>
  </si>
  <si>
    <t>1 มกราคม 2561</t>
  </si>
  <si>
    <t xml:space="preserve">ต้นทุนในการได้มาซึ่งสัญญาที่ทำกับลูกค้า </t>
  </si>
  <si>
    <t>เงินกู้ยืมระยะยาวจากกิจการที่เกี่ยวข้องกัน</t>
  </si>
  <si>
    <t>กำไรขาดทุนเบ็ดเสร็จรวมสำหรับปี (ปรับปรุงใหม่)</t>
  </si>
  <si>
    <t xml:space="preserve">   ค่าเผื่อการด้อยค่าของที่ดิน อาคารและอุปกรณ์</t>
  </si>
  <si>
    <t xml:space="preserve">   ต้นทุนในการได้มาซึ่งสัญญาที่ทำกับลูกค้า </t>
  </si>
  <si>
    <t>เงินฝากประจำระยะยาวเพิ่มขึ้น</t>
  </si>
  <si>
    <t>เงินสดจ่ายซื้ออสังหาริมทรัพย์เพื่อการลงทุน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</si>
  <si>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</si>
  <si>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</si>
  <si>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เงินสดและรายการเทียบเท่าเงินสดลดลงจากบริษัทย่อยชำระบัญชี</t>
  </si>
  <si>
    <t>รับเงินกู้ยืมระยะยาวจากกิจการที่เกี่ยวข้องกัน</t>
  </si>
  <si>
    <t xml:space="preserve">   ดอกเบี้ยจ่ายที่บันทึกเป็นที่ดิน อาคารและอุปกรณ์</t>
  </si>
  <si>
    <t xml:space="preserve">  โอนต้นทุนการพัฒนาอสังหาริมทรัพย์ไปเป็นที่ดิน อาคารและอุปกรณ์</t>
  </si>
  <si>
    <t xml:space="preserve">  โอนต้นทุนการพัฒนาอสังหาริมทรัพย์ไปเป็นอสังหาริมทรัพย์เพื่อการลงทุน</t>
  </si>
  <si>
    <t xml:space="preserve">  โอนที่ดิน อาคารและอุปกรณ์ไปเป็นต้นทุนการพัฒนาอสังหาริมทรัพย์</t>
  </si>
  <si>
    <t>ผลสะสมจากการเปลี่ยนแปลงนโยบายการบัญชีเนื่องจากการนำมาตรฐาน</t>
  </si>
  <si>
    <t>การรายงานทางการเงินใหม่มาถือปฏิบัติ (หมายเหตุ 4)</t>
  </si>
  <si>
    <t>กำไร(ขาดทุน) สำหรับปี (ปรับปรุงใหม่)</t>
  </si>
  <si>
    <t>กำไรก่อนส่วนแบ่งกำไรจากเงินลงทุนในบริษัทร่วม</t>
  </si>
  <si>
    <t>ส่วนแบ่งกำไรจากเงินลงทุนในบริษัทร่วม</t>
  </si>
  <si>
    <t>ขาดทุนสำหรับปี</t>
  </si>
  <si>
    <t>27, 44</t>
  </si>
  <si>
    <t>เงินปันผลจ่าย (หมายเหตุ 37)</t>
  </si>
  <si>
    <t xml:space="preserve">   การขายสินทรัพย์ (หมายเหตุ 29)</t>
  </si>
  <si>
    <t xml:space="preserve">   (หมายเหตุ 29)</t>
  </si>
  <si>
    <t xml:space="preserve">   ประมาณการหนี้สินเกี่ยวกับคดีฟ้องร้อง (โอนกลับ)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</si>
  <si>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</si>
  <si>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</si>
  <si>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   เงินตราต่างประเทศ - สุทธิจากภาษีเงินได้</t>
  </si>
  <si>
    <t xml:space="preserve">ส่วนแบ่งกำไรขาดทุนเบ็ดเสร็จอื่นจากบริษัทร่วม </t>
  </si>
  <si>
    <t>การเปลี่ยนแปลงในส่วนเกินทุนจากการตีราคาสินทรัพย์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</si>
  <si>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</si>
  <si>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</si>
  <si>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>ยอดคงเหลือ ณ วันที่ 31 ธันวาคม 2560 - ตามที่รายงานไว้เดิม</t>
  </si>
  <si>
    <t>ยอดคงเหลือ ณ วันที่ 31 ธันวาคม 2560 - หลังการปรับปรุง</t>
  </si>
  <si>
    <t>ยอดคงเหลือ ณ วันที่ 31 ธันวาคม 2561 - หลังการปรับปรุง</t>
  </si>
  <si>
    <t>ยอดคงเหลือ ณ วันที่ 31 ธันวาคม 2561 - ตามที่รายงานไว้เดิม</t>
  </si>
  <si>
    <t xml:space="preserve">   การปรับลดสินค้าคงเหลือให้เป็นมูลค่าสุทธิที่จะได้รับ (โอนกลับ)</t>
  </si>
  <si>
    <t xml:space="preserve">   ตัดจำหน่ายอสังหาริมทรัพย์เพื่อการลงทุน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</si>
  <si>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</si>
  <si>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</si>
  <si>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</si>
  <si>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เงินกู้ยืมระยะสั้นจากสถาบันการเงินเพิ่มขึ้น (ลดลง)</t>
  </si>
  <si>
    <t xml:space="preserve">   ส่วนเกินทุนจากการตีราคาสินทรัพย์เพิ่มขึ้น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</si>
  <si>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</si>
  <si>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</si>
  <si>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</si>
  <si>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เงินฝากสถาบันการเงินระยะยาวที่มีภาระค้ำประกันเพิ่มขึ้น</t>
  </si>
  <si>
    <t xml:space="preserve">   ขาดทุน (กำไร) จากการประเมินมูลค่าอสังหาริมทรัพย์เพื่อการลงทุน</t>
  </si>
  <si>
    <t>เงินลงทุนชั่วคราว - เงินฝากประจำระยะสั้นลดลง (เพิ่มขึ้น)</t>
  </si>
  <si>
    <t>บริษัทย่อยจ่ายเงินปันผลให้ผู้มีส่วนเสียที่ไม่มีอำนาจควบคุม (หมายเหตุ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</si>
</sst>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3" fillId="0" borderId="0"/>
  </cellStyleXfs>
  <cellXfs count="140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0" xfId="3" applyNumberFormat="1" applyFont="1" applyFill="1" applyAlignment="1">
      <alignment vertical="center"/>
    </xf>
    <xf numFmtId="41" fontId="3" fillId="0" borderId="0" xfId="3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41" fontId="7" fillId="0" borderId="5" xfId="0" applyNumberFormat="1" applyFont="1" applyBorder="1" applyAlignment="1">
      <alignment horizontal="right" vertical="center"/>
    </xf>
    <xf numFmtId="0" fontId="3" fillId="2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Alignment="1">
      <alignment horizontal="centerContinuous" vertical="center"/>
    </xf>
    <xf numFmtId="37" fontId="3" fillId="0" borderId="0" xfId="0" applyNumberFormat="1" applyFont="1" applyAlignment="1">
      <alignment horizontal="centerContinuous" vertical="center"/>
    </xf>
    <xf numFmtId="37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37" fontId="2" fillId="0" borderId="1" xfId="0" applyNumberFormat="1" applyFont="1" applyBorder="1" applyAlignment="1">
      <alignment horizontal="centerContinuous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Continuous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9" fillId="0" borderId="0" xfId="0" applyNumberFormat="1" applyFont="1" applyBorder="1" applyAlignment="1">
      <alignment vertical="center"/>
    </xf>
    <xf numFmtId="41" fontId="9" fillId="0" borderId="0" xfId="0" applyNumberFormat="1" applyFont="1" applyFill="1" applyBorder="1" applyAlignment="1">
      <alignment horizontal="left" vertical="center"/>
    </xf>
    <xf numFmtId="41" fontId="9" fillId="0" borderId="0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left" vertical="center"/>
    </xf>
    <xf numFmtId="41" fontId="9" fillId="0" borderId="1" xfId="0" applyNumberFormat="1" applyFont="1" applyFill="1" applyBorder="1" applyAlignment="1">
      <alignment horizontal="left" vertical="center"/>
    </xf>
    <xf numFmtId="41" fontId="9" fillId="0" borderId="1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9" fillId="0" borderId="5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/>
    </xf>
    <xf numFmtId="164" fontId="7" fillId="0" borderId="0" xfId="1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37" fontId="3" fillId="0" borderId="0" xfId="0" applyNumberFormat="1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1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indent="1"/>
    </xf>
    <xf numFmtId="41" fontId="3" fillId="0" borderId="0" xfId="0" quotePrefix="1" applyNumberFormat="1" applyFont="1" applyFill="1" applyAlignment="1">
      <alignment horizontal="right" vertical="center"/>
    </xf>
    <xf numFmtId="3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vertical="top"/>
    </xf>
    <xf numFmtId="41" fontId="3" fillId="0" borderId="2" xfId="0" applyNumberFormat="1" applyFont="1" applyFill="1" applyBorder="1" applyAlignment="1">
      <alignment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41" fontId="9" fillId="0" borderId="0" xfId="2" applyNumberFormat="1" applyFont="1" applyAlignment="1">
      <alignment vertical="center"/>
    </xf>
    <xf numFmtId="41" fontId="9" fillId="0" borderId="0" xfId="2" applyNumberFormat="1" applyFont="1" applyBorder="1" applyAlignment="1">
      <alignment vertical="center"/>
    </xf>
    <xf numFmtId="41" fontId="7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0" xfId="6" applyFont="1" applyFill="1" applyAlignment="1">
      <alignment vertical="center"/>
    </xf>
    <xf numFmtId="41" fontId="9" fillId="0" borderId="0" xfId="0" applyNumberFormat="1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41" fontId="3" fillId="0" borderId="0" xfId="1" applyNumberFormat="1" applyFont="1" applyFill="1" applyAlignment="1">
      <alignment vertical="center"/>
    </xf>
    <xf numFmtId="43" fontId="3" fillId="0" borderId="3" xfId="1" applyFont="1" applyFill="1" applyBorder="1" applyAlignment="1">
      <alignment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1" xfId="0" applyNumberFormat="1" applyFont="1" applyBorder="1" applyAlignment="1">
      <alignment horizontal="left" vertical="center"/>
    </xf>
    <xf numFmtId="41" fontId="7" fillId="0" borderId="1" xfId="0" applyNumberFormat="1" applyFont="1" applyFill="1" applyBorder="1" applyAlignment="1">
      <alignment horizontal="left" vertical="center"/>
    </xf>
    <xf numFmtId="41" fontId="7" fillId="0" borderId="1" xfId="0" applyNumberFormat="1" applyFont="1" applyFill="1" applyBorder="1" applyAlignment="1">
      <alignment vertical="center"/>
    </xf>
    <xf numFmtId="41" fontId="14" fillId="0" borderId="0" xfId="0" applyNumberFormat="1" applyFont="1" applyBorder="1" applyAlignment="1">
      <alignment horizontal="right" vertical="center"/>
    </xf>
    <xf numFmtId="41" fontId="14" fillId="0" borderId="0" xfId="0" applyNumberFormat="1" applyFont="1" applyFill="1" applyBorder="1" applyAlignment="1">
      <alignment horizontal="right" vertical="center"/>
    </xf>
    <xf numFmtId="41" fontId="14" fillId="0" borderId="0" xfId="0" applyNumberFormat="1" applyFont="1" applyFill="1" applyAlignment="1">
      <alignment vertical="center"/>
    </xf>
    <xf numFmtId="41" fontId="14" fillId="0" borderId="0" xfId="0" applyNumberFormat="1" applyFont="1" applyFill="1" applyBorder="1" applyAlignment="1">
      <alignment vertical="center"/>
    </xf>
    <xf numFmtId="41" fontId="7" fillId="0" borderId="6" xfId="0" applyNumberFormat="1" applyFont="1" applyFill="1" applyBorder="1" applyAlignment="1">
      <alignment vertical="center"/>
    </xf>
    <xf numFmtId="41" fontId="9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5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7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0"/>
  <sheetViews>
    <sheetView showGridLines="0" zoomScaleNormal="100" zoomScaleSheetLayoutView="100" workbookViewId="0">
      <selection activeCell="D10" sqref="D10"/>
    </sheetView>
  </sheetViews>
  <sheetFormatPr defaultColWidth="9.140625" defaultRowHeight="22.5" customHeight="1" x14ac:dyDescent="0.2"/>
  <cols>
    <col min="1" max="1" width="39" style="85" customWidth="1"/>
    <col min="2" max="2" width="6.85546875" style="85" customWidth="1"/>
    <col min="3" max="3" width="1.28515625" style="85" customWidth="1"/>
    <col min="4" max="4" width="13.7109375" style="85" customWidth="1"/>
    <col min="5" max="5" width="0.85546875" style="85" customWidth="1"/>
    <col min="6" max="6" width="13.7109375" style="85" customWidth="1"/>
    <col min="7" max="7" width="1.140625" style="85" customWidth="1"/>
    <col min="8" max="8" width="13.7109375" style="85" customWidth="1"/>
    <col min="9" max="9" width="0.85546875" style="85" customWidth="1"/>
    <col min="10" max="10" width="13.7109375" style="85" customWidth="1"/>
    <col min="11" max="11" width="0.85546875" style="85" customWidth="1"/>
    <col min="12" max="12" width="13.7109375" style="85" customWidth="1"/>
    <col min="13" max="13" width="0.85546875" style="85" customWidth="1"/>
    <col min="14" max="14" width="1" style="85" customWidth="1"/>
    <col min="15" max="16384" width="9.140625" style="85"/>
  </cols>
  <sheetData>
    <row r="1" spans="1:13" s="123" customFormat="1" ht="20.25" x14ac:dyDescent="0.2">
      <c r="A1" s="123" t="s">
        <v>0</v>
      </c>
      <c r="G1" s="125"/>
      <c r="H1" s="125"/>
    </row>
    <row r="2" spans="1:13" s="123" customFormat="1" ht="20.25" x14ac:dyDescent="0.2">
      <c r="A2" s="123" t="s">
        <v>107</v>
      </c>
      <c r="G2" s="125"/>
      <c r="H2" s="125"/>
    </row>
    <row r="3" spans="1:13" s="123" customFormat="1" ht="20.25" x14ac:dyDescent="0.2">
      <c r="A3" s="123" t="s">
        <v>204</v>
      </c>
      <c r="G3" s="125"/>
      <c r="H3" s="125"/>
    </row>
    <row r="4" spans="1:13" ht="19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 t="s">
        <v>1</v>
      </c>
      <c r="M4" s="1"/>
    </row>
    <row r="5" spans="1:13" s="123" customFormat="1" ht="20.25" x14ac:dyDescent="0.2">
      <c r="A5" s="3"/>
      <c r="B5" s="3"/>
      <c r="C5" s="3"/>
      <c r="D5" s="131" t="s">
        <v>2</v>
      </c>
      <c r="E5" s="131"/>
      <c r="F5" s="131"/>
      <c r="G5" s="131"/>
      <c r="H5" s="131"/>
      <c r="I5" s="85"/>
      <c r="J5" s="131" t="s">
        <v>3</v>
      </c>
      <c r="K5" s="131"/>
      <c r="L5" s="131"/>
      <c r="M5" s="131"/>
    </row>
    <row r="6" spans="1:13" ht="19.5" x14ac:dyDescent="0.2">
      <c r="B6" s="5" t="s">
        <v>4</v>
      </c>
      <c r="D6" s="5" t="s">
        <v>206</v>
      </c>
      <c r="F6" s="5" t="s">
        <v>207</v>
      </c>
      <c r="G6" s="5"/>
      <c r="H6" s="5" t="s">
        <v>208</v>
      </c>
      <c r="J6" s="5" t="s">
        <v>206</v>
      </c>
      <c r="L6" s="5" t="s">
        <v>207</v>
      </c>
    </row>
    <row r="7" spans="1:13" ht="19.5" x14ac:dyDescent="0.2">
      <c r="B7" s="5"/>
      <c r="D7" s="5"/>
      <c r="F7" s="12" t="s">
        <v>205</v>
      </c>
      <c r="G7" s="12"/>
      <c r="H7" s="12"/>
      <c r="J7" s="5"/>
      <c r="L7" s="5"/>
    </row>
    <row r="8" spans="1:13" ht="20.25" x14ac:dyDescent="0.2">
      <c r="A8" s="123" t="s">
        <v>5</v>
      </c>
    </row>
    <row r="9" spans="1:13" ht="20.25" x14ac:dyDescent="0.2">
      <c r="A9" s="123" t="s">
        <v>6</v>
      </c>
    </row>
    <row r="10" spans="1:13" ht="19.5" x14ac:dyDescent="0.2">
      <c r="A10" s="85" t="s">
        <v>7</v>
      </c>
      <c r="B10" s="6">
        <v>7</v>
      </c>
      <c r="D10" s="86">
        <v>632543523</v>
      </c>
      <c r="E10" s="86"/>
      <c r="F10" s="86">
        <v>601678401</v>
      </c>
      <c r="G10" s="86"/>
      <c r="H10" s="86">
        <v>1009981428</v>
      </c>
      <c r="I10" s="86"/>
      <c r="J10" s="86">
        <v>21705541</v>
      </c>
      <c r="K10" s="86"/>
      <c r="L10" s="86">
        <v>22643210</v>
      </c>
      <c r="M10" s="86"/>
    </row>
    <row r="11" spans="1:13" ht="19.5" x14ac:dyDescent="0.2">
      <c r="A11" s="85" t="s">
        <v>155</v>
      </c>
      <c r="B11" s="6"/>
      <c r="D11" s="86">
        <v>0</v>
      </c>
      <c r="E11" s="86"/>
      <c r="F11" s="86">
        <v>14044883</v>
      </c>
      <c r="G11" s="86"/>
      <c r="H11" s="86">
        <v>13006461</v>
      </c>
      <c r="I11" s="86"/>
      <c r="J11" s="86">
        <v>0</v>
      </c>
      <c r="K11" s="86"/>
      <c r="L11" s="86">
        <v>0</v>
      </c>
      <c r="M11" s="86"/>
    </row>
    <row r="12" spans="1:13" ht="19.5" x14ac:dyDescent="0.2">
      <c r="A12" s="85" t="s">
        <v>108</v>
      </c>
      <c r="B12" s="6">
        <v>9</v>
      </c>
      <c r="D12" s="86">
        <v>813940591</v>
      </c>
      <c r="E12" s="86"/>
      <c r="F12" s="86">
        <v>636051262</v>
      </c>
      <c r="G12" s="86"/>
      <c r="H12" s="86">
        <v>704568196</v>
      </c>
      <c r="I12" s="86"/>
      <c r="J12" s="86">
        <v>64262353</v>
      </c>
      <c r="K12" s="86"/>
      <c r="L12" s="86">
        <v>62818881</v>
      </c>
      <c r="M12" s="86"/>
    </row>
    <row r="13" spans="1:13" ht="19.5" x14ac:dyDescent="0.2">
      <c r="A13" s="85" t="s">
        <v>109</v>
      </c>
      <c r="B13" s="6">
        <v>11</v>
      </c>
      <c r="D13" s="86">
        <v>88325038</v>
      </c>
      <c r="E13" s="86"/>
      <c r="F13" s="86">
        <v>101116835</v>
      </c>
      <c r="G13" s="86"/>
      <c r="H13" s="86">
        <v>112597365</v>
      </c>
      <c r="I13" s="86"/>
      <c r="J13" s="86">
        <v>0</v>
      </c>
      <c r="K13" s="86"/>
      <c r="L13" s="86">
        <v>0</v>
      </c>
      <c r="M13" s="86"/>
    </row>
    <row r="14" spans="1:13" ht="19.5" x14ac:dyDescent="0.2">
      <c r="A14" s="85" t="s">
        <v>110</v>
      </c>
      <c r="B14" s="6">
        <v>12</v>
      </c>
      <c r="D14" s="86">
        <v>4138397889</v>
      </c>
      <c r="E14" s="86"/>
      <c r="F14" s="86">
        <v>3815339965</v>
      </c>
      <c r="G14" s="86"/>
      <c r="H14" s="86">
        <v>3985979399</v>
      </c>
      <c r="I14" s="86"/>
      <c r="J14" s="86">
        <v>111429000</v>
      </c>
      <c r="K14" s="86"/>
      <c r="L14" s="86">
        <v>111429000</v>
      </c>
      <c r="M14" s="87"/>
    </row>
    <row r="15" spans="1:13" ht="19.5" x14ac:dyDescent="0.2">
      <c r="A15" s="85" t="s">
        <v>209</v>
      </c>
      <c r="B15" s="6">
        <v>13</v>
      </c>
      <c r="D15" s="86">
        <v>99982089</v>
      </c>
      <c r="E15" s="86"/>
      <c r="F15" s="86">
        <v>70722274</v>
      </c>
      <c r="H15" s="86">
        <v>61156814</v>
      </c>
      <c r="J15" s="86">
        <v>0</v>
      </c>
      <c r="L15" s="86">
        <v>0</v>
      </c>
    </row>
    <row r="16" spans="1:13" ht="19.5" x14ac:dyDescent="0.2">
      <c r="A16" s="85" t="s">
        <v>8</v>
      </c>
      <c r="B16" s="6">
        <v>14</v>
      </c>
      <c r="D16" s="7">
        <v>241838015</v>
      </c>
      <c r="E16" s="86"/>
      <c r="F16" s="86">
        <v>271722731</v>
      </c>
      <c r="G16" s="88"/>
      <c r="H16" s="7">
        <v>138879245</v>
      </c>
      <c r="I16" s="86"/>
      <c r="J16" s="86">
        <v>15194230</v>
      </c>
      <c r="K16" s="86"/>
      <c r="L16" s="86">
        <v>15115506</v>
      </c>
      <c r="M16" s="86"/>
    </row>
    <row r="17" spans="1:15" ht="20.25" x14ac:dyDescent="0.2">
      <c r="A17" s="123" t="s">
        <v>9</v>
      </c>
      <c r="B17" s="6"/>
      <c r="D17" s="91">
        <f>SUM(D10:D16)</f>
        <v>6015027145</v>
      </c>
      <c r="E17" s="86"/>
      <c r="F17" s="91">
        <f>SUM(F10:F16)</f>
        <v>5510676351</v>
      </c>
      <c r="G17" s="88">
        <f t="shared" ref="G17:H17" si="0">SUM(G10:G16)</f>
        <v>0</v>
      </c>
      <c r="H17" s="91">
        <f t="shared" si="0"/>
        <v>6026168908</v>
      </c>
      <c r="I17" s="86"/>
      <c r="J17" s="91">
        <f>SUM(J10:J16)</f>
        <v>212591124</v>
      </c>
      <c r="K17" s="86"/>
      <c r="L17" s="91">
        <f>SUM(L10:L16)</f>
        <v>212006597</v>
      </c>
      <c r="M17" s="86"/>
    </row>
    <row r="18" spans="1:15" ht="20.25" x14ac:dyDescent="0.2">
      <c r="A18" s="123" t="s">
        <v>10</v>
      </c>
      <c r="B18" s="6"/>
      <c r="D18" s="86"/>
      <c r="E18" s="86"/>
      <c r="F18" s="86"/>
      <c r="G18" s="88"/>
      <c r="H18" s="86"/>
      <c r="I18" s="86"/>
      <c r="J18" s="86"/>
      <c r="K18" s="86"/>
      <c r="L18" s="86"/>
    </row>
    <row r="19" spans="1:15" ht="19.5" x14ac:dyDescent="0.2">
      <c r="A19" s="85" t="s">
        <v>164</v>
      </c>
      <c r="B19" s="6">
        <v>8</v>
      </c>
      <c r="D19" s="83">
        <v>37872733</v>
      </c>
      <c r="E19" s="86"/>
      <c r="F19" s="83">
        <v>41189</v>
      </c>
      <c r="G19" s="83"/>
      <c r="H19" s="83">
        <v>41189</v>
      </c>
      <c r="I19" s="86"/>
      <c r="J19" s="83">
        <v>0</v>
      </c>
      <c r="K19" s="86"/>
      <c r="L19" s="83">
        <v>0</v>
      </c>
    </row>
    <row r="20" spans="1:15" ht="19.5" x14ac:dyDescent="0.2">
      <c r="A20" s="85" t="s">
        <v>156</v>
      </c>
      <c r="B20" s="6"/>
      <c r="D20" s="83">
        <v>2268852</v>
      </c>
      <c r="E20" s="86"/>
      <c r="F20" s="83">
        <v>2178200</v>
      </c>
      <c r="G20" s="83"/>
      <c r="H20" s="83">
        <v>2178200</v>
      </c>
      <c r="I20" s="86"/>
      <c r="J20" s="83">
        <v>2268852</v>
      </c>
      <c r="K20" s="86"/>
      <c r="L20" s="83">
        <v>2178200</v>
      </c>
    </row>
    <row r="21" spans="1:15" ht="19.5" x14ac:dyDescent="0.2">
      <c r="A21" s="85" t="s">
        <v>11</v>
      </c>
      <c r="B21" s="6">
        <v>15</v>
      </c>
      <c r="D21" s="86">
        <v>796461495</v>
      </c>
      <c r="E21" s="86"/>
      <c r="F21" s="86">
        <v>488042448</v>
      </c>
      <c r="G21" s="86"/>
      <c r="H21" s="86">
        <v>322174524</v>
      </c>
      <c r="I21" s="86"/>
      <c r="J21" s="86">
        <v>0</v>
      </c>
      <c r="K21" s="86"/>
      <c r="L21" s="86">
        <v>0</v>
      </c>
      <c r="M21" s="12"/>
    </row>
    <row r="22" spans="1:15" ht="19.5" x14ac:dyDescent="0.2">
      <c r="A22" s="85" t="s">
        <v>12</v>
      </c>
      <c r="B22" s="6">
        <v>16</v>
      </c>
      <c r="D22" s="83">
        <v>0</v>
      </c>
      <c r="E22" s="86"/>
      <c r="F22" s="83">
        <v>0</v>
      </c>
      <c r="G22" s="83"/>
      <c r="H22" s="83">
        <v>0</v>
      </c>
      <c r="I22" s="86"/>
      <c r="J22" s="83">
        <v>4242655371</v>
      </c>
      <c r="K22" s="86"/>
      <c r="L22" s="83">
        <v>4242655371</v>
      </c>
      <c r="M22" s="12"/>
    </row>
    <row r="23" spans="1:15" ht="19.5" x14ac:dyDescent="0.2">
      <c r="A23" s="85" t="s">
        <v>111</v>
      </c>
      <c r="B23" s="6">
        <v>17</v>
      </c>
      <c r="D23" s="83">
        <v>981182127</v>
      </c>
      <c r="E23" s="86"/>
      <c r="F23" s="83">
        <v>1015217329</v>
      </c>
      <c r="G23" s="83"/>
      <c r="H23" s="83">
        <v>928399146</v>
      </c>
      <c r="I23" s="86"/>
      <c r="J23" s="83">
        <v>777454049</v>
      </c>
      <c r="K23" s="86"/>
      <c r="L23" s="83">
        <v>777454049</v>
      </c>
      <c r="M23" s="12"/>
    </row>
    <row r="24" spans="1:15" ht="19.5" x14ac:dyDescent="0.2">
      <c r="A24" s="85" t="s">
        <v>112</v>
      </c>
      <c r="B24" s="6">
        <v>18</v>
      </c>
      <c r="D24" s="86">
        <v>606364594</v>
      </c>
      <c r="E24" s="86"/>
      <c r="F24" s="86">
        <v>606364594</v>
      </c>
      <c r="G24" s="86"/>
      <c r="H24" s="86">
        <v>606364594</v>
      </c>
      <c r="I24" s="86"/>
      <c r="J24" s="86">
        <v>0</v>
      </c>
      <c r="K24" s="86"/>
      <c r="L24" s="86">
        <v>0</v>
      </c>
    </row>
    <row r="25" spans="1:15" ht="19.5" x14ac:dyDescent="0.2">
      <c r="A25" s="85" t="s">
        <v>13</v>
      </c>
      <c r="B25" s="6">
        <v>10</v>
      </c>
      <c r="D25" s="83">
        <v>0</v>
      </c>
      <c r="E25" s="86"/>
      <c r="F25" s="83">
        <v>0</v>
      </c>
      <c r="G25" s="83"/>
      <c r="H25" s="83">
        <v>0</v>
      </c>
      <c r="I25" s="86"/>
      <c r="J25" s="83">
        <v>1905550000</v>
      </c>
      <c r="K25" s="86"/>
      <c r="L25" s="83">
        <v>987000000</v>
      </c>
    </row>
    <row r="26" spans="1:15" ht="19.5" x14ac:dyDescent="0.2">
      <c r="A26" s="85" t="s">
        <v>114</v>
      </c>
      <c r="B26" s="6">
        <v>19</v>
      </c>
      <c r="D26" s="83">
        <v>1411202087</v>
      </c>
      <c r="E26" s="86"/>
      <c r="F26" s="83">
        <v>1233350769</v>
      </c>
      <c r="G26" s="83"/>
      <c r="H26" s="83">
        <v>1165333970</v>
      </c>
      <c r="I26" s="86"/>
      <c r="J26" s="83">
        <v>181619106</v>
      </c>
      <c r="K26" s="86"/>
      <c r="L26" s="83">
        <v>183621330</v>
      </c>
      <c r="M26" s="83"/>
      <c r="N26" s="83"/>
      <c r="O26" s="83"/>
    </row>
    <row r="27" spans="1:15" ht="19.5" x14ac:dyDescent="0.2">
      <c r="A27" s="85" t="s">
        <v>113</v>
      </c>
      <c r="B27" s="6">
        <v>20</v>
      </c>
      <c r="D27" s="86">
        <v>13177872310</v>
      </c>
      <c r="E27" s="86"/>
      <c r="F27" s="86">
        <v>11526678951</v>
      </c>
      <c r="G27" s="86"/>
      <c r="H27" s="86">
        <v>11299858680</v>
      </c>
      <c r="I27" s="86"/>
      <c r="J27" s="86">
        <v>42546018</v>
      </c>
      <c r="K27" s="86"/>
      <c r="L27" s="86">
        <v>42090404</v>
      </c>
    </row>
    <row r="28" spans="1:15" ht="19.5" x14ac:dyDescent="0.2">
      <c r="A28" s="85" t="s">
        <v>153</v>
      </c>
      <c r="B28" s="6">
        <v>34</v>
      </c>
      <c r="D28" s="86">
        <v>54198090</v>
      </c>
      <c r="E28" s="86"/>
      <c r="F28" s="86">
        <v>78025222</v>
      </c>
      <c r="G28" s="86"/>
      <c r="H28" s="86">
        <v>98127654</v>
      </c>
      <c r="I28" s="86"/>
      <c r="J28" s="86">
        <v>0</v>
      </c>
      <c r="K28" s="86"/>
      <c r="L28" s="86">
        <v>0</v>
      </c>
      <c r="M28" s="9"/>
    </row>
    <row r="29" spans="1:15" ht="19.5" x14ac:dyDescent="0.2">
      <c r="A29" s="85" t="s">
        <v>14</v>
      </c>
      <c r="B29" s="6">
        <v>16</v>
      </c>
      <c r="D29" s="88">
        <v>407903881</v>
      </c>
      <c r="E29" s="86"/>
      <c r="F29" s="88">
        <v>407903881</v>
      </c>
      <c r="G29" s="88"/>
      <c r="H29" s="88">
        <v>407903881</v>
      </c>
      <c r="I29" s="86"/>
      <c r="J29" s="88">
        <v>0</v>
      </c>
      <c r="K29" s="86"/>
      <c r="L29" s="88">
        <v>0</v>
      </c>
      <c r="M29" s="9"/>
    </row>
    <row r="30" spans="1:15" ht="19.5" x14ac:dyDescent="0.2">
      <c r="A30" s="85" t="s">
        <v>115</v>
      </c>
      <c r="B30" s="6">
        <v>21</v>
      </c>
      <c r="D30" s="88">
        <v>5811485</v>
      </c>
      <c r="E30" s="86"/>
      <c r="F30" s="88">
        <v>8637717</v>
      </c>
      <c r="G30" s="88"/>
      <c r="H30" s="88">
        <v>11460947</v>
      </c>
      <c r="I30" s="86"/>
      <c r="J30" s="88">
        <v>0</v>
      </c>
      <c r="K30" s="86"/>
      <c r="L30" s="88">
        <v>0</v>
      </c>
      <c r="M30" s="86"/>
    </row>
    <row r="31" spans="1:15" ht="19.5" x14ac:dyDescent="0.2">
      <c r="A31" s="85" t="s">
        <v>15</v>
      </c>
      <c r="B31" s="6"/>
      <c r="D31" s="7">
        <v>30152248</v>
      </c>
      <c r="E31" s="86"/>
      <c r="F31" s="7">
        <v>25917223</v>
      </c>
      <c r="G31" s="88"/>
      <c r="H31" s="7">
        <v>76852868</v>
      </c>
      <c r="I31" s="86"/>
      <c r="J31" s="7">
        <v>1342353</v>
      </c>
      <c r="K31" s="86"/>
      <c r="L31" s="7">
        <v>1342053</v>
      </c>
      <c r="M31" s="16"/>
    </row>
    <row r="32" spans="1:15" ht="20.25" x14ac:dyDescent="0.2">
      <c r="A32" s="123" t="s">
        <v>16</v>
      </c>
      <c r="B32" s="6"/>
      <c r="D32" s="7">
        <f>SUM(D19:D31)</f>
        <v>17511289902</v>
      </c>
      <c r="E32" s="86"/>
      <c r="F32" s="7">
        <f>SUM(F19:F31)</f>
        <v>15392357523</v>
      </c>
      <c r="G32" s="88"/>
      <c r="H32" s="7">
        <f>SUM(H19:H31)</f>
        <v>14918695653</v>
      </c>
      <c r="I32" s="86"/>
      <c r="J32" s="7">
        <f>SUM(J19:J31)</f>
        <v>7153435749</v>
      </c>
      <c r="K32" s="86"/>
      <c r="L32" s="7">
        <f>SUM(L19:L31)</f>
        <v>6236341407</v>
      </c>
      <c r="M32" s="8"/>
    </row>
    <row r="33" spans="1:16" ht="21" thickBot="1" x14ac:dyDescent="0.25">
      <c r="A33" s="123" t="s">
        <v>17</v>
      </c>
      <c r="B33" s="12"/>
      <c r="D33" s="11">
        <f>SUM(D17,D32)</f>
        <v>23526317047</v>
      </c>
      <c r="E33" s="86"/>
      <c r="F33" s="11">
        <f>SUM(F17,F32)</f>
        <v>20903033874</v>
      </c>
      <c r="G33" s="88"/>
      <c r="H33" s="11">
        <f>SUM(H17,H32)</f>
        <v>20944864561</v>
      </c>
      <c r="I33" s="86"/>
      <c r="J33" s="11">
        <f>SUM(J17,J32)</f>
        <v>7366026873</v>
      </c>
      <c r="K33" s="86"/>
      <c r="L33" s="11">
        <f>SUM(L17,L32)</f>
        <v>6448348004</v>
      </c>
    </row>
    <row r="34" spans="1:16" ht="20.25" thickTop="1" x14ac:dyDescent="0.2"/>
    <row r="35" spans="1:16" ht="19.5" x14ac:dyDescent="0.2">
      <c r="A35" s="85" t="s">
        <v>18</v>
      </c>
    </row>
    <row r="36" spans="1:16" s="123" customFormat="1" ht="18" customHeight="1" x14ac:dyDescent="0.2">
      <c r="A36" s="132" t="s">
        <v>0</v>
      </c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</row>
    <row r="37" spans="1:16" s="123" customFormat="1" ht="18" customHeight="1" x14ac:dyDescent="0.2">
      <c r="A37" s="132" t="s">
        <v>116</v>
      </c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</row>
    <row r="38" spans="1:16" s="123" customFormat="1" ht="18" customHeight="1" x14ac:dyDescent="0.2">
      <c r="A38" s="132" t="s">
        <v>204</v>
      </c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</row>
    <row r="39" spans="1:16" ht="18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" t="s">
        <v>1</v>
      </c>
      <c r="M39" s="1"/>
    </row>
    <row r="40" spans="1:16" s="123" customFormat="1" ht="18" customHeight="1" x14ac:dyDescent="0.2">
      <c r="A40" s="3"/>
      <c r="B40" s="3"/>
      <c r="C40" s="3"/>
      <c r="D40" s="131" t="s">
        <v>2</v>
      </c>
      <c r="E40" s="131"/>
      <c r="F40" s="131"/>
      <c r="G40" s="131"/>
      <c r="H40" s="131"/>
      <c r="I40" s="85"/>
      <c r="J40" s="131" t="s">
        <v>3</v>
      </c>
      <c r="K40" s="131"/>
      <c r="L40" s="131"/>
      <c r="M40" s="131"/>
      <c r="P40" s="85"/>
    </row>
    <row r="41" spans="1:16" ht="18" customHeight="1" x14ac:dyDescent="0.2">
      <c r="B41" s="5" t="s">
        <v>4</v>
      </c>
      <c r="D41" s="5" t="s">
        <v>206</v>
      </c>
      <c r="F41" s="5" t="s">
        <v>207</v>
      </c>
      <c r="G41" s="5"/>
      <c r="H41" s="5" t="s">
        <v>208</v>
      </c>
      <c r="J41" s="5" t="s">
        <v>206</v>
      </c>
      <c r="L41" s="5" t="s">
        <v>207</v>
      </c>
    </row>
    <row r="42" spans="1:16" ht="18" customHeight="1" x14ac:dyDescent="0.2">
      <c r="B42" s="5"/>
      <c r="D42" s="5"/>
      <c r="F42" s="12" t="s">
        <v>205</v>
      </c>
      <c r="G42" s="12"/>
      <c r="H42" s="12"/>
      <c r="J42" s="5"/>
      <c r="L42" s="5"/>
    </row>
    <row r="43" spans="1:16" ht="18" customHeight="1" x14ac:dyDescent="0.2">
      <c r="A43" s="123" t="s">
        <v>19</v>
      </c>
    </row>
    <row r="44" spans="1:16" ht="18" customHeight="1" x14ac:dyDescent="0.2">
      <c r="A44" s="123" t="s">
        <v>20</v>
      </c>
      <c r="B44" s="98"/>
    </row>
    <row r="45" spans="1:16" ht="18" customHeight="1" x14ac:dyDescent="0.2">
      <c r="A45" s="85" t="s">
        <v>183</v>
      </c>
      <c r="B45" s="6">
        <v>22</v>
      </c>
      <c r="D45" s="86">
        <v>1117000000</v>
      </c>
      <c r="E45" s="86"/>
      <c r="F45" s="86">
        <v>450000000</v>
      </c>
      <c r="G45" s="86"/>
      <c r="H45" s="86">
        <v>510000000</v>
      </c>
      <c r="I45" s="86"/>
      <c r="J45" s="86">
        <v>650000000</v>
      </c>
      <c r="K45" s="86"/>
      <c r="L45" s="86">
        <v>240000000</v>
      </c>
      <c r="M45" s="84"/>
    </row>
    <row r="46" spans="1:16" ht="18" customHeight="1" x14ac:dyDescent="0.2">
      <c r="A46" s="85" t="s">
        <v>117</v>
      </c>
      <c r="B46" s="6">
        <v>23</v>
      </c>
      <c r="D46" s="86">
        <v>1188160411</v>
      </c>
      <c r="E46" s="86"/>
      <c r="F46" s="86">
        <v>1020813844</v>
      </c>
      <c r="G46" s="86"/>
      <c r="H46" s="86">
        <v>924894679</v>
      </c>
      <c r="I46" s="86"/>
      <c r="J46" s="86">
        <v>38605983</v>
      </c>
      <c r="K46" s="86"/>
      <c r="L46" s="86">
        <v>33678514</v>
      </c>
      <c r="M46" s="84"/>
    </row>
    <row r="47" spans="1:16" ht="18" customHeight="1" x14ac:dyDescent="0.2">
      <c r="A47" s="85" t="s">
        <v>21</v>
      </c>
      <c r="B47" s="12"/>
      <c r="D47" s="86"/>
      <c r="E47" s="86"/>
      <c r="F47" s="86"/>
      <c r="G47" s="86"/>
      <c r="H47" s="86"/>
      <c r="I47" s="86"/>
      <c r="J47" s="86"/>
      <c r="K47" s="86"/>
      <c r="L47" s="86"/>
      <c r="M47" s="84"/>
    </row>
    <row r="48" spans="1:16" ht="18" customHeight="1" x14ac:dyDescent="0.2">
      <c r="A48" s="85" t="s">
        <v>22</v>
      </c>
      <c r="B48" s="6">
        <v>25</v>
      </c>
      <c r="D48" s="86">
        <v>899235358</v>
      </c>
      <c r="E48" s="86"/>
      <c r="F48" s="86">
        <v>673343101</v>
      </c>
      <c r="G48" s="86"/>
      <c r="H48" s="86">
        <v>518609850</v>
      </c>
      <c r="I48" s="86"/>
      <c r="J48" s="86">
        <v>37000000</v>
      </c>
      <c r="K48" s="86"/>
      <c r="L48" s="86">
        <v>3875000</v>
      </c>
      <c r="M48" s="84"/>
    </row>
    <row r="49" spans="1:13" ht="18" customHeight="1" x14ac:dyDescent="0.2">
      <c r="A49" s="85" t="s">
        <v>176</v>
      </c>
      <c r="B49" s="6"/>
      <c r="D49" s="86">
        <v>0</v>
      </c>
      <c r="E49" s="86"/>
      <c r="F49" s="86">
        <v>0</v>
      </c>
      <c r="G49" s="86"/>
      <c r="H49" s="86">
        <v>497979879</v>
      </c>
      <c r="I49" s="86"/>
      <c r="J49" s="86">
        <v>0</v>
      </c>
      <c r="K49" s="86"/>
      <c r="L49" s="86">
        <v>0</v>
      </c>
      <c r="M49" s="84"/>
    </row>
    <row r="50" spans="1:13" ht="18" customHeight="1" x14ac:dyDescent="0.2">
      <c r="A50" s="85" t="s">
        <v>147</v>
      </c>
      <c r="B50" s="6"/>
      <c r="D50" s="86">
        <v>26851373</v>
      </c>
      <c r="E50" s="86"/>
      <c r="F50" s="86">
        <v>38800305</v>
      </c>
      <c r="G50" s="86"/>
      <c r="H50" s="86">
        <v>38182203</v>
      </c>
      <c r="I50" s="86"/>
      <c r="J50" s="86">
        <v>0</v>
      </c>
      <c r="K50" s="86"/>
      <c r="L50" s="86">
        <v>0</v>
      </c>
      <c r="M50" s="84"/>
    </row>
    <row r="51" spans="1:13" ht="18" customHeight="1" x14ac:dyDescent="0.2">
      <c r="A51" s="85" t="s">
        <v>143</v>
      </c>
      <c r="B51" s="6"/>
      <c r="D51" s="87">
        <v>955996163</v>
      </c>
      <c r="E51" s="86"/>
      <c r="F51" s="87">
        <v>904919466</v>
      </c>
      <c r="G51" s="87"/>
      <c r="H51" s="87">
        <v>812247751</v>
      </c>
      <c r="I51" s="86"/>
      <c r="J51" s="87">
        <v>175310</v>
      </c>
      <c r="K51" s="86"/>
      <c r="L51" s="87">
        <v>503847</v>
      </c>
      <c r="M51" s="84"/>
    </row>
    <row r="52" spans="1:13" ht="18" customHeight="1" x14ac:dyDescent="0.2">
      <c r="A52" s="85" t="s">
        <v>23</v>
      </c>
      <c r="B52" s="6">
        <v>24</v>
      </c>
      <c r="D52" s="7">
        <v>261323369</v>
      </c>
      <c r="E52" s="86"/>
      <c r="F52" s="7">
        <v>195430761</v>
      </c>
      <c r="G52" s="88"/>
      <c r="H52" s="7">
        <v>159674257</v>
      </c>
      <c r="I52" s="86"/>
      <c r="J52" s="7">
        <v>24225492</v>
      </c>
      <c r="K52" s="86"/>
      <c r="L52" s="7">
        <v>7621536</v>
      </c>
      <c r="M52" s="84"/>
    </row>
    <row r="53" spans="1:13" ht="18" customHeight="1" x14ac:dyDescent="0.2">
      <c r="A53" s="123" t="s">
        <v>24</v>
      </c>
      <c r="B53" s="6"/>
      <c r="D53" s="91">
        <f>SUM(D45:D52)</f>
        <v>4448566674</v>
      </c>
      <c r="E53" s="86"/>
      <c r="F53" s="91">
        <f>SUM(F45:F52)</f>
        <v>3283307477</v>
      </c>
      <c r="G53" s="88"/>
      <c r="H53" s="91">
        <f>SUM(H45:H52)</f>
        <v>3461588619</v>
      </c>
      <c r="I53" s="86"/>
      <c r="J53" s="91">
        <f>SUM(J45:J52)</f>
        <v>750006785</v>
      </c>
      <c r="K53" s="86"/>
      <c r="L53" s="91">
        <f>SUM(L45:L52)</f>
        <v>285678897</v>
      </c>
      <c r="M53" s="84"/>
    </row>
    <row r="54" spans="1:13" ht="18" customHeight="1" x14ac:dyDescent="0.2">
      <c r="A54" s="123" t="s">
        <v>25</v>
      </c>
      <c r="B54" s="6"/>
      <c r="D54" s="86"/>
      <c r="E54" s="86"/>
      <c r="F54" s="86"/>
      <c r="G54" s="86"/>
      <c r="H54" s="86"/>
      <c r="I54" s="86"/>
      <c r="J54" s="86"/>
      <c r="K54" s="86"/>
      <c r="L54" s="86"/>
      <c r="M54" s="84"/>
    </row>
    <row r="55" spans="1:13" ht="18" customHeight="1" x14ac:dyDescent="0.2">
      <c r="A55" s="85" t="s">
        <v>26</v>
      </c>
      <c r="B55" s="6">
        <v>10</v>
      </c>
      <c r="D55" s="89">
        <v>0</v>
      </c>
      <c r="E55" s="86"/>
      <c r="F55" s="89">
        <v>0</v>
      </c>
      <c r="G55" s="89"/>
      <c r="H55" s="89">
        <v>0</v>
      </c>
      <c r="I55" s="86"/>
      <c r="J55" s="89">
        <v>173000000</v>
      </c>
      <c r="K55" s="86"/>
      <c r="L55" s="89">
        <v>433500000</v>
      </c>
      <c r="M55" s="84"/>
    </row>
    <row r="56" spans="1:13" ht="18" customHeight="1" x14ac:dyDescent="0.2">
      <c r="A56" s="85" t="s">
        <v>139</v>
      </c>
      <c r="B56" s="6"/>
      <c r="D56" s="83"/>
      <c r="E56" s="86"/>
      <c r="F56" s="83"/>
      <c r="G56" s="83"/>
      <c r="H56" s="83"/>
      <c r="I56" s="86"/>
      <c r="J56" s="83"/>
      <c r="K56" s="86"/>
      <c r="L56" s="83"/>
      <c r="M56" s="71"/>
    </row>
    <row r="57" spans="1:13" ht="18" customHeight="1" x14ac:dyDescent="0.2">
      <c r="A57" s="85" t="s">
        <v>140</v>
      </c>
      <c r="B57" s="6">
        <v>25</v>
      </c>
      <c r="D57" s="86">
        <v>3959091576</v>
      </c>
      <c r="E57" s="86"/>
      <c r="F57" s="86">
        <v>2323850568</v>
      </c>
      <c r="G57" s="86"/>
      <c r="H57" s="86">
        <v>2207869615</v>
      </c>
      <c r="I57" s="86"/>
      <c r="J57" s="86">
        <v>1326809446</v>
      </c>
      <c r="K57" s="86"/>
      <c r="L57" s="86">
        <v>70250000</v>
      </c>
      <c r="M57" s="84"/>
    </row>
    <row r="58" spans="1:13" ht="18" customHeight="1" x14ac:dyDescent="0.2">
      <c r="A58" s="85" t="s">
        <v>210</v>
      </c>
      <c r="B58" s="6">
        <v>10</v>
      </c>
      <c r="D58" s="86">
        <v>26950000</v>
      </c>
      <c r="E58" s="86"/>
      <c r="F58" s="86">
        <v>0</v>
      </c>
      <c r="G58" s="86"/>
      <c r="H58" s="86">
        <v>0</v>
      </c>
      <c r="I58" s="86"/>
      <c r="J58" s="86">
        <v>0</v>
      </c>
      <c r="K58" s="86"/>
      <c r="L58" s="86">
        <v>0</v>
      </c>
      <c r="M58" s="84"/>
    </row>
    <row r="59" spans="1:13" ht="18" customHeight="1" x14ac:dyDescent="0.2">
      <c r="A59" s="28" t="s">
        <v>118</v>
      </c>
      <c r="B59" s="6">
        <v>26</v>
      </c>
      <c r="D59" s="86">
        <v>74328953</v>
      </c>
      <c r="E59" s="86"/>
      <c r="F59" s="86">
        <v>65492702</v>
      </c>
      <c r="G59" s="86"/>
      <c r="H59" s="86">
        <v>55168001</v>
      </c>
      <c r="I59" s="86"/>
      <c r="J59" s="86">
        <v>19637813</v>
      </c>
      <c r="K59" s="86"/>
      <c r="L59" s="86">
        <v>16270273</v>
      </c>
      <c r="M59" s="84"/>
    </row>
    <row r="60" spans="1:13" ht="18" customHeight="1" x14ac:dyDescent="0.2">
      <c r="A60" s="28" t="s">
        <v>160</v>
      </c>
      <c r="M60" s="84"/>
    </row>
    <row r="61" spans="1:13" ht="18" customHeight="1" x14ac:dyDescent="0.2">
      <c r="A61" s="28" t="s">
        <v>161</v>
      </c>
      <c r="B61" s="6" t="s">
        <v>230</v>
      </c>
      <c r="D61" s="86">
        <v>18314159</v>
      </c>
      <c r="E61" s="86"/>
      <c r="F61" s="86">
        <v>20681911</v>
      </c>
      <c r="G61" s="86"/>
      <c r="H61" s="86">
        <v>41017534</v>
      </c>
      <c r="I61" s="86"/>
      <c r="J61" s="86">
        <v>0</v>
      </c>
      <c r="K61" s="86"/>
      <c r="L61" s="86">
        <v>0</v>
      </c>
      <c r="M61" s="84"/>
    </row>
    <row r="62" spans="1:13" ht="18" customHeight="1" x14ac:dyDescent="0.2">
      <c r="A62" s="90" t="s">
        <v>154</v>
      </c>
      <c r="B62" s="6">
        <v>34</v>
      </c>
      <c r="D62" s="86">
        <v>2676464668</v>
      </c>
      <c r="E62" s="86"/>
      <c r="F62" s="86">
        <v>2358878779</v>
      </c>
      <c r="G62" s="86"/>
      <c r="H62" s="86">
        <v>2351359498</v>
      </c>
      <c r="I62" s="86"/>
      <c r="J62" s="86">
        <v>106852652</v>
      </c>
      <c r="K62" s="86"/>
      <c r="L62" s="86">
        <v>106776717</v>
      </c>
      <c r="M62" s="84"/>
    </row>
    <row r="63" spans="1:13" ht="18" customHeight="1" x14ac:dyDescent="0.2">
      <c r="A63" s="85" t="s">
        <v>27</v>
      </c>
      <c r="B63" s="6"/>
      <c r="D63" s="7">
        <v>110029557</v>
      </c>
      <c r="E63" s="86"/>
      <c r="F63" s="7">
        <v>121408438</v>
      </c>
      <c r="G63" s="88"/>
      <c r="H63" s="7">
        <v>118257665</v>
      </c>
      <c r="I63" s="86"/>
      <c r="J63" s="7">
        <v>5796736</v>
      </c>
      <c r="K63" s="86"/>
      <c r="L63" s="7">
        <v>6008810</v>
      </c>
      <c r="M63" s="84"/>
    </row>
    <row r="64" spans="1:13" ht="18" customHeight="1" x14ac:dyDescent="0.2">
      <c r="A64" s="123" t="s">
        <v>28</v>
      </c>
      <c r="B64" s="6"/>
      <c r="D64" s="7">
        <f>SUM(D55:D63)</f>
        <v>6865178913</v>
      </c>
      <c r="E64" s="86"/>
      <c r="F64" s="7">
        <f>SUM(F55:F63)</f>
        <v>4890312398</v>
      </c>
      <c r="G64" s="88"/>
      <c r="H64" s="7">
        <f>SUM(H55:H63)</f>
        <v>4773672313</v>
      </c>
      <c r="I64" s="86"/>
      <c r="J64" s="7">
        <f>SUM(J55:J63)</f>
        <v>1632096647</v>
      </c>
      <c r="K64" s="86"/>
      <c r="L64" s="7">
        <f>SUM(L55:L63)</f>
        <v>632805800</v>
      </c>
      <c r="M64" s="84"/>
    </row>
    <row r="65" spans="1:18" ht="18" customHeight="1" x14ac:dyDescent="0.2">
      <c r="A65" s="123" t="s">
        <v>29</v>
      </c>
      <c r="B65" s="6"/>
      <c r="D65" s="7">
        <f>SUM(D53:D63)</f>
        <v>11313745587</v>
      </c>
      <c r="E65" s="86"/>
      <c r="F65" s="7">
        <f>SUM(F53:F63)</f>
        <v>8173619875</v>
      </c>
      <c r="G65" s="88"/>
      <c r="H65" s="7">
        <f>SUM(H53:H63)</f>
        <v>8235260932</v>
      </c>
      <c r="I65" s="86"/>
      <c r="J65" s="7">
        <f>SUM(J53:J63)</f>
        <v>2382103432</v>
      </c>
      <c r="K65" s="86"/>
      <c r="L65" s="7">
        <f>SUM(L53:L63)</f>
        <v>918484697</v>
      </c>
      <c r="M65" s="84"/>
    </row>
    <row r="66" spans="1:18" ht="18" customHeight="1" x14ac:dyDescent="0.2">
      <c r="A66" s="123" t="s">
        <v>30</v>
      </c>
      <c r="B66" s="6"/>
      <c r="D66" s="86"/>
      <c r="E66" s="86"/>
      <c r="F66" s="86"/>
      <c r="G66" s="86"/>
      <c r="H66" s="86"/>
      <c r="I66" s="86"/>
      <c r="J66" s="86"/>
      <c r="K66" s="86"/>
      <c r="L66" s="86"/>
      <c r="M66" s="84"/>
    </row>
    <row r="67" spans="1:18" ht="18" customHeight="1" x14ac:dyDescent="0.2">
      <c r="A67" s="85" t="s">
        <v>31</v>
      </c>
      <c r="B67" s="6"/>
      <c r="D67" s="86"/>
      <c r="E67" s="86"/>
      <c r="F67" s="86"/>
      <c r="G67" s="86"/>
      <c r="H67" s="86"/>
      <c r="I67" s="86"/>
      <c r="J67" s="86"/>
      <c r="K67" s="86"/>
      <c r="L67" s="86"/>
      <c r="M67" s="84"/>
    </row>
    <row r="68" spans="1:18" ht="18" customHeight="1" x14ac:dyDescent="0.2">
      <c r="A68" s="85" t="s">
        <v>32</v>
      </c>
      <c r="B68" s="6"/>
      <c r="D68" s="86"/>
      <c r="E68" s="86"/>
      <c r="F68" s="86"/>
      <c r="G68" s="86"/>
      <c r="H68" s="86"/>
      <c r="I68" s="86"/>
      <c r="J68" s="86"/>
      <c r="K68" s="86"/>
      <c r="L68" s="86"/>
      <c r="M68" s="84"/>
    </row>
    <row r="69" spans="1:18" ht="18" customHeight="1" thickBot="1" x14ac:dyDescent="0.25">
      <c r="A69" s="85" t="s">
        <v>33</v>
      </c>
      <c r="B69" s="6"/>
      <c r="D69" s="11">
        <v>2116753580</v>
      </c>
      <c r="E69" s="86"/>
      <c r="F69" s="11">
        <v>2116753580</v>
      </c>
      <c r="G69" s="88"/>
      <c r="H69" s="11">
        <v>2116753580</v>
      </c>
      <c r="I69" s="86"/>
      <c r="J69" s="11">
        <v>2116753580</v>
      </c>
      <c r="K69" s="86"/>
      <c r="L69" s="11">
        <v>2116753580</v>
      </c>
      <c r="M69" s="84"/>
    </row>
    <row r="70" spans="1:18" ht="18" customHeight="1" thickTop="1" x14ac:dyDescent="0.2">
      <c r="A70" s="85" t="s">
        <v>34</v>
      </c>
      <c r="B70" s="6"/>
      <c r="D70" s="86"/>
      <c r="E70" s="86"/>
      <c r="F70" s="86"/>
      <c r="G70" s="86"/>
      <c r="H70" s="86"/>
      <c r="I70" s="86"/>
      <c r="J70" s="86"/>
      <c r="K70" s="86"/>
      <c r="L70" s="86"/>
    </row>
    <row r="71" spans="1:18" ht="18" customHeight="1" x14ac:dyDescent="0.2">
      <c r="A71" s="85" t="s">
        <v>35</v>
      </c>
      <c r="B71" s="6"/>
      <c r="D71" s="86">
        <v>1666827010</v>
      </c>
      <c r="E71" s="86"/>
      <c r="F71" s="86">
        <v>1666827010</v>
      </c>
      <c r="G71" s="86"/>
      <c r="H71" s="86">
        <v>1666827010</v>
      </c>
      <c r="I71" s="86"/>
      <c r="J71" s="86">
        <v>1666827010</v>
      </c>
      <c r="K71" s="86"/>
      <c r="L71" s="86">
        <v>1666827010</v>
      </c>
      <c r="M71" s="84"/>
      <c r="Q71" s="69"/>
      <c r="R71" s="70"/>
    </row>
    <row r="72" spans="1:18" ht="18" customHeight="1" x14ac:dyDescent="0.2">
      <c r="A72" s="85" t="s">
        <v>36</v>
      </c>
      <c r="B72" s="6"/>
      <c r="D72" s="86">
        <v>2062460582</v>
      </c>
      <c r="E72" s="86"/>
      <c r="F72" s="86">
        <v>2062460582</v>
      </c>
      <c r="G72" s="86"/>
      <c r="H72" s="86">
        <v>2062460582</v>
      </c>
      <c r="I72" s="86"/>
      <c r="J72" s="86">
        <v>2062460582</v>
      </c>
      <c r="K72" s="86"/>
      <c r="L72" s="86">
        <v>2062460582</v>
      </c>
      <c r="M72" s="84"/>
      <c r="Q72" s="69"/>
      <c r="R72" s="70"/>
    </row>
    <row r="73" spans="1:18" ht="18" customHeight="1" x14ac:dyDescent="0.2">
      <c r="A73" s="85" t="s">
        <v>37</v>
      </c>
      <c r="B73" s="6">
        <v>28</v>
      </c>
      <c r="D73" s="86">
        <v>568130588</v>
      </c>
      <c r="E73" s="86"/>
      <c r="F73" s="86">
        <v>568130588</v>
      </c>
      <c r="G73" s="86"/>
      <c r="H73" s="86">
        <v>568130588</v>
      </c>
      <c r="I73" s="86"/>
      <c r="J73" s="86">
        <v>0</v>
      </c>
      <c r="K73" s="86"/>
      <c r="L73" s="86">
        <v>0</v>
      </c>
      <c r="M73" s="84"/>
    </row>
    <row r="74" spans="1:18" ht="18" customHeight="1" x14ac:dyDescent="0.2">
      <c r="A74" s="85" t="s">
        <v>38</v>
      </c>
      <c r="B74" s="6"/>
      <c r="D74" s="86"/>
      <c r="E74" s="86"/>
      <c r="F74" s="86"/>
      <c r="G74" s="86"/>
      <c r="H74" s="86"/>
      <c r="I74" s="86"/>
      <c r="J74" s="86"/>
      <c r="K74" s="86"/>
      <c r="L74" s="86"/>
      <c r="M74" s="84"/>
    </row>
    <row r="75" spans="1:18" ht="18" customHeight="1" x14ac:dyDescent="0.2">
      <c r="A75" s="85" t="s">
        <v>39</v>
      </c>
      <c r="B75" s="6">
        <v>30</v>
      </c>
      <c r="D75" s="88">
        <v>211675358</v>
      </c>
      <c r="E75" s="88"/>
      <c r="F75" s="88">
        <v>211675358</v>
      </c>
      <c r="G75" s="88"/>
      <c r="H75" s="88">
        <v>211675358</v>
      </c>
      <c r="I75" s="88"/>
      <c r="J75" s="88">
        <v>211675358</v>
      </c>
      <c r="K75" s="88"/>
      <c r="L75" s="88">
        <v>211675358</v>
      </c>
      <c r="M75" s="13"/>
    </row>
    <row r="76" spans="1:18" ht="18" customHeight="1" x14ac:dyDescent="0.2">
      <c r="A76" s="85" t="s">
        <v>40</v>
      </c>
      <c r="B76" s="6"/>
      <c r="D76" s="88">
        <v>1858942161</v>
      </c>
      <c r="E76" s="88"/>
      <c r="F76" s="88">
        <v>3043537032</v>
      </c>
      <c r="G76" s="88"/>
      <c r="H76" s="88">
        <v>3019179367</v>
      </c>
      <c r="I76" s="88"/>
      <c r="J76" s="88">
        <v>901647099</v>
      </c>
      <c r="K76" s="88"/>
      <c r="L76" s="88">
        <v>1449857402</v>
      </c>
      <c r="M76" s="13"/>
    </row>
    <row r="77" spans="1:18" ht="18" customHeight="1" x14ac:dyDescent="0.2">
      <c r="A77" s="29" t="s">
        <v>119</v>
      </c>
      <c r="B77" s="6"/>
      <c r="D77" s="7">
        <v>5704657240</v>
      </c>
      <c r="E77" s="88"/>
      <c r="F77" s="7">
        <v>4922763641</v>
      </c>
      <c r="G77" s="88"/>
      <c r="H77" s="7">
        <v>4922513837</v>
      </c>
      <c r="I77" s="88"/>
      <c r="J77" s="7">
        <v>141313392</v>
      </c>
      <c r="K77" s="88"/>
      <c r="L77" s="7">
        <v>139042955</v>
      </c>
      <c r="M77" s="13"/>
    </row>
    <row r="78" spans="1:18" ht="18" customHeight="1" x14ac:dyDescent="0.2">
      <c r="A78" s="85" t="s">
        <v>41</v>
      </c>
      <c r="B78" s="6"/>
      <c r="D78" s="86">
        <f>SUM(D71:D77)</f>
        <v>12072692939</v>
      </c>
      <c r="E78" s="86"/>
      <c r="F78" s="86">
        <f>SUM(F71:F77)</f>
        <v>12475394211</v>
      </c>
      <c r="G78" s="86"/>
      <c r="H78" s="86">
        <f>SUM(H71:H77)</f>
        <v>12450786742</v>
      </c>
      <c r="I78" s="86"/>
      <c r="J78" s="86">
        <f>SUM(J71:J77)</f>
        <v>4983923441</v>
      </c>
      <c r="K78" s="86"/>
      <c r="L78" s="86">
        <f>SUM(L71:L77)</f>
        <v>5529863307</v>
      </c>
      <c r="M78" s="84"/>
    </row>
    <row r="79" spans="1:18" ht="18" customHeight="1" x14ac:dyDescent="0.2">
      <c r="A79" s="30" t="s">
        <v>120</v>
      </c>
      <c r="B79" s="12"/>
      <c r="D79" s="7">
        <v>139878521</v>
      </c>
      <c r="E79" s="86"/>
      <c r="F79" s="7">
        <v>254019788</v>
      </c>
      <c r="G79" s="88"/>
      <c r="H79" s="7">
        <v>258816887</v>
      </c>
      <c r="I79" s="86"/>
      <c r="J79" s="7">
        <v>0</v>
      </c>
      <c r="K79" s="86"/>
      <c r="L79" s="7">
        <v>0</v>
      </c>
      <c r="M79" s="83"/>
    </row>
    <row r="80" spans="1:18" ht="18" customHeight="1" x14ac:dyDescent="0.2">
      <c r="A80" s="123" t="s">
        <v>42</v>
      </c>
      <c r="B80" s="12"/>
      <c r="D80" s="7">
        <f>SUM(D78:D79)</f>
        <v>12212571460</v>
      </c>
      <c r="E80" s="86"/>
      <c r="F80" s="7">
        <f>SUM(F78:F79)</f>
        <v>12729413999</v>
      </c>
      <c r="G80" s="88"/>
      <c r="H80" s="7">
        <f>SUM(H78:H79)</f>
        <v>12709603629</v>
      </c>
      <c r="I80" s="86"/>
      <c r="J80" s="7">
        <f>SUM(J78:J79)</f>
        <v>4983923441</v>
      </c>
      <c r="K80" s="86"/>
      <c r="L80" s="7">
        <f>SUM(L78:L79)</f>
        <v>5529863307</v>
      </c>
      <c r="M80" s="84"/>
    </row>
    <row r="81" spans="1:13" ht="18" customHeight="1" thickBot="1" x14ac:dyDescent="0.25">
      <c r="A81" s="123" t="s">
        <v>43</v>
      </c>
      <c r="D81" s="11">
        <f>SUM(D65,D80)</f>
        <v>23526317047</v>
      </c>
      <c r="E81" s="86"/>
      <c r="F81" s="11">
        <f>SUM(F65,F80)</f>
        <v>20903033874</v>
      </c>
      <c r="G81" s="88"/>
      <c r="H81" s="11">
        <f>SUM(H65,H80)</f>
        <v>20944864561</v>
      </c>
      <c r="I81" s="86"/>
      <c r="J81" s="11">
        <f>SUM(J65,J80)</f>
        <v>7366026873</v>
      </c>
      <c r="K81" s="86"/>
      <c r="L81" s="11">
        <f>SUM(L65,L80)</f>
        <v>6448348004</v>
      </c>
      <c r="M81" s="84"/>
    </row>
    <row r="82" spans="1:13" ht="12" customHeight="1" thickTop="1" x14ac:dyDescent="0.2">
      <c r="D82" s="107">
        <f>D81-D33</f>
        <v>0</v>
      </c>
      <c r="E82" s="107"/>
      <c r="F82" s="107">
        <f>F81-F33</f>
        <v>0</v>
      </c>
      <c r="G82" s="107"/>
      <c r="H82" s="107">
        <f>H81-H33</f>
        <v>0</v>
      </c>
      <c r="I82" s="107"/>
      <c r="J82" s="107">
        <f>J81-J33</f>
        <v>0</v>
      </c>
      <c r="K82" s="107"/>
      <c r="L82" s="107">
        <f>L81-L33</f>
        <v>0</v>
      </c>
      <c r="M82" s="73"/>
    </row>
    <row r="83" spans="1:13" ht="18" customHeight="1" x14ac:dyDescent="0.2">
      <c r="A83" s="85" t="s">
        <v>18</v>
      </c>
    </row>
    <row r="84" spans="1:13" ht="13.5" customHeight="1" x14ac:dyDescent="0.2"/>
    <row r="85" spans="1:13" ht="13.5" customHeight="1" x14ac:dyDescent="0.2">
      <c r="A85" s="15"/>
    </row>
    <row r="86" spans="1:13" ht="13.5" customHeight="1" x14ac:dyDescent="0.2">
      <c r="A86" s="16"/>
    </row>
    <row r="87" spans="1:13" ht="13.5" customHeight="1" x14ac:dyDescent="0.2">
      <c r="B87" s="85" t="s">
        <v>44</v>
      </c>
    </row>
    <row r="88" spans="1:13" ht="13.5" customHeight="1" x14ac:dyDescent="0.2">
      <c r="A88" s="15"/>
    </row>
    <row r="93" spans="1:13" ht="19.5" x14ac:dyDescent="0.2">
      <c r="F93" s="84"/>
      <c r="G93" s="84"/>
      <c r="H93" s="84"/>
      <c r="I93" s="84"/>
      <c r="J93" s="84"/>
      <c r="K93" s="84"/>
      <c r="L93" s="84"/>
      <c r="M93" s="84"/>
    </row>
    <row r="94" spans="1:13" ht="19.5" x14ac:dyDescent="0.2">
      <c r="F94" s="84"/>
      <c r="G94" s="84"/>
      <c r="H94" s="84"/>
      <c r="I94" s="84"/>
      <c r="J94" s="84"/>
      <c r="K94" s="84"/>
      <c r="L94" s="84"/>
      <c r="M94" s="84"/>
    </row>
    <row r="95" spans="1:13" ht="19.5" x14ac:dyDescent="0.2">
      <c r="F95" s="84"/>
      <c r="G95" s="84"/>
      <c r="H95" s="84"/>
      <c r="I95" s="84"/>
      <c r="J95" s="84"/>
      <c r="K95" s="84"/>
      <c r="L95" s="84"/>
      <c r="M95" s="84"/>
    </row>
    <row r="96" spans="1:13" ht="19.5" x14ac:dyDescent="0.2">
      <c r="F96" s="84"/>
      <c r="G96" s="84"/>
      <c r="H96" s="84"/>
      <c r="I96" s="84"/>
      <c r="J96" s="84"/>
      <c r="K96" s="84"/>
      <c r="L96" s="84"/>
      <c r="M96" s="84"/>
    </row>
    <row r="97" spans="6:13" ht="19.5" x14ac:dyDescent="0.2">
      <c r="F97" s="84"/>
      <c r="G97" s="84"/>
      <c r="H97" s="84"/>
      <c r="I97" s="84"/>
      <c r="J97" s="84"/>
      <c r="K97" s="84"/>
      <c r="L97" s="84"/>
      <c r="M97" s="84"/>
    </row>
    <row r="98" spans="6:13" ht="19.5" x14ac:dyDescent="0.2">
      <c r="F98" s="84"/>
      <c r="G98" s="84"/>
      <c r="H98" s="84"/>
      <c r="I98" s="84"/>
      <c r="J98" s="84"/>
      <c r="K98" s="84"/>
      <c r="L98" s="84"/>
      <c r="M98" s="84"/>
    </row>
    <row r="99" spans="6:13" ht="19.5" x14ac:dyDescent="0.2">
      <c r="F99" s="84"/>
      <c r="G99" s="84"/>
      <c r="H99" s="84"/>
      <c r="I99" s="84"/>
      <c r="J99" s="84"/>
      <c r="K99" s="84"/>
      <c r="L99" s="84"/>
      <c r="M99" s="84"/>
    </row>
    <row r="100" spans="6:13" ht="19.5" x14ac:dyDescent="0.2">
      <c r="F100" s="84"/>
      <c r="G100" s="84"/>
      <c r="H100" s="84"/>
      <c r="I100" s="84"/>
      <c r="J100" s="84"/>
      <c r="K100" s="84"/>
      <c r="L100" s="84"/>
      <c r="M100" s="84"/>
    </row>
    <row r="101" spans="6:13" ht="19.5" x14ac:dyDescent="0.2">
      <c r="F101" s="84"/>
      <c r="G101" s="84"/>
      <c r="H101" s="84"/>
      <c r="I101" s="84"/>
      <c r="J101" s="84"/>
      <c r="K101" s="84"/>
      <c r="L101" s="84"/>
      <c r="M101" s="84"/>
    </row>
    <row r="102" spans="6:13" ht="19.5" x14ac:dyDescent="0.2">
      <c r="F102" s="84"/>
      <c r="G102" s="84"/>
      <c r="H102" s="84"/>
      <c r="I102" s="84"/>
      <c r="J102" s="84"/>
      <c r="K102" s="84"/>
      <c r="L102" s="84"/>
      <c r="M102" s="84"/>
    </row>
    <row r="103" spans="6:13" ht="19.5" x14ac:dyDescent="0.2">
      <c r="F103" s="84"/>
      <c r="G103" s="84"/>
      <c r="H103" s="84"/>
      <c r="I103" s="84"/>
      <c r="J103" s="84"/>
      <c r="K103" s="84"/>
      <c r="L103" s="84"/>
      <c r="M103" s="84"/>
    </row>
    <row r="104" spans="6:13" ht="19.5" x14ac:dyDescent="0.2">
      <c r="F104" s="84"/>
      <c r="G104" s="84"/>
      <c r="H104" s="84"/>
      <c r="I104" s="84"/>
      <c r="J104" s="84"/>
      <c r="K104" s="84"/>
      <c r="L104" s="84"/>
      <c r="M104" s="84"/>
    </row>
    <row r="105" spans="6:13" ht="19.5" x14ac:dyDescent="0.2">
      <c r="F105" s="84"/>
      <c r="G105" s="84"/>
      <c r="H105" s="84"/>
      <c r="I105" s="84"/>
      <c r="J105" s="84"/>
      <c r="K105" s="84"/>
      <c r="L105" s="84"/>
      <c r="M105" s="84"/>
    </row>
    <row r="106" spans="6:13" ht="19.5" x14ac:dyDescent="0.2">
      <c r="F106" s="84"/>
      <c r="G106" s="84"/>
      <c r="H106" s="84"/>
      <c r="I106" s="84"/>
      <c r="J106" s="84"/>
      <c r="K106" s="84"/>
      <c r="L106" s="84"/>
      <c r="M106" s="84"/>
    </row>
    <row r="107" spans="6:13" ht="19.5" x14ac:dyDescent="0.2">
      <c r="F107" s="84"/>
      <c r="G107" s="84"/>
      <c r="H107" s="84"/>
      <c r="I107" s="84"/>
      <c r="J107" s="84"/>
      <c r="K107" s="84"/>
      <c r="L107" s="84"/>
      <c r="M107" s="84"/>
    </row>
    <row r="108" spans="6:13" ht="19.5" x14ac:dyDescent="0.2">
      <c r="F108" s="84"/>
      <c r="G108" s="84"/>
      <c r="H108" s="84"/>
      <c r="I108" s="84"/>
      <c r="J108" s="84"/>
      <c r="K108" s="84"/>
      <c r="L108" s="84"/>
      <c r="M108" s="84"/>
    </row>
    <row r="109" spans="6:13" ht="19.5" x14ac:dyDescent="0.2">
      <c r="F109" s="84"/>
      <c r="G109" s="84"/>
      <c r="H109" s="84"/>
      <c r="I109" s="84"/>
      <c r="J109" s="84"/>
      <c r="K109" s="84"/>
      <c r="L109" s="84"/>
      <c r="M109" s="84"/>
    </row>
    <row r="110" spans="6:13" ht="19.5" x14ac:dyDescent="0.2">
      <c r="F110" s="84"/>
      <c r="G110" s="84"/>
      <c r="H110" s="84"/>
      <c r="I110" s="84"/>
      <c r="J110" s="84"/>
      <c r="K110" s="84"/>
      <c r="L110" s="84"/>
      <c r="M110" s="84"/>
    </row>
    <row r="111" spans="6:13" ht="19.5" x14ac:dyDescent="0.2">
      <c r="F111" s="84"/>
      <c r="G111" s="84"/>
      <c r="H111" s="84"/>
      <c r="I111" s="84"/>
      <c r="J111" s="84"/>
      <c r="K111" s="84"/>
      <c r="L111" s="84"/>
      <c r="M111" s="84"/>
    </row>
    <row r="112" spans="6:13" ht="19.5" x14ac:dyDescent="0.2">
      <c r="F112" s="84"/>
      <c r="G112" s="84"/>
      <c r="H112" s="84"/>
      <c r="I112" s="84"/>
      <c r="J112" s="84"/>
      <c r="K112" s="84"/>
      <c r="L112" s="84"/>
      <c r="M112" s="84"/>
    </row>
    <row r="113" spans="6:13" ht="19.5" x14ac:dyDescent="0.2">
      <c r="F113" s="84"/>
      <c r="G113" s="84"/>
      <c r="H113" s="84"/>
      <c r="I113" s="84"/>
      <c r="J113" s="84"/>
      <c r="K113" s="84"/>
      <c r="L113" s="84"/>
      <c r="M113" s="84"/>
    </row>
    <row r="114" spans="6:13" ht="19.5" x14ac:dyDescent="0.2">
      <c r="F114" s="84"/>
      <c r="G114" s="84"/>
      <c r="H114" s="84"/>
      <c r="I114" s="84"/>
      <c r="J114" s="84"/>
      <c r="K114" s="84"/>
      <c r="L114" s="84"/>
      <c r="M114" s="84"/>
    </row>
    <row r="115" spans="6:13" ht="19.5" x14ac:dyDescent="0.2">
      <c r="F115" s="84"/>
      <c r="G115" s="84"/>
      <c r="H115" s="84"/>
      <c r="I115" s="84"/>
      <c r="J115" s="84"/>
      <c r="K115" s="84"/>
      <c r="L115" s="84"/>
      <c r="M115" s="84"/>
    </row>
    <row r="116" spans="6:13" ht="19.5" x14ac:dyDescent="0.2">
      <c r="F116" s="84"/>
      <c r="G116" s="84"/>
      <c r="H116" s="84"/>
      <c r="I116" s="84"/>
      <c r="J116" s="84"/>
      <c r="K116" s="84"/>
      <c r="L116" s="84"/>
      <c r="M116" s="84"/>
    </row>
    <row r="117" spans="6:13" ht="19.5" x14ac:dyDescent="0.2">
      <c r="F117" s="84"/>
      <c r="G117" s="84"/>
      <c r="H117" s="84"/>
      <c r="I117" s="84"/>
      <c r="J117" s="84"/>
      <c r="K117" s="84"/>
      <c r="L117" s="84"/>
      <c r="M117" s="84"/>
    </row>
    <row r="118" spans="6:13" ht="19.5" x14ac:dyDescent="0.2">
      <c r="F118" s="84"/>
      <c r="G118" s="84"/>
      <c r="H118" s="84"/>
      <c r="I118" s="84"/>
      <c r="J118" s="84"/>
      <c r="K118" s="84"/>
      <c r="L118" s="84"/>
      <c r="M118" s="84"/>
    </row>
    <row r="119" spans="6:13" ht="19.5" x14ac:dyDescent="0.2">
      <c r="F119" s="84"/>
      <c r="G119" s="84"/>
      <c r="H119" s="84"/>
      <c r="I119" s="84"/>
      <c r="J119" s="84"/>
      <c r="K119" s="84"/>
      <c r="L119" s="84"/>
      <c r="M119" s="84"/>
    </row>
    <row r="120" spans="6:13" ht="19.5" x14ac:dyDescent="0.2">
      <c r="F120" s="84"/>
      <c r="G120" s="84"/>
      <c r="H120" s="84"/>
      <c r="I120" s="84"/>
      <c r="J120" s="84"/>
      <c r="K120" s="84"/>
      <c r="L120" s="84"/>
      <c r="M120" s="84"/>
    </row>
  </sheetData>
  <mergeCells count="7">
    <mergeCell ref="J5:M5"/>
    <mergeCell ref="J40:M40"/>
    <mergeCell ref="A36:M36"/>
    <mergeCell ref="A37:M37"/>
    <mergeCell ref="A38:M38"/>
    <mergeCell ref="D5:H5"/>
    <mergeCell ref="D40:H40"/>
  </mergeCells>
  <phoneticPr fontId="12" type="noConversion"/>
  <pageMargins left="0.81" right="0.19685039370078741" top="0.78740157480314965" bottom="0.39370078740157483" header="0.19685039370078741" footer="0.19685039370078741"/>
  <pageSetup paperSize="9" scale="76" fitToWidth="0" fitToHeight="0"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80"/>
  <sheetViews>
    <sheetView showGridLines="0" view="pageBreakPreview" topLeftCell="A22" zoomScale="115" zoomScaleNormal="100" zoomScaleSheetLayoutView="115" workbookViewId="0">
      <selection activeCell="A21" sqref="A21"/>
    </sheetView>
  </sheetViews>
  <sheetFormatPr defaultColWidth="9.140625" defaultRowHeight="22.5" customHeight="1" x14ac:dyDescent="0.2"/>
  <cols>
    <col min="1" max="1" width="43.28515625" style="85" customWidth="1"/>
    <col min="2" max="2" width="5.7109375" style="85" customWidth="1"/>
    <col min="3" max="3" width="1.28515625" style="85" customWidth="1"/>
    <col min="4" max="4" width="13.7109375" style="85" customWidth="1"/>
    <col min="5" max="5" width="1.28515625" style="85" customWidth="1"/>
    <col min="6" max="6" width="13.7109375" style="85" customWidth="1"/>
    <col min="7" max="7" width="1.28515625" style="85" customWidth="1"/>
    <col min="8" max="8" width="13.7109375" style="85" customWidth="1"/>
    <col min="9" max="9" width="1.28515625" style="85" customWidth="1"/>
    <col min="10" max="10" width="13.7109375" style="85" customWidth="1"/>
    <col min="11" max="11" width="1" style="85" customWidth="1"/>
    <col min="12" max="16384" width="9.140625" style="85"/>
  </cols>
  <sheetData>
    <row r="1" spans="1:13" s="123" customFormat="1" ht="20.25" x14ac:dyDescent="0.2">
      <c r="A1" s="123" t="s">
        <v>0</v>
      </c>
    </row>
    <row r="2" spans="1:13" s="123" customFormat="1" ht="20.25" x14ac:dyDescent="0.2">
      <c r="A2" s="123" t="s">
        <v>45</v>
      </c>
    </row>
    <row r="3" spans="1:13" s="123" customFormat="1" ht="20.25" x14ac:dyDescent="0.2">
      <c r="A3" s="123" t="s">
        <v>201</v>
      </c>
    </row>
    <row r="4" spans="1:13" ht="19.5" x14ac:dyDescent="0.2">
      <c r="A4" s="1"/>
      <c r="B4" s="1"/>
      <c r="C4" s="1"/>
      <c r="D4" s="1"/>
      <c r="E4" s="1"/>
      <c r="F4" s="1"/>
      <c r="G4" s="1"/>
      <c r="H4" s="2"/>
      <c r="I4" s="1"/>
      <c r="J4" s="2" t="s">
        <v>1</v>
      </c>
    </row>
    <row r="5" spans="1:13" s="123" customFormat="1" ht="20.25" x14ac:dyDescent="0.2">
      <c r="A5" s="3"/>
      <c r="B5" s="3"/>
      <c r="C5" s="3"/>
      <c r="D5" s="4"/>
      <c r="E5" s="122" t="s">
        <v>2</v>
      </c>
      <c r="F5" s="4"/>
      <c r="G5" s="3"/>
      <c r="H5" s="4"/>
      <c r="I5" s="122" t="s">
        <v>3</v>
      </c>
      <c r="J5" s="4"/>
      <c r="M5" s="85"/>
    </row>
    <row r="6" spans="1:13" ht="19.5" x14ac:dyDescent="0.2">
      <c r="B6" s="5" t="s">
        <v>4</v>
      </c>
      <c r="D6" s="5">
        <v>2562</v>
      </c>
      <c r="F6" s="5">
        <v>2561</v>
      </c>
      <c r="H6" s="5">
        <v>2562</v>
      </c>
      <c r="J6" s="5">
        <v>2561</v>
      </c>
    </row>
    <row r="7" spans="1:13" ht="19.5" x14ac:dyDescent="0.2">
      <c r="B7" s="5"/>
      <c r="D7" s="5"/>
      <c r="F7" s="12" t="s">
        <v>205</v>
      </c>
      <c r="H7" s="5"/>
      <c r="J7" s="12"/>
    </row>
    <row r="8" spans="1:13" ht="20.25" x14ac:dyDescent="0.2">
      <c r="A8" s="123" t="s">
        <v>46</v>
      </c>
      <c r="B8" s="6">
        <v>31</v>
      </c>
    </row>
    <row r="9" spans="1:13" ht="19.5" x14ac:dyDescent="0.2">
      <c r="A9" s="85" t="s">
        <v>254</v>
      </c>
      <c r="B9" s="6"/>
      <c r="D9" s="86">
        <v>3356259391</v>
      </c>
      <c r="E9" s="86"/>
      <c r="F9" s="86">
        <v>3572747471</v>
      </c>
      <c r="G9" s="86"/>
      <c r="H9" s="86">
        <v>36296848</v>
      </c>
      <c r="I9" s="86"/>
      <c r="J9" s="86">
        <v>37370516</v>
      </c>
    </row>
    <row r="10" spans="1:13" ht="19.5" x14ac:dyDescent="0.2">
      <c r="A10" s="85" t="s">
        <v>255</v>
      </c>
      <c r="B10" s="6"/>
      <c r="D10" s="86">
        <v>2568162685</v>
      </c>
      <c r="E10" s="86"/>
      <c r="F10" s="86">
        <v>1705618276</v>
      </c>
      <c r="G10" s="86"/>
      <c r="H10" s="86">
        <v>349960</v>
      </c>
      <c r="I10" s="86"/>
      <c r="J10" s="86">
        <v>629510</v>
      </c>
    </row>
    <row r="11" spans="1:13" ht="19.5" x14ac:dyDescent="0.2">
      <c r="A11" s="85" t="s">
        <v>253</v>
      </c>
      <c r="B11" s="6"/>
      <c r="D11" s="86">
        <v>91182662</v>
      </c>
      <c r="E11" s="86"/>
      <c r="F11" s="86">
        <v>98667116</v>
      </c>
      <c r="G11" s="86"/>
      <c r="H11" s="86">
        <v>21577181</v>
      </c>
      <c r="I11" s="86"/>
      <c r="J11" s="86">
        <v>21339103</v>
      </c>
    </row>
    <row r="12" spans="1:13" ht="19.5" x14ac:dyDescent="0.2">
      <c r="A12" s="85" t="s">
        <v>47</v>
      </c>
      <c r="B12" s="6">
        <v>32</v>
      </c>
      <c r="D12" s="7">
        <v>142215981</v>
      </c>
      <c r="E12" s="88"/>
      <c r="F12" s="7">
        <v>101404100</v>
      </c>
      <c r="G12" s="88"/>
      <c r="H12" s="7">
        <v>1227348803</v>
      </c>
      <c r="I12" s="88"/>
      <c r="J12" s="7">
        <v>172276789</v>
      </c>
      <c r="M12" s="84"/>
    </row>
    <row r="13" spans="1:13" ht="20.25" x14ac:dyDescent="0.2">
      <c r="A13" s="123" t="s">
        <v>48</v>
      </c>
      <c r="B13" s="6"/>
      <c r="D13" s="7">
        <f>SUM(D9:D12)</f>
        <v>6157820719</v>
      </c>
      <c r="E13" s="86"/>
      <c r="F13" s="7">
        <f>SUM(F9:F12)</f>
        <v>5478436963</v>
      </c>
      <c r="G13" s="86"/>
      <c r="H13" s="7">
        <f>SUM(H9:H12)</f>
        <v>1285572792</v>
      </c>
      <c r="I13" s="86"/>
      <c r="J13" s="7">
        <f>SUM(J9:J12)</f>
        <v>231615918</v>
      </c>
      <c r="M13" s="84"/>
    </row>
    <row r="14" spans="1:13" ht="20.25" x14ac:dyDescent="0.2">
      <c r="A14" s="123" t="s">
        <v>49</v>
      </c>
      <c r="B14" s="6"/>
      <c r="D14" s="86"/>
      <c r="E14" s="86"/>
      <c r="F14" s="86"/>
      <c r="G14" s="86"/>
      <c r="H14" s="86"/>
      <c r="I14" s="86"/>
      <c r="J14" s="86"/>
    </row>
    <row r="15" spans="1:13" ht="19.5" x14ac:dyDescent="0.2">
      <c r="A15" s="85" t="s">
        <v>50</v>
      </c>
      <c r="B15" s="6"/>
      <c r="D15" s="86">
        <v>2083085206</v>
      </c>
      <c r="E15" s="86"/>
      <c r="F15" s="86">
        <v>2043390377</v>
      </c>
      <c r="G15" s="86"/>
      <c r="H15" s="86">
        <v>29434088</v>
      </c>
      <c r="I15" s="86"/>
      <c r="J15" s="86">
        <v>29441874</v>
      </c>
    </row>
    <row r="16" spans="1:13" ht="19.5" x14ac:dyDescent="0.2">
      <c r="A16" s="85" t="s">
        <v>51</v>
      </c>
      <c r="B16" s="6"/>
      <c r="D16" s="86">
        <v>1486462100</v>
      </c>
      <c r="E16" s="86"/>
      <c r="F16" s="86">
        <v>1132780838</v>
      </c>
      <c r="G16" s="86"/>
      <c r="H16" s="86">
        <v>0</v>
      </c>
      <c r="I16" s="86"/>
      <c r="J16" s="86">
        <v>0</v>
      </c>
    </row>
    <row r="17" spans="1:13" ht="19.5" x14ac:dyDescent="0.2">
      <c r="A17" s="85" t="s">
        <v>52</v>
      </c>
      <c r="B17" s="6"/>
      <c r="D17" s="86">
        <v>42557058</v>
      </c>
      <c r="E17" s="86"/>
      <c r="F17" s="86">
        <v>49879209</v>
      </c>
      <c r="G17" s="86"/>
      <c r="H17" s="86">
        <v>7082740</v>
      </c>
      <c r="I17" s="86"/>
      <c r="J17" s="86">
        <v>6728901</v>
      </c>
    </row>
    <row r="18" spans="1:13" ht="19.5" x14ac:dyDescent="0.2">
      <c r="A18" s="85" t="s">
        <v>53</v>
      </c>
      <c r="B18" s="6"/>
      <c r="D18" s="86">
        <v>476391632</v>
      </c>
      <c r="E18" s="86"/>
      <c r="F18" s="86">
        <v>430865563</v>
      </c>
      <c r="G18" s="86"/>
      <c r="H18" s="86">
        <v>2068056</v>
      </c>
      <c r="I18" s="86"/>
      <c r="J18" s="86">
        <v>1590391</v>
      </c>
    </row>
    <row r="19" spans="1:13" ht="19.5" x14ac:dyDescent="0.2">
      <c r="A19" s="85" t="s">
        <v>54</v>
      </c>
      <c r="B19" s="6">
        <v>44</v>
      </c>
      <c r="D19" s="7">
        <v>1359129324</v>
      </c>
      <c r="E19" s="88"/>
      <c r="F19" s="7">
        <v>1518113767</v>
      </c>
      <c r="G19" s="88"/>
      <c r="H19" s="7">
        <v>173749198</v>
      </c>
      <c r="I19" s="88"/>
      <c r="J19" s="7">
        <v>184508760</v>
      </c>
    </row>
    <row r="20" spans="1:13" ht="20.25" x14ac:dyDescent="0.2">
      <c r="A20" s="123" t="s">
        <v>55</v>
      </c>
      <c r="B20" s="6"/>
      <c r="D20" s="7">
        <f>SUM(D15:D19)</f>
        <v>5447625320</v>
      </c>
      <c r="E20" s="86"/>
      <c r="F20" s="7">
        <f>SUM(F15:F19)</f>
        <v>5175029754</v>
      </c>
      <c r="G20" s="86"/>
      <c r="H20" s="7">
        <f>SUM(H15:H19)</f>
        <v>212334082</v>
      </c>
      <c r="I20" s="86"/>
      <c r="J20" s="7">
        <f>SUM(J15:J19)</f>
        <v>222269926</v>
      </c>
    </row>
    <row r="21" spans="1:13" ht="20.25" x14ac:dyDescent="0.2">
      <c r="A21" s="123" t="s">
        <v>227</v>
      </c>
      <c r="B21" s="6"/>
      <c r="D21" s="88"/>
      <c r="E21" s="86"/>
      <c r="F21" s="88"/>
      <c r="G21" s="86"/>
      <c r="H21" s="88"/>
      <c r="I21" s="86"/>
      <c r="J21" s="88"/>
    </row>
    <row r="22" spans="1:13" ht="20.25" x14ac:dyDescent="0.2">
      <c r="A22" s="82" t="s">
        <v>157</v>
      </c>
      <c r="B22" s="6"/>
      <c r="D22" s="86">
        <f>SUM(D13-D20)</f>
        <v>710195399</v>
      </c>
      <c r="E22" s="86"/>
      <c r="F22" s="86">
        <f>SUM(F13-F20)</f>
        <v>303407209</v>
      </c>
      <c r="G22" s="86"/>
      <c r="H22" s="86">
        <f>SUM(H13-H20)</f>
        <v>1073238710</v>
      </c>
      <c r="I22" s="86">
        <f t="shared" ref="I22" si="0">SUM(I13-I20)</f>
        <v>0</v>
      </c>
      <c r="J22" s="86">
        <f>SUM(J13-J20)</f>
        <v>9345992</v>
      </c>
    </row>
    <row r="23" spans="1:13" s="16" customFormat="1" ht="19.5" x14ac:dyDescent="0.2">
      <c r="A23" s="85" t="s">
        <v>228</v>
      </c>
      <c r="B23" s="6">
        <v>17</v>
      </c>
      <c r="D23" s="14">
        <v>4779916</v>
      </c>
      <c r="E23" s="88"/>
      <c r="F23" s="14">
        <v>65627750</v>
      </c>
      <c r="G23" s="88"/>
      <c r="H23" s="14">
        <v>0</v>
      </c>
      <c r="I23" s="88"/>
      <c r="J23" s="14">
        <v>0</v>
      </c>
      <c r="M23" s="85"/>
    </row>
    <row r="24" spans="1:13" ht="20.25" x14ac:dyDescent="0.2">
      <c r="A24" s="123" t="s">
        <v>181</v>
      </c>
      <c r="B24" s="17"/>
      <c r="C24" s="16"/>
      <c r="D24" s="10">
        <f>SUM(D22:D23)</f>
        <v>714975315</v>
      </c>
      <c r="E24" s="88"/>
      <c r="F24" s="10">
        <f>SUM(F22:F23)</f>
        <v>369034959</v>
      </c>
      <c r="G24" s="88"/>
      <c r="H24" s="10">
        <f>SUM(H22:H23)</f>
        <v>1073238710</v>
      </c>
      <c r="I24" s="88"/>
      <c r="J24" s="10">
        <f>SUM(J22:J23)</f>
        <v>9345992</v>
      </c>
      <c r="M24" s="16"/>
    </row>
    <row r="25" spans="1:13" ht="19.5" x14ac:dyDescent="0.2">
      <c r="A25" s="85" t="s">
        <v>56</v>
      </c>
      <c r="B25" s="6"/>
      <c r="D25" s="7">
        <v>-132252130</v>
      </c>
      <c r="E25" s="88"/>
      <c r="F25" s="7">
        <v>-158178352</v>
      </c>
      <c r="G25" s="88"/>
      <c r="H25" s="7">
        <v>-53474500</v>
      </c>
      <c r="I25" s="88"/>
      <c r="J25" s="7">
        <v>-39015177</v>
      </c>
      <c r="M25" s="16"/>
    </row>
    <row r="26" spans="1:13" ht="20.25" x14ac:dyDescent="0.2">
      <c r="A26" s="123" t="s">
        <v>193</v>
      </c>
      <c r="B26" s="17"/>
      <c r="C26" s="16"/>
      <c r="D26" s="72">
        <f>SUM(D24:D25)</f>
        <v>582723185</v>
      </c>
      <c r="E26" s="88"/>
      <c r="F26" s="72">
        <f>SUM(F24:F25)</f>
        <v>210856607</v>
      </c>
      <c r="G26" s="88"/>
      <c r="H26" s="72">
        <f>SUM(H24:H25)</f>
        <v>1019764210</v>
      </c>
      <c r="I26" s="88"/>
      <c r="J26" s="72">
        <f>SUM(J24:J25)</f>
        <v>-29669185</v>
      </c>
      <c r="M26" s="16"/>
    </row>
    <row r="27" spans="1:13" ht="19.5" x14ac:dyDescent="0.2">
      <c r="A27" s="85" t="s">
        <v>148</v>
      </c>
      <c r="B27" s="6">
        <v>34</v>
      </c>
      <c r="D27" s="7">
        <v>-224517782</v>
      </c>
      <c r="E27" s="86"/>
      <c r="F27" s="7">
        <v>-127630259</v>
      </c>
      <c r="G27" s="86"/>
      <c r="H27" s="7">
        <v>491674</v>
      </c>
      <c r="I27" s="86"/>
      <c r="J27" s="7">
        <v>9869096</v>
      </c>
    </row>
    <row r="28" spans="1:13" ht="21" thickBot="1" x14ac:dyDescent="0.25">
      <c r="A28" s="123" t="s">
        <v>194</v>
      </c>
      <c r="B28" s="6"/>
      <c r="D28" s="11">
        <f>SUM(D26:D27)</f>
        <v>358205403</v>
      </c>
      <c r="E28" s="86"/>
      <c r="F28" s="11">
        <f>SUM(F26:F27)</f>
        <v>83226348</v>
      </c>
      <c r="G28" s="86"/>
      <c r="H28" s="11">
        <f>SUM(H26:H27)</f>
        <v>1020255884</v>
      </c>
      <c r="I28" s="86"/>
      <c r="J28" s="11">
        <f>SUM(J26:J27)</f>
        <v>-19800089</v>
      </c>
    </row>
    <row r="29" spans="1:13" ht="21" thickTop="1" x14ac:dyDescent="0.2">
      <c r="A29" s="123"/>
      <c r="B29" s="6"/>
      <c r="D29" s="88"/>
      <c r="E29" s="86"/>
      <c r="F29" s="88"/>
      <c r="G29" s="86"/>
      <c r="H29" s="88"/>
      <c r="I29" s="86"/>
      <c r="J29" s="88"/>
    </row>
    <row r="30" spans="1:13" ht="20.25" x14ac:dyDescent="0.2">
      <c r="A30" s="18" t="s">
        <v>173</v>
      </c>
      <c r="B30" s="6"/>
      <c r="D30" s="88"/>
      <c r="E30" s="86"/>
      <c r="F30" s="88"/>
      <c r="G30" s="86"/>
      <c r="H30" s="88"/>
      <c r="I30" s="86"/>
      <c r="J30" s="88"/>
    </row>
    <row r="31" spans="1:13" ht="20.25" thickBot="1" x14ac:dyDescent="0.25">
      <c r="A31" s="90" t="s">
        <v>122</v>
      </c>
      <c r="B31" s="6"/>
      <c r="D31" s="88">
        <v>364101439</v>
      </c>
      <c r="E31" s="86"/>
      <c r="F31" s="88">
        <v>87697417</v>
      </c>
      <c r="G31" s="86"/>
      <c r="H31" s="11">
        <f>H28</f>
        <v>1020255884</v>
      </c>
      <c r="I31" s="86"/>
      <c r="J31" s="11">
        <f>J28</f>
        <v>-19800089</v>
      </c>
    </row>
    <row r="32" spans="1:13" ht="20.25" thickTop="1" x14ac:dyDescent="0.2">
      <c r="A32" s="90" t="s">
        <v>123</v>
      </c>
      <c r="B32" s="6"/>
      <c r="D32" s="7">
        <v>-5896036</v>
      </c>
      <c r="E32" s="86"/>
      <c r="F32" s="7">
        <v>-4471069</v>
      </c>
      <c r="G32" s="86"/>
      <c r="H32" s="88"/>
      <c r="I32" s="86"/>
      <c r="J32" s="88"/>
    </row>
    <row r="33" spans="1:13" ht="20.25" thickBot="1" x14ac:dyDescent="0.25">
      <c r="A33" s="19"/>
      <c r="B33" s="6"/>
      <c r="D33" s="11">
        <f>SUM(D31:D32)</f>
        <v>358205403</v>
      </c>
      <c r="E33" s="86"/>
      <c r="F33" s="11">
        <f>SUM(F31:F32)</f>
        <v>83226348</v>
      </c>
      <c r="G33" s="86"/>
      <c r="H33" s="88"/>
      <c r="I33" s="86"/>
      <c r="J33" s="88"/>
    </row>
    <row r="34" spans="1:13" ht="20.25" thickTop="1" x14ac:dyDescent="0.2">
      <c r="A34" s="19"/>
    </row>
    <row r="35" spans="1:13" ht="20.25" x14ac:dyDescent="0.2">
      <c r="A35" s="123" t="s">
        <v>57</v>
      </c>
      <c r="B35" s="6">
        <v>35</v>
      </c>
      <c r="D35" s="84"/>
      <c r="F35" s="84"/>
      <c r="H35" s="84"/>
      <c r="J35" s="84"/>
    </row>
    <row r="36" spans="1:13" ht="20.25" thickBot="1" x14ac:dyDescent="0.25">
      <c r="A36" s="30" t="s">
        <v>195</v>
      </c>
      <c r="B36" s="6"/>
      <c r="D36" s="108">
        <f>D31/166682701</f>
        <v>2.184398481759664</v>
      </c>
      <c r="E36" s="73"/>
      <c r="F36" s="108">
        <f>F31/166682701</f>
        <v>0.52613388476348244</v>
      </c>
      <c r="G36" s="73"/>
      <c r="H36" s="108">
        <f>H31/166682701</f>
        <v>6.1209464322275409</v>
      </c>
      <c r="I36" s="73"/>
      <c r="J36" s="108">
        <f>J31/166682701</f>
        <v>-0.11878910577528978</v>
      </c>
    </row>
    <row r="37" spans="1:13" ht="20.25" thickTop="1" x14ac:dyDescent="0.2">
      <c r="D37" s="22"/>
      <c r="E37" s="21"/>
      <c r="F37" s="22"/>
      <c r="G37" s="21"/>
      <c r="H37" s="22"/>
      <c r="I37" s="21"/>
      <c r="J37" s="22"/>
    </row>
    <row r="38" spans="1:13" ht="20.25" x14ac:dyDescent="0.2">
      <c r="A38" s="85" t="s">
        <v>18</v>
      </c>
      <c r="M38" s="123"/>
    </row>
    <row r="39" spans="1:13" s="31" customFormat="1" ht="21" customHeight="1" x14ac:dyDescent="0.2">
      <c r="A39" s="31" t="s">
        <v>0</v>
      </c>
    </row>
    <row r="40" spans="1:13" s="31" customFormat="1" ht="21" customHeight="1" x14ac:dyDescent="0.2">
      <c r="A40" s="32" t="s">
        <v>121</v>
      </c>
      <c r="B40" s="32"/>
      <c r="C40" s="32"/>
      <c r="D40" s="33"/>
      <c r="E40" s="32"/>
      <c r="F40" s="33"/>
      <c r="G40" s="32"/>
      <c r="H40" s="33"/>
      <c r="I40" s="32"/>
      <c r="J40" s="33"/>
    </row>
    <row r="41" spans="1:13" s="31" customFormat="1" ht="21" customHeight="1" x14ac:dyDescent="0.2">
      <c r="A41" s="32" t="s">
        <v>201</v>
      </c>
      <c r="B41" s="32"/>
      <c r="C41" s="32"/>
      <c r="D41" s="33"/>
      <c r="E41" s="32"/>
      <c r="F41" s="33"/>
      <c r="G41" s="32"/>
      <c r="H41" s="33"/>
      <c r="I41" s="32"/>
      <c r="J41" s="33"/>
    </row>
    <row r="42" spans="1:13" s="38" customFormat="1" ht="21" customHeight="1" x14ac:dyDescent="0.2">
      <c r="A42" s="34"/>
      <c r="B42" s="35"/>
      <c r="C42" s="35"/>
      <c r="D42" s="36"/>
      <c r="E42" s="35"/>
      <c r="F42" s="36"/>
      <c r="G42" s="35"/>
      <c r="H42" s="36"/>
      <c r="I42" s="35"/>
      <c r="J42" s="37" t="s">
        <v>1</v>
      </c>
    </row>
    <row r="43" spans="1:13" s="31" customFormat="1" ht="21" customHeight="1" x14ac:dyDescent="0.2">
      <c r="A43" s="39"/>
      <c r="B43" s="39"/>
      <c r="C43" s="39"/>
      <c r="D43" s="40"/>
      <c r="E43" s="41" t="s">
        <v>2</v>
      </c>
      <c r="F43" s="40"/>
      <c r="G43" s="42"/>
      <c r="H43" s="40"/>
      <c r="I43" s="41" t="s">
        <v>3</v>
      </c>
      <c r="J43" s="40"/>
    </row>
    <row r="44" spans="1:13" s="38" customFormat="1" ht="21" customHeight="1" x14ac:dyDescent="0.2">
      <c r="A44" s="34"/>
      <c r="B44" s="5" t="s">
        <v>4</v>
      </c>
      <c r="C44" s="34"/>
      <c r="D44" s="5">
        <v>2562</v>
      </c>
      <c r="E44" s="85"/>
      <c r="F44" s="5">
        <v>2561</v>
      </c>
      <c r="G44" s="85"/>
      <c r="H44" s="5">
        <v>2562</v>
      </c>
      <c r="I44" s="85"/>
      <c r="J44" s="5">
        <v>2561</v>
      </c>
    </row>
    <row r="45" spans="1:13" s="38" customFormat="1" ht="21" customHeight="1" x14ac:dyDescent="0.2">
      <c r="A45" s="34"/>
      <c r="B45" s="43"/>
      <c r="C45" s="34"/>
      <c r="D45" s="44"/>
      <c r="E45" s="45"/>
      <c r="F45" s="12"/>
      <c r="G45" s="85"/>
      <c r="H45" s="5"/>
      <c r="I45" s="85"/>
      <c r="J45" s="12"/>
    </row>
    <row r="46" spans="1:13" s="38" customFormat="1" ht="21" customHeight="1" x14ac:dyDescent="0.2">
      <c r="A46" s="34"/>
      <c r="B46" s="43"/>
      <c r="C46" s="34"/>
      <c r="D46" s="44"/>
      <c r="E46" s="45"/>
      <c r="F46" s="12"/>
      <c r="G46" s="85"/>
      <c r="H46" s="5"/>
      <c r="I46" s="85"/>
      <c r="J46" s="12"/>
    </row>
    <row r="47" spans="1:13" s="38" customFormat="1" ht="21" customHeight="1" thickBot="1" x14ac:dyDescent="0.25">
      <c r="A47" s="123" t="s">
        <v>194</v>
      </c>
      <c r="B47" s="43"/>
      <c r="C47" s="34"/>
      <c r="D47" s="11">
        <f>SUM(D28)</f>
        <v>358205403</v>
      </c>
      <c r="E47" s="88"/>
      <c r="F47" s="11">
        <f>SUM(F28)</f>
        <v>83226348</v>
      </c>
      <c r="G47" s="88"/>
      <c r="H47" s="11">
        <f>SUM(H28)</f>
        <v>1020255884</v>
      </c>
      <c r="I47" s="88"/>
      <c r="J47" s="11">
        <f>SUM(J28)</f>
        <v>-19800089</v>
      </c>
    </row>
    <row r="48" spans="1:13" s="38" customFormat="1" ht="21" customHeight="1" thickTop="1" x14ac:dyDescent="0.2">
      <c r="A48" s="85"/>
      <c r="B48" s="43"/>
      <c r="C48" s="34"/>
      <c r="D48" s="88"/>
      <c r="E48" s="88"/>
      <c r="F48" s="88"/>
      <c r="G48" s="88"/>
      <c r="H48" s="88"/>
      <c r="I48" s="88"/>
      <c r="J48" s="88"/>
    </row>
    <row r="49" spans="1:10" s="38" customFormat="1" ht="21" customHeight="1" x14ac:dyDescent="0.2">
      <c r="A49" s="123" t="s">
        <v>126</v>
      </c>
      <c r="B49" s="43"/>
      <c r="C49" s="34"/>
      <c r="D49" s="88"/>
      <c r="E49" s="88"/>
      <c r="F49" s="88"/>
      <c r="G49" s="88"/>
      <c r="H49" s="88"/>
      <c r="I49" s="88"/>
      <c r="J49" s="88"/>
    </row>
    <row r="50" spans="1:10" s="38" customFormat="1" ht="21" customHeight="1" x14ac:dyDescent="0.2">
      <c r="A50" s="103" t="s">
        <v>236</v>
      </c>
      <c r="B50" s="43"/>
      <c r="C50" s="34"/>
      <c r="D50" s="88"/>
      <c r="E50" s="88"/>
      <c r="F50" s="88"/>
      <c r="G50" s="88"/>
      <c r="H50" s="88"/>
      <c r="I50" s="88"/>
      <c r="J50" s="88"/>
    </row>
    <row r="51" spans="1:10" s="38" customFormat="1" ht="21" customHeight="1" x14ac:dyDescent="0.2">
      <c r="A51" s="85" t="s">
        <v>187</v>
      </c>
      <c r="B51" s="43"/>
      <c r="C51" s="34"/>
      <c r="D51" s="88"/>
      <c r="E51" s="88"/>
      <c r="F51" s="88"/>
      <c r="G51" s="88"/>
      <c r="H51" s="88"/>
      <c r="I51" s="88"/>
      <c r="J51" s="88"/>
    </row>
    <row r="52" spans="1:10" s="38" customFormat="1" ht="21" customHeight="1" x14ac:dyDescent="0.2">
      <c r="A52" s="85" t="s">
        <v>237</v>
      </c>
      <c r="B52" s="43"/>
      <c r="C52" s="34"/>
      <c r="D52" s="86">
        <v>2140604</v>
      </c>
      <c r="E52" s="88"/>
      <c r="F52" s="86">
        <v>8004633</v>
      </c>
      <c r="G52" s="88"/>
      <c r="H52" s="86">
        <v>0</v>
      </c>
      <c r="I52" s="88"/>
      <c r="J52" s="86">
        <v>0</v>
      </c>
    </row>
    <row r="53" spans="1:10" s="38" customFormat="1" ht="21" customHeight="1" x14ac:dyDescent="0.2">
      <c r="A53" s="85" t="s">
        <v>238</v>
      </c>
      <c r="B53" s="43"/>
      <c r="C53" s="34"/>
      <c r="D53" s="86"/>
      <c r="E53" s="88"/>
      <c r="F53" s="86"/>
      <c r="G53" s="88"/>
      <c r="H53" s="86"/>
      <c r="I53" s="88"/>
      <c r="J53" s="86"/>
    </row>
    <row r="54" spans="1:10" s="38" customFormat="1" ht="21" customHeight="1" x14ac:dyDescent="0.2">
      <c r="A54" s="85" t="s">
        <v>177</v>
      </c>
      <c r="B54" s="6">
        <v>17</v>
      </c>
      <c r="C54" s="34"/>
      <c r="D54" s="7">
        <v>-10544062</v>
      </c>
      <c r="E54" s="88"/>
      <c r="F54" s="7">
        <v>1023085</v>
      </c>
      <c r="G54" s="88"/>
      <c r="H54" s="7">
        <v>0</v>
      </c>
      <c r="I54" s="88"/>
      <c r="J54" s="7">
        <v>0</v>
      </c>
    </row>
    <row r="55" spans="1:10" s="38" customFormat="1" ht="21" customHeight="1" x14ac:dyDescent="0.2">
      <c r="A55" s="85" t="s">
        <v>178</v>
      </c>
      <c r="B55" s="6"/>
      <c r="C55" s="34"/>
      <c r="D55" s="88"/>
      <c r="E55" s="88"/>
      <c r="F55" s="88"/>
      <c r="G55" s="88"/>
      <c r="H55" s="88"/>
      <c r="I55" s="88"/>
      <c r="J55" s="88"/>
    </row>
    <row r="56" spans="1:10" s="38" customFormat="1" ht="21" customHeight="1" x14ac:dyDescent="0.2">
      <c r="A56" s="85" t="s">
        <v>177</v>
      </c>
      <c r="B56" s="6"/>
      <c r="C56" s="34"/>
      <c r="D56" s="7">
        <f>SUM(D52:D54)</f>
        <v>-8403458</v>
      </c>
      <c r="E56" s="88"/>
      <c r="F56" s="7">
        <f>SUM(F52:F54)</f>
        <v>9027718</v>
      </c>
      <c r="G56" s="88"/>
      <c r="H56" s="7">
        <f>SUM(H52:H54)</f>
        <v>0</v>
      </c>
      <c r="I56" s="88"/>
      <c r="J56" s="7">
        <f>SUM(J52:J54)</f>
        <v>0</v>
      </c>
    </row>
    <row r="57" spans="1:10" s="38" customFormat="1" ht="21" customHeight="1" x14ac:dyDescent="0.2">
      <c r="A57" s="85"/>
      <c r="B57" s="6"/>
      <c r="C57" s="34"/>
      <c r="D57" s="88"/>
      <c r="E57" s="88"/>
      <c r="F57" s="88"/>
      <c r="G57" s="88"/>
      <c r="H57" s="88"/>
      <c r="I57" s="88"/>
      <c r="J57" s="88"/>
    </row>
    <row r="58" spans="1:10" s="38" customFormat="1" ht="21" customHeight="1" x14ac:dyDescent="0.2">
      <c r="A58" s="103" t="s">
        <v>241</v>
      </c>
      <c r="B58" s="6"/>
      <c r="C58" s="34"/>
      <c r="D58" s="88"/>
      <c r="E58" s="88"/>
      <c r="F58" s="88"/>
      <c r="G58" s="88"/>
      <c r="H58" s="88"/>
      <c r="I58" s="88"/>
      <c r="J58" s="88"/>
    </row>
    <row r="59" spans="1:10" s="38" customFormat="1" ht="21" customHeight="1" x14ac:dyDescent="0.2">
      <c r="A59" s="85" t="s">
        <v>239</v>
      </c>
      <c r="B59" s="6"/>
      <c r="C59" s="34"/>
      <c r="D59" s="88"/>
      <c r="E59" s="88"/>
      <c r="F59" s="88"/>
      <c r="G59" s="88"/>
      <c r="H59" s="88"/>
      <c r="I59" s="88"/>
      <c r="J59" s="88"/>
    </row>
    <row r="60" spans="1:10" s="38" customFormat="1" ht="21" customHeight="1" x14ac:dyDescent="0.2">
      <c r="A60" s="85" t="s">
        <v>177</v>
      </c>
      <c r="B60" s="6"/>
      <c r="C60" s="34"/>
      <c r="D60" s="88">
        <v>812375853</v>
      </c>
      <c r="E60" s="88"/>
      <c r="F60" s="88">
        <v>0</v>
      </c>
      <c r="G60" s="88"/>
      <c r="H60" s="88">
        <v>2270437</v>
      </c>
      <c r="I60" s="88"/>
      <c r="J60" s="88">
        <v>0</v>
      </c>
    </row>
    <row r="61" spans="1:10" s="38" customFormat="1" ht="21" customHeight="1" x14ac:dyDescent="0.2">
      <c r="A61" s="85" t="s">
        <v>192</v>
      </c>
      <c r="B61" s="43"/>
      <c r="C61" s="34"/>
      <c r="E61" s="88"/>
      <c r="G61" s="88"/>
      <c r="H61" s="86"/>
      <c r="I61" s="88"/>
      <c r="J61" s="86"/>
    </row>
    <row r="62" spans="1:10" s="38" customFormat="1" ht="21" customHeight="1" x14ac:dyDescent="0.2">
      <c r="A62" s="85" t="s">
        <v>177</v>
      </c>
      <c r="B62" s="6">
        <v>26</v>
      </c>
      <c r="C62" s="34"/>
      <c r="D62" s="7">
        <v>0</v>
      </c>
      <c r="E62" s="88"/>
      <c r="F62" s="7">
        <v>-9101458</v>
      </c>
      <c r="G62" s="88"/>
      <c r="H62" s="7">
        <v>0</v>
      </c>
      <c r="I62" s="88"/>
      <c r="J62" s="7">
        <v>-2250883</v>
      </c>
    </row>
    <row r="63" spans="1:10" s="38" customFormat="1" ht="21" customHeight="1" x14ac:dyDescent="0.2">
      <c r="A63" s="85" t="s">
        <v>240</v>
      </c>
      <c r="B63" s="6"/>
      <c r="C63" s="34"/>
      <c r="D63" s="88"/>
      <c r="E63" s="88"/>
      <c r="F63" s="88"/>
      <c r="G63" s="88"/>
      <c r="H63" s="88"/>
      <c r="I63" s="88"/>
      <c r="J63" s="88"/>
    </row>
    <row r="64" spans="1:10" s="38" customFormat="1" ht="21" customHeight="1" x14ac:dyDescent="0.2">
      <c r="A64" s="85" t="s">
        <v>177</v>
      </c>
      <c r="B64" s="6"/>
      <c r="C64" s="34"/>
      <c r="D64" s="7">
        <f>SUM(D60:D62)</f>
        <v>812375853</v>
      </c>
      <c r="E64" s="88"/>
      <c r="F64" s="7">
        <f>SUM(F60:F62)</f>
        <v>-9101458</v>
      </c>
      <c r="G64" s="88"/>
      <c r="H64" s="7">
        <f>SUM(H60:H62)</f>
        <v>2270437</v>
      </c>
      <c r="I64" s="88"/>
      <c r="J64" s="7">
        <f>SUM(J60:J62)</f>
        <v>-2250883</v>
      </c>
    </row>
    <row r="65" spans="1:10" s="38" customFormat="1" ht="21" customHeight="1" x14ac:dyDescent="0.2">
      <c r="A65" s="123" t="s">
        <v>144</v>
      </c>
      <c r="B65" s="43"/>
      <c r="C65" s="34"/>
      <c r="D65" s="7">
        <f>SUM(D56,D64)</f>
        <v>803972395</v>
      </c>
      <c r="E65" s="88"/>
      <c r="F65" s="7">
        <f>SUM(F56,F64)</f>
        <v>-73740</v>
      </c>
      <c r="G65" s="88"/>
      <c r="H65" s="7">
        <f>SUM(H56,H64)</f>
        <v>2270437</v>
      </c>
      <c r="I65" s="88"/>
      <c r="J65" s="7">
        <f>SUM(J56,J64)</f>
        <v>-2250883</v>
      </c>
    </row>
    <row r="66" spans="1:10" s="38" customFormat="1" ht="21" customHeight="1" x14ac:dyDescent="0.2">
      <c r="A66" s="85"/>
      <c r="B66" s="43"/>
      <c r="C66" s="34"/>
      <c r="D66" s="88"/>
      <c r="F66" s="88"/>
      <c r="H66" s="88"/>
      <c r="J66" s="88"/>
    </row>
    <row r="67" spans="1:10" s="38" customFormat="1" ht="21" customHeight="1" thickBot="1" x14ac:dyDescent="0.25">
      <c r="A67" s="123" t="s">
        <v>137</v>
      </c>
      <c r="B67" s="43"/>
      <c r="C67" s="34"/>
      <c r="D67" s="11">
        <f>SUM(D47,D65)</f>
        <v>1162177798</v>
      </c>
      <c r="E67" s="88"/>
      <c r="F67" s="11">
        <f>SUM(F47,F65)</f>
        <v>83152608</v>
      </c>
      <c r="G67" s="88"/>
      <c r="H67" s="11">
        <f>SUM(H47,H65)</f>
        <v>1022526321</v>
      </c>
      <c r="I67" s="88"/>
      <c r="J67" s="11">
        <f>SUM(J47,J65)</f>
        <v>-22050972</v>
      </c>
    </row>
    <row r="68" spans="1:10" s="38" customFormat="1" ht="21" customHeight="1" thickTop="1" x14ac:dyDescent="0.2">
      <c r="A68" s="85"/>
      <c r="B68" s="43"/>
      <c r="C68" s="34"/>
      <c r="D68" s="88"/>
      <c r="E68" s="88"/>
      <c r="F68" s="88"/>
      <c r="G68" s="86"/>
      <c r="H68" s="88"/>
      <c r="I68" s="86"/>
      <c r="J68" s="88"/>
    </row>
    <row r="69" spans="1:10" s="38" customFormat="1" ht="21" customHeight="1" x14ac:dyDescent="0.2">
      <c r="A69" s="123" t="s">
        <v>167</v>
      </c>
      <c r="B69" s="43"/>
      <c r="C69" s="34"/>
      <c r="D69" s="88"/>
      <c r="F69" s="88"/>
      <c r="H69" s="88"/>
      <c r="J69" s="88"/>
    </row>
    <row r="70" spans="1:10" s="38" customFormat="1" ht="21" customHeight="1" thickBot="1" x14ac:dyDescent="0.25">
      <c r="A70" s="85" t="s">
        <v>122</v>
      </c>
      <c r="B70" s="43"/>
      <c r="C70" s="34"/>
      <c r="D70" s="88">
        <v>1165764915</v>
      </c>
      <c r="E70" s="88"/>
      <c r="F70" s="88">
        <v>87946167</v>
      </c>
      <c r="G70" s="86"/>
      <c r="H70" s="11">
        <f>H67-H71</f>
        <v>1022526321</v>
      </c>
      <c r="I70" s="86"/>
      <c r="J70" s="11">
        <f>J67-J71</f>
        <v>-22050972</v>
      </c>
    </row>
    <row r="71" spans="1:10" s="38" customFormat="1" ht="21" customHeight="1" thickTop="1" x14ac:dyDescent="0.2">
      <c r="A71" s="85" t="s">
        <v>123</v>
      </c>
      <c r="B71" s="43"/>
      <c r="C71" s="34"/>
      <c r="D71" s="7">
        <v>-3587117</v>
      </c>
      <c r="E71" s="88"/>
      <c r="F71" s="7">
        <v>-4793559</v>
      </c>
      <c r="G71" s="86"/>
      <c r="H71" s="88"/>
      <c r="I71" s="86"/>
      <c r="J71" s="88"/>
    </row>
    <row r="72" spans="1:10" s="38" customFormat="1" ht="21" customHeight="1" thickBot="1" x14ac:dyDescent="0.25">
      <c r="A72" s="85"/>
      <c r="B72" s="43"/>
      <c r="C72" s="34"/>
      <c r="D72" s="11">
        <f>SUM(D70:D71)</f>
        <v>1162177798</v>
      </c>
      <c r="E72" s="88"/>
      <c r="F72" s="11">
        <f>SUM(F70:F71)</f>
        <v>83152608</v>
      </c>
      <c r="G72" s="86"/>
      <c r="H72" s="88"/>
      <c r="I72" s="86"/>
      <c r="J72" s="88"/>
    </row>
    <row r="73" spans="1:10" s="38" customFormat="1" ht="21" customHeight="1" thickTop="1" x14ac:dyDescent="0.2">
      <c r="A73" s="85"/>
      <c r="B73" s="43"/>
      <c r="C73" s="34"/>
      <c r="D73" s="88">
        <f>SUM(D67-D72)</f>
        <v>0</v>
      </c>
      <c r="E73" s="13"/>
      <c r="F73" s="88"/>
      <c r="G73" s="21"/>
      <c r="H73" s="22"/>
      <c r="I73" s="85"/>
      <c r="J73" s="22"/>
    </row>
    <row r="74" spans="1:10" s="38" customFormat="1" ht="21" customHeight="1" x14ac:dyDescent="0.2">
      <c r="A74" s="85" t="s">
        <v>18</v>
      </c>
      <c r="B74" s="43"/>
      <c r="C74" s="34"/>
    </row>
    <row r="75" spans="1:10" ht="19.5" x14ac:dyDescent="0.2"/>
    <row r="76" spans="1:10" ht="19.5" x14ac:dyDescent="0.2"/>
    <row r="77" spans="1:10" ht="19.5" x14ac:dyDescent="0.2"/>
    <row r="78" spans="1:10" ht="19.5" x14ac:dyDescent="0.2">
      <c r="D78" s="84"/>
      <c r="E78" s="84"/>
      <c r="F78" s="84"/>
      <c r="G78" s="84"/>
      <c r="H78" s="84"/>
      <c r="I78" s="84"/>
      <c r="J78" s="84"/>
    </row>
    <row r="79" spans="1:10" ht="19.5" x14ac:dyDescent="0.2">
      <c r="D79" s="84"/>
      <c r="E79" s="84"/>
      <c r="F79" s="84"/>
      <c r="G79" s="84"/>
      <c r="H79" s="84"/>
      <c r="I79" s="84"/>
      <c r="J79" s="84"/>
    </row>
    <row r="80" spans="1:10" ht="19.5" x14ac:dyDescent="0.2">
      <c r="D80" s="84"/>
      <c r="E80" s="84"/>
      <c r="F80" s="84"/>
      <c r="G80" s="84"/>
      <c r="H80" s="84"/>
      <c r="I80" s="84"/>
      <c r="J80" s="84"/>
    </row>
  </sheetData>
  <phoneticPr fontId="12" type="noConversion"/>
  <pageMargins left="0.98425196850393704" right="0.19685039370078741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D40"/>
  <sheetViews>
    <sheetView showGridLines="0" tabSelected="1" topLeftCell="A26" zoomScale="115" zoomScaleNormal="115" zoomScaleSheetLayoutView="100" workbookViewId="0">
      <selection activeCell="E32" sqref="E32"/>
    </sheetView>
  </sheetViews>
  <sheetFormatPr defaultColWidth="9.140625" defaultRowHeight="18" customHeight="1" x14ac:dyDescent="0.2"/>
  <cols>
    <col min="1" max="1" width="20.7109375" style="26" customWidth="1"/>
    <col min="2" max="4" width="2.28515625" style="26" customWidth="1"/>
    <col min="5" max="5" width="15.5703125" style="26" customWidth="1"/>
    <col min="6" max="6" width="11.7109375" style="26" customWidth="1"/>
    <col min="7" max="7" width="1.28515625" style="49" customWidth="1"/>
    <col min="8" max="8" width="11.7109375" style="26" customWidth="1"/>
    <col min="9" max="9" width="1.28515625" style="49" customWidth="1"/>
    <col min="10" max="10" width="11.7109375" style="26" customWidth="1"/>
    <col min="11" max="11" width="1.28515625" style="49" customWidth="1"/>
    <col min="12" max="12" width="11.7109375" style="26" customWidth="1"/>
    <col min="13" max="13" width="1.28515625" style="49" customWidth="1"/>
    <col min="14" max="14" width="11.7109375" style="26" customWidth="1"/>
    <col min="15" max="15" width="1.28515625" style="49" customWidth="1"/>
    <col min="16" max="16" width="11.7109375" style="26" customWidth="1"/>
    <col min="17" max="17" width="1.28515625" style="26" customWidth="1"/>
    <col min="18" max="18" width="11.7109375" style="26" customWidth="1"/>
    <col min="19" max="19" width="1.7109375" style="26" customWidth="1"/>
    <col min="20" max="20" width="11.7109375" style="26" customWidth="1"/>
    <col min="21" max="21" width="1.28515625" style="49" customWidth="1"/>
    <col min="22" max="22" width="11.7109375" style="49" customWidth="1"/>
    <col min="23" max="23" width="1.28515625" style="49" customWidth="1"/>
    <col min="24" max="24" width="11.7109375" style="26" customWidth="1"/>
    <col min="25" max="25" width="1.28515625" style="26" customWidth="1"/>
    <col min="26" max="26" width="11.7109375" style="26" customWidth="1"/>
    <col min="27" max="27" width="1.28515625" style="26" customWidth="1"/>
    <col min="28" max="28" width="12.140625" style="26" customWidth="1"/>
    <col min="29" max="29" width="10.5703125" style="26" bestFit="1" customWidth="1"/>
    <col min="30" max="16384" width="9.140625" style="26"/>
  </cols>
  <sheetData>
    <row r="1" spans="1:29" s="104" customFormat="1" ht="18" customHeight="1" x14ac:dyDescent="0.2">
      <c r="A1" s="134" t="s">
        <v>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</row>
    <row r="2" spans="1:29" s="104" customFormat="1" ht="18" customHeight="1" x14ac:dyDescent="0.2">
      <c r="A2" s="134" t="s">
        <v>92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</row>
    <row r="3" spans="1:29" s="104" customFormat="1" ht="18" customHeight="1" x14ac:dyDescent="0.2">
      <c r="A3" s="134" t="s">
        <v>201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</row>
    <row r="4" spans="1:29" ht="18" customHeight="1" x14ac:dyDescent="0.2">
      <c r="Q4" s="49"/>
      <c r="R4" s="49"/>
      <c r="S4" s="49"/>
      <c r="W4" s="26"/>
      <c r="Y4" s="49"/>
      <c r="Z4" s="49"/>
      <c r="AA4" s="49"/>
      <c r="AB4" s="74" t="s">
        <v>1</v>
      </c>
    </row>
    <row r="5" spans="1:29" ht="18" customHeight="1" x14ac:dyDescent="0.2">
      <c r="F5" s="135" t="s">
        <v>2</v>
      </c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</row>
    <row r="6" spans="1:29" ht="18" customHeight="1" x14ac:dyDescent="0.2">
      <c r="F6" s="133" t="s">
        <v>41</v>
      </c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75"/>
      <c r="Z6" s="76"/>
      <c r="AA6" s="76"/>
      <c r="AB6" s="76"/>
    </row>
    <row r="7" spans="1:29" ht="18" customHeight="1" x14ac:dyDescent="0.2">
      <c r="F7" s="76"/>
      <c r="G7" s="76"/>
      <c r="H7" s="76"/>
      <c r="I7" s="76"/>
      <c r="J7" s="76"/>
      <c r="K7" s="76"/>
      <c r="L7" s="76"/>
      <c r="M7" s="76"/>
      <c r="N7" s="76"/>
      <c r="O7" s="76"/>
      <c r="P7" s="133" t="s">
        <v>119</v>
      </c>
      <c r="Q7" s="133"/>
      <c r="R7" s="133"/>
      <c r="S7" s="133"/>
      <c r="T7" s="133"/>
      <c r="U7" s="133"/>
      <c r="V7" s="133"/>
      <c r="W7" s="75"/>
      <c r="X7" s="75"/>
      <c r="Y7" s="76"/>
      <c r="Z7" s="76"/>
      <c r="AA7" s="76"/>
      <c r="AB7" s="76"/>
    </row>
    <row r="8" spans="1:29" ht="18" customHeight="1" x14ac:dyDescent="0.2">
      <c r="F8" s="76"/>
      <c r="G8" s="76"/>
      <c r="H8" s="76"/>
      <c r="I8" s="76"/>
      <c r="J8" s="76"/>
      <c r="K8" s="76"/>
      <c r="L8" s="76"/>
      <c r="M8" s="76"/>
      <c r="N8" s="76"/>
      <c r="O8" s="76"/>
      <c r="P8" s="133" t="s">
        <v>126</v>
      </c>
      <c r="Q8" s="133"/>
      <c r="R8" s="133"/>
      <c r="S8" s="133"/>
      <c r="T8" s="133"/>
      <c r="U8" s="76"/>
      <c r="V8" s="76"/>
      <c r="W8" s="76"/>
      <c r="X8" s="76"/>
      <c r="Y8" s="76"/>
      <c r="Z8" s="76" t="s">
        <v>127</v>
      </c>
      <c r="AA8" s="76"/>
      <c r="AB8" s="76"/>
    </row>
    <row r="9" spans="1:29" s="77" customFormat="1" ht="18" customHeight="1" x14ac:dyDescent="0.2">
      <c r="G9" s="76"/>
      <c r="H9" s="76"/>
      <c r="I9" s="76"/>
      <c r="J9" s="76"/>
      <c r="K9" s="76"/>
      <c r="O9" s="76"/>
      <c r="P9" s="77" t="s">
        <v>142</v>
      </c>
      <c r="Q9" s="76"/>
      <c r="Z9" s="77" t="s">
        <v>128</v>
      </c>
    </row>
    <row r="10" spans="1:29" s="77" customFormat="1" ht="18" customHeight="1" x14ac:dyDescent="0.2">
      <c r="K10" s="76"/>
      <c r="L10" s="78"/>
      <c r="M10" s="78" t="s">
        <v>38</v>
      </c>
      <c r="N10" s="78"/>
      <c r="P10" s="76" t="s">
        <v>103</v>
      </c>
      <c r="Q10" s="76"/>
      <c r="R10" s="76" t="s">
        <v>93</v>
      </c>
      <c r="S10" s="76"/>
      <c r="T10" s="76" t="s">
        <v>174</v>
      </c>
      <c r="U10" s="76"/>
      <c r="V10" s="76" t="s">
        <v>102</v>
      </c>
      <c r="X10" s="77" t="s">
        <v>102</v>
      </c>
      <c r="Z10" s="77" t="s">
        <v>129</v>
      </c>
      <c r="AB10" s="77" t="s">
        <v>102</v>
      </c>
    </row>
    <row r="11" spans="1:29" s="77" customFormat="1" ht="18" customHeight="1" x14ac:dyDescent="0.2">
      <c r="F11" s="76" t="s">
        <v>94</v>
      </c>
      <c r="G11" s="76"/>
      <c r="H11" s="77" t="s">
        <v>95</v>
      </c>
      <c r="I11" s="76"/>
      <c r="K11" s="76"/>
      <c r="L11" s="76" t="s">
        <v>97</v>
      </c>
      <c r="M11" s="76"/>
      <c r="O11" s="76"/>
      <c r="P11" s="76" t="s">
        <v>104</v>
      </c>
      <c r="Q11" s="76"/>
      <c r="R11" s="76" t="s">
        <v>96</v>
      </c>
      <c r="S11" s="76"/>
      <c r="T11" s="77" t="s">
        <v>175</v>
      </c>
      <c r="U11" s="76"/>
      <c r="V11" s="76" t="s">
        <v>130</v>
      </c>
      <c r="X11" s="77" t="s">
        <v>30</v>
      </c>
      <c r="Z11" s="77" t="s">
        <v>131</v>
      </c>
      <c r="AB11" s="77" t="s">
        <v>132</v>
      </c>
    </row>
    <row r="12" spans="1:29" s="77" customFormat="1" ht="18" customHeight="1" x14ac:dyDescent="0.2">
      <c r="F12" s="78" t="s">
        <v>138</v>
      </c>
      <c r="G12" s="76"/>
      <c r="H12" s="78" t="s">
        <v>98</v>
      </c>
      <c r="I12" s="76"/>
      <c r="J12" s="78" t="s">
        <v>37</v>
      </c>
      <c r="K12" s="76"/>
      <c r="L12" s="78" t="s">
        <v>100</v>
      </c>
      <c r="M12" s="76"/>
      <c r="N12" s="78" t="s">
        <v>101</v>
      </c>
      <c r="O12" s="76"/>
      <c r="P12" s="78" t="s">
        <v>106</v>
      </c>
      <c r="Q12" s="76"/>
      <c r="R12" s="78" t="s">
        <v>99</v>
      </c>
      <c r="S12" s="76"/>
      <c r="T12" s="78" t="s">
        <v>200</v>
      </c>
      <c r="U12" s="76"/>
      <c r="V12" s="78" t="s">
        <v>133</v>
      </c>
      <c r="W12" s="76"/>
      <c r="X12" s="78" t="s">
        <v>134</v>
      </c>
      <c r="Y12" s="76"/>
      <c r="Z12" s="78" t="s">
        <v>135</v>
      </c>
      <c r="AB12" s="78" t="s">
        <v>136</v>
      </c>
    </row>
    <row r="13" spans="1:29" ht="18" customHeight="1" x14ac:dyDescent="0.2">
      <c r="A13" s="120" t="s">
        <v>242</v>
      </c>
      <c r="B13" s="119"/>
      <c r="C13" s="119"/>
      <c r="D13" s="119"/>
      <c r="E13" s="119"/>
      <c r="F13" s="24">
        <v>1666827010</v>
      </c>
      <c r="G13" s="23"/>
      <c r="H13" s="24">
        <v>2062460582</v>
      </c>
      <c r="I13" s="46"/>
      <c r="J13" s="24">
        <v>568130588</v>
      </c>
      <c r="K13" s="46"/>
      <c r="L13" s="24">
        <v>211675358</v>
      </c>
      <c r="M13" s="46"/>
      <c r="N13" s="24">
        <v>2970280205</v>
      </c>
      <c r="O13" s="46"/>
      <c r="P13" s="24">
        <v>113690579</v>
      </c>
      <c r="Q13" s="47"/>
      <c r="R13" s="24">
        <v>4799913498</v>
      </c>
      <c r="S13" s="46"/>
      <c r="T13" s="46">
        <v>8909760</v>
      </c>
      <c r="U13" s="46"/>
      <c r="V13" s="24">
        <f>SUM(P13:T13)</f>
        <v>4922513837</v>
      </c>
      <c r="W13" s="48"/>
      <c r="X13" s="24">
        <f>SUM(F13:N13,V13)</f>
        <v>12401887580</v>
      </c>
      <c r="Y13" s="48"/>
      <c r="Z13" s="24">
        <v>258790598</v>
      </c>
      <c r="AA13" s="46"/>
      <c r="AB13" s="24">
        <f>SUM(X13:Z13)</f>
        <v>12660678178</v>
      </c>
      <c r="AC13" s="68"/>
    </row>
    <row r="14" spans="1:29" ht="18" customHeight="1" x14ac:dyDescent="0.2">
      <c r="A14" s="26" t="s">
        <v>224</v>
      </c>
      <c r="F14" s="24"/>
      <c r="G14" s="23"/>
      <c r="H14" s="24"/>
      <c r="I14" s="46"/>
      <c r="J14" s="24"/>
      <c r="K14" s="46"/>
      <c r="L14" s="24"/>
      <c r="M14" s="46"/>
      <c r="N14" s="24"/>
      <c r="O14" s="46"/>
      <c r="P14" s="24"/>
      <c r="Q14" s="47"/>
      <c r="R14" s="24"/>
      <c r="S14" s="46"/>
      <c r="T14" s="46"/>
      <c r="U14" s="46"/>
      <c r="V14" s="24"/>
      <c r="W14" s="48"/>
      <c r="X14" s="24"/>
      <c r="Y14" s="48"/>
      <c r="Z14" s="24"/>
      <c r="AA14" s="46"/>
      <c r="AB14" s="24"/>
      <c r="AC14" s="68"/>
    </row>
    <row r="15" spans="1:29" ht="18" customHeight="1" x14ac:dyDescent="0.2">
      <c r="A15" s="26" t="s">
        <v>225</v>
      </c>
      <c r="F15" s="92">
        <v>0</v>
      </c>
      <c r="G15" s="23"/>
      <c r="H15" s="92">
        <v>0</v>
      </c>
      <c r="I15" s="46"/>
      <c r="J15" s="92">
        <v>0</v>
      </c>
      <c r="K15" s="46"/>
      <c r="L15" s="92">
        <v>0</v>
      </c>
      <c r="M15" s="46"/>
      <c r="N15" s="92">
        <v>48899162</v>
      </c>
      <c r="O15" s="46"/>
      <c r="P15" s="92">
        <v>0</v>
      </c>
      <c r="Q15" s="47"/>
      <c r="R15" s="92">
        <v>0</v>
      </c>
      <c r="S15" s="46"/>
      <c r="T15" s="112">
        <v>0</v>
      </c>
      <c r="U15" s="46"/>
      <c r="V15" s="92">
        <v>0</v>
      </c>
      <c r="W15" s="48"/>
      <c r="X15" s="92">
        <v>48899162</v>
      </c>
      <c r="Y15" s="48"/>
      <c r="Z15" s="92">
        <v>26289</v>
      </c>
      <c r="AA15" s="46"/>
      <c r="AB15" s="92">
        <f>SUM(X15:Z15)</f>
        <v>48925451</v>
      </c>
      <c r="AC15" s="68"/>
    </row>
    <row r="16" spans="1:29" ht="18" customHeight="1" x14ac:dyDescent="0.2">
      <c r="A16" s="126" t="s">
        <v>243</v>
      </c>
      <c r="F16" s="25">
        <f>SUM(F13:F15)</f>
        <v>1666827010</v>
      </c>
      <c r="G16" s="25">
        <f t="shared" ref="G16:AA16" si="0">SUM(G13:G15)</f>
        <v>0</v>
      </c>
      <c r="H16" s="25">
        <f t="shared" si="0"/>
        <v>2062460582</v>
      </c>
      <c r="I16" s="25">
        <f t="shared" si="0"/>
        <v>0</v>
      </c>
      <c r="J16" s="25">
        <f t="shared" si="0"/>
        <v>568130588</v>
      </c>
      <c r="K16" s="25">
        <f t="shared" si="0"/>
        <v>0</v>
      </c>
      <c r="L16" s="25">
        <f t="shared" si="0"/>
        <v>211675358</v>
      </c>
      <c r="M16" s="25">
        <f t="shared" si="0"/>
        <v>0</v>
      </c>
      <c r="N16" s="25">
        <f t="shared" si="0"/>
        <v>3019179367</v>
      </c>
      <c r="O16" s="25">
        <f t="shared" si="0"/>
        <v>0</v>
      </c>
      <c r="P16" s="25">
        <f t="shared" si="0"/>
        <v>113690579</v>
      </c>
      <c r="Q16" s="25">
        <f t="shared" si="0"/>
        <v>0</v>
      </c>
      <c r="R16" s="25">
        <f t="shared" si="0"/>
        <v>4799913498</v>
      </c>
      <c r="S16" s="25">
        <f t="shared" si="0"/>
        <v>0</v>
      </c>
      <c r="T16" s="25">
        <f t="shared" si="0"/>
        <v>8909760</v>
      </c>
      <c r="U16" s="25">
        <f t="shared" si="0"/>
        <v>0</v>
      </c>
      <c r="V16" s="25">
        <f t="shared" si="0"/>
        <v>4922513837</v>
      </c>
      <c r="W16" s="25">
        <f t="shared" si="0"/>
        <v>0</v>
      </c>
      <c r="X16" s="25">
        <f t="shared" si="0"/>
        <v>12450786742</v>
      </c>
      <c r="Y16" s="25">
        <f t="shared" si="0"/>
        <v>0</v>
      </c>
      <c r="Z16" s="25">
        <f t="shared" si="0"/>
        <v>258816887</v>
      </c>
      <c r="AA16" s="25">
        <f t="shared" si="0"/>
        <v>0</v>
      </c>
      <c r="AB16" s="24">
        <f>SUM(X16:Z16)</f>
        <v>12709603629</v>
      </c>
      <c r="AC16" s="68"/>
    </row>
    <row r="17" spans="1:30" ht="18" customHeight="1" x14ac:dyDescent="0.2">
      <c r="A17" s="26" t="s">
        <v>226</v>
      </c>
      <c r="B17" s="99"/>
      <c r="C17" s="99"/>
      <c r="D17" s="99"/>
      <c r="E17" s="99"/>
      <c r="F17" s="24">
        <v>0</v>
      </c>
      <c r="G17" s="24"/>
      <c r="H17" s="47">
        <v>0</v>
      </c>
      <c r="I17" s="47"/>
      <c r="J17" s="47">
        <v>0</v>
      </c>
      <c r="K17" s="47"/>
      <c r="L17" s="47">
        <v>0</v>
      </c>
      <c r="M17" s="47"/>
      <c r="N17" s="47">
        <v>87697417</v>
      </c>
      <c r="O17" s="47"/>
      <c r="P17" s="47">
        <v>0</v>
      </c>
      <c r="Q17" s="47"/>
      <c r="R17" s="47">
        <v>0</v>
      </c>
      <c r="S17" s="47"/>
      <c r="T17" s="47">
        <v>0</v>
      </c>
      <c r="U17" s="47"/>
      <c r="V17" s="47">
        <v>0</v>
      </c>
      <c r="W17" s="47"/>
      <c r="X17" s="47">
        <v>87697417</v>
      </c>
      <c r="Y17" s="48"/>
      <c r="Z17" s="47">
        <v>-4471069</v>
      </c>
      <c r="AA17" s="46"/>
      <c r="AB17" s="24">
        <f>SUM(X17:Z17)</f>
        <v>83226348</v>
      </c>
      <c r="AC17" s="46"/>
    </row>
    <row r="18" spans="1:30" ht="18" customHeight="1" x14ac:dyDescent="0.2">
      <c r="A18" s="26" t="s">
        <v>159</v>
      </c>
      <c r="F18" s="92">
        <v>0</v>
      </c>
      <c r="G18" s="24"/>
      <c r="H18" s="93">
        <v>0</v>
      </c>
      <c r="I18" s="47"/>
      <c r="J18" s="93">
        <v>0</v>
      </c>
      <c r="K18" s="47"/>
      <c r="L18" s="93">
        <v>0</v>
      </c>
      <c r="M18" s="47"/>
      <c r="N18" s="93">
        <v>-9101458</v>
      </c>
      <c r="O18" s="47"/>
      <c r="P18" s="93">
        <v>8327123</v>
      </c>
      <c r="Q18" s="47"/>
      <c r="R18" s="93">
        <v>0</v>
      </c>
      <c r="S18" s="47"/>
      <c r="T18" s="93">
        <v>1023085</v>
      </c>
      <c r="U18" s="47"/>
      <c r="V18" s="93">
        <v>9350208</v>
      </c>
      <c r="W18" s="47"/>
      <c r="X18" s="93">
        <v>248750</v>
      </c>
      <c r="Y18" s="48"/>
      <c r="Z18" s="93">
        <v>-322490</v>
      </c>
      <c r="AA18" s="46"/>
      <c r="AB18" s="92">
        <f>SUM(X18:Z18)</f>
        <v>-73740</v>
      </c>
      <c r="AC18" s="46"/>
      <c r="AD18" s="46"/>
    </row>
    <row r="19" spans="1:30" ht="18" customHeight="1" x14ac:dyDescent="0.2">
      <c r="A19" s="26" t="s">
        <v>211</v>
      </c>
      <c r="F19" s="113">
        <f>SUM(F17:F18)</f>
        <v>0</v>
      </c>
      <c r="G19" s="113">
        <f t="shared" ref="G19:AA19" si="1">SUM(G17:G18)</f>
        <v>0</v>
      </c>
      <c r="H19" s="113">
        <f t="shared" si="1"/>
        <v>0</v>
      </c>
      <c r="I19" s="113">
        <f t="shared" si="1"/>
        <v>0</v>
      </c>
      <c r="J19" s="113">
        <f t="shared" si="1"/>
        <v>0</v>
      </c>
      <c r="K19" s="113">
        <f t="shared" si="1"/>
        <v>0</v>
      </c>
      <c r="L19" s="113">
        <f t="shared" si="1"/>
        <v>0</v>
      </c>
      <c r="M19" s="113">
        <f t="shared" si="1"/>
        <v>0</v>
      </c>
      <c r="N19" s="113">
        <f t="shared" si="1"/>
        <v>78595959</v>
      </c>
      <c r="O19" s="113">
        <f t="shared" si="1"/>
        <v>0</v>
      </c>
      <c r="P19" s="113">
        <f t="shared" si="1"/>
        <v>8327123</v>
      </c>
      <c r="Q19" s="113">
        <f t="shared" si="1"/>
        <v>0</v>
      </c>
      <c r="R19" s="113">
        <f t="shared" si="1"/>
        <v>0</v>
      </c>
      <c r="S19" s="113">
        <f t="shared" si="1"/>
        <v>0</v>
      </c>
      <c r="T19" s="113">
        <f t="shared" si="1"/>
        <v>1023085</v>
      </c>
      <c r="U19" s="113">
        <f t="shared" si="1"/>
        <v>0</v>
      </c>
      <c r="V19" s="113">
        <f t="shared" si="1"/>
        <v>9350208</v>
      </c>
      <c r="W19" s="113">
        <f t="shared" si="1"/>
        <v>0</v>
      </c>
      <c r="X19" s="113">
        <f t="shared" si="1"/>
        <v>87946167</v>
      </c>
      <c r="Y19" s="113">
        <f t="shared" si="1"/>
        <v>0</v>
      </c>
      <c r="Z19" s="113">
        <f>SUM(Z17:Z18)</f>
        <v>-4793559</v>
      </c>
      <c r="AA19" s="113">
        <f t="shared" si="1"/>
        <v>0</v>
      </c>
      <c r="AB19" s="113">
        <f>SUM(AB17:AB18)</f>
        <v>83152608</v>
      </c>
      <c r="AD19" s="46"/>
    </row>
    <row r="20" spans="1:30" ht="18" customHeight="1" x14ac:dyDescent="0.2">
      <c r="A20" s="26" t="s">
        <v>231</v>
      </c>
      <c r="F20" s="113">
        <v>0</v>
      </c>
      <c r="G20" s="113"/>
      <c r="H20" s="113">
        <v>0</v>
      </c>
      <c r="I20" s="113"/>
      <c r="J20" s="113">
        <v>0</v>
      </c>
      <c r="K20" s="113"/>
      <c r="L20" s="113">
        <v>0</v>
      </c>
      <c r="M20" s="113"/>
      <c r="N20" s="113">
        <v>-63338698</v>
      </c>
      <c r="O20" s="113"/>
      <c r="P20" s="113">
        <v>0</v>
      </c>
      <c r="Q20" s="113"/>
      <c r="R20" s="113">
        <v>0</v>
      </c>
      <c r="S20" s="113"/>
      <c r="T20" s="113">
        <v>0</v>
      </c>
      <c r="U20" s="113"/>
      <c r="V20" s="113">
        <v>0</v>
      </c>
      <c r="W20" s="113"/>
      <c r="X20" s="113">
        <v>-63338698</v>
      </c>
      <c r="Y20" s="113"/>
      <c r="Z20" s="113"/>
      <c r="AA20" s="113"/>
      <c r="AB20" s="113">
        <f>SUM(X20:Z20)</f>
        <v>-63338698</v>
      </c>
      <c r="AD20" s="46"/>
    </row>
    <row r="21" spans="1:30" ht="18" customHeight="1" x14ac:dyDescent="0.2">
      <c r="A21" s="26" t="s">
        <v>189</v>
      </c>
      <c r="F21" s="113">
        <v>0</v>
      </c>
      <c r="G21" s="113"/>
      <c r="H21" s="113">
        <v>0</v>
      </c>
      <c r="I21" s="113"/>
      <c r="J21" s="113">
        <v>0</v>
      </c>
      <c r="K21" s="113"/>
      <c r="L21" s="113">
        <v>0</v>
      </c>
      <c r="M21" s="113"/>
      <c r="N21" s="113">
        <v>9100404</v>
      </c>
      <c r="O21" s="113"/>
      <c r="P21" s="113">
        <v>0</v>
      </c>
      <c r="Q21" s="113"/>
      <c r="R21" s="113">
        <v>-9100404</v>
      </c>
      <c r="S21" s="113"/>
      <c r="T21" s="113">
        <v>0</v>
      </c>
      <c r="U21" s="113"/>
      <c r="V21" s="113">
        <v>-9100404</v>
      </c>
      <c r="W21" s="113"/>
      <c r="X21" s="113">
        <v>0</v>
      </c>
      <c r="Y21" s="113"/>
      <c r="Z21" s="113">
        <v>0</v>
      </c>
      <c r="AA21" s="113"/>
      <c r="AB21" s="113">
        <f t="shared" ref="AB21:AB23" si="2">SUM(X21:Z21)</f>
        <v>0</v>
      </c>
      <c r="AD21" s="46"/>
    </row>
    <row r="22" spans="1:30" ht="18" customHeight="1" x14ac:dyDescent="0.2">
      <c r="A22" s="26" t="s">
        <v>232</v>
      </c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D22" s="46"/>
    </row>
    <row r="23" spans="1:30" ht="18" customHeight="1" x14ac:dyDescent="0.2">
      <c r="A23" s="26" t="s">
        <v>188</v>
      </c>
      <c r="F23" s="113">
        <v>0</v>
      </c>
      <c r="G23" s="113"/>
      <c r="H23" s="114">
        <v>0</v>
      </c>
      <c r="I23" s="114"/>
      <c r="J23" s="114">
        <v>0</v>
      </c>
      <c r="K23" s="114"/>
      <c r="L23" s="114">
        <v>0</v>
      </c>
      <c r="M23" s="114"/>
      <c r="N23" s="114">
        <v>0</v>
      </c>
      <c r="O23" s="114"/>
      <c r="P23" s="114">
        <v>0</v>
      </c>
      <c r="Q23" s="114"/>
      <c r="R23" s="114">
        <v>0</v>
      </c>
      <c r="S23" s="114"/>
      <c r="T23" s="114">
        <v>0</v>
      </c>
      <c r="U23" s="114"/>
      <c r="V23" s="114">
        <f>SUM(P23:T23)</f>
        <v>0</v>
      </c>
      <c r="W23" s="114"/>
      <c r="X23" s="114">
        <f>SUM(F23:N23,V23)</f>
        <v>0</v>
      </c>
      <c r="Y23" s="115"/>
      <c r="Z23" s="114">
        <v>-3540</v>
      </c>
      <c r="AA23" s="116"/>
      <c r="AB23" s="113">
        <f t="shared" si="2"/>
        <v>-3540</v>
      </c>
      <c r="AD23" s="46"/>
    </row>
    <row r="24" spans="1:30" ht="18" customHeight="1" thickBot="1" x14ac:dyDescent="0.25">
      <c r="A24" s="120" t="s">
        <v>244</v>
      </c>
      <c r="B24" s="119"/>
      <c r="C24" s="119"/>
      <c r="D24" s="119"/>
      <c r="E24" s="119"/>
      <c r="F24" s="27">
        <f>SUM(F16,F19:F23)</f>
        <v>1666827010</v>
      </c>
      <c r="G24" s="23"/>
      <c r="H24" s="27">
        <f>SUM(H16,H19:H23)</f>
        <v>2062460582</v>
      </c>
      <c r="I24" s="46"/>
      <c r="J24" s="27">
        <f>SUM(J16,J19:J23)</f>
        <v>568130588</v>
      </c>
      <c r="K24" s="46"/>
      <c r="L24" s="27">
        <f>SUM(L16,L19:L23)</f>
        <v>211675358</v>
      </c>
      <c r="M24" s="46"/>
      <c r="N24" s="27">
        <f>SUM(N16,N19:N23)</f>
        <v>3043537032</v>
      </c>
      <c r="O24" s="46"/>
      <c r="P24" s="27">
        <f>SUM(P16,P19:P23)</f>
        <v>122017702</v>
      </c>
      <c r="Q24" s="47"/>
      <c r="R24" s="27">
        <f>SUM(R16,R19:R23)</f>
        <v>4790813094</v>
      </c>
      <c r="S24" s="46"/>
      <c r="T24" s="27">
        <f>SUM(T16,T19:T23)</f>
        <v>9932845</v>
      </c>
      <c r="U24" s="46"/>
      <c r="V24" s="27">
        <f>SUM(V16,V19:V23)</f>
        <v>4922763641</v>
      </c>
      <c r="W24" s="46"/>
      <c r="X24" s="27">
        <f>SUM(X16,X19:X23)</f>
        <v>12475394211</v>
      </c>
      <c r="Y24" s="46"/>
      <c r="Z24" s="27">
        <f>SUM(Z16,Z19:Z23)</f>
        <v>254019788</v>
      </c>
      <c r="AA24" s="46"/>
      <c r="AB24" s="27">
        <f>SUM(AB16,AB19:AB23)</f>
        <v>12729413999</v>
      </c>
    </row>
    <row r="25" spans="1:30" ht="18" customHeight="1" thickTop="1" x14ac:dyDescent="0.2">
      <c r="F25" s="24"/>
      <c r="G25" s="23"/>
      <c r="H25" s="47"/>
      <c r="I25" s="46"/>
      <c r="J25" s="47"/>
      <c r="K25" s="46"/>
      <c r="L25" s="47"/>
      <c r="M25" s="46"/>
      <c r="N25" s="47"/>
      <c r="O25" s="46"/>
      <c r="P25" s="47"/>
      <c r="Q25" s="47"/>
      <c r="R25" s="47"/>
      <c r="S25" s="46"/>
      <c r="T25" s="46"/>
      <c r="U25" s="46"/>
      <c r="V25" s="47"/>
      <c r="W25" s="46"/>
      <c r="X25" s="46"/>
      <c r="Y25" s="46"/>
      <c r="Z25" s="47"/>
      <c r="AA25" s="46"/>
      <c r="AB25" s="117"/>
      <c r="AC25" s="68"/>
    </row>
    <row r="26" spans="1:30" ht="18" customHeight="1" x14ac:dyDescent="0.2">
      <c r="A26" s="126" t="s">
        <v>245</v>
      </c>
      <c r="B26" s="119"/>
      <c r="C26" s="119"/>
      <c r="D26" s="119"/>
      <c r="E26" s="119"/>
      <c r="F26" s="24">
        <f>F24</f>
        <v>1666827010</v>
      </c>
      <c r="G26" s="23"/>
      <c r="H26" s="24">
        <f>H24</f>
        <v>2062460582</v>
      </c>
      <c r="I26" s="46"/>
      <c r="J26" s="24">
        <f>J24</f>
        <v>568130588</v>
      </c>
      <c r="K26" s="46"/>
      <c r="L26" s="24">
        <f>L24</f>
        <v>211675358</v>
      </c>
      <c r="M26" s="46"/>
      <c r="N26" s="24">
        <v>2986959213</v>
      </c>
      <c r="O26" s="46"/>
      <c r="P26" s="24">
        <f>P24</f>
        <v>122017702</v>
      </c>
      <c r="Q26" s="47"/>
      <c r="R26" s="24">
        <f>R24</f>
        <v>4790813094</v>
      </c>
      <c r="S26" s="46"/>
      <c r="T26" s="24">
        <f>T24</f>
        <v>9932845</v>
      </c>
      <c r="U26" s="46"/>
      <c r="V26" s="24">
        <f>SUM(P26:T26)</f>
        <v>4922763641</v>
      </c>
      <c r="W26" s="48"/>
      <c r="X26" s="24">
        <f>SUM(F26:N26,V26)</f>
        <v>12418816392</v>
      </c>
      <c r="Y26" s="48"/>
      <c r="Z26" s="24">
        <v>254019788</v>
      </c>
      <c r="AA26" s="46"/>
      <c r="AB26" s="24">
        <f>X26+Z26</f>
        <v>12672836180</v>
      </c>
      <c r="AC26" s="68"/>
    </row>
    <row r="27" spans="1:30" ht="18" customHeight="1" x14ac:dyDescent="0.2">
      <c r="A27" s="26" t="s">
        <v>224</v>
      </c>
      <c r="F27" s="24"/>
      <c r="G27" s="23"/>
      <c r="H27" s="24"/>
      <c r="I27" s="46"/>
      <c r="J27" s="24"/>
      <c r="K27" s="46"/>
      <c r="L27" s="24"/>
      <c r="M27" s="46"/>
      <c r="N27" s="24"/>
      <c r="O27" s="46"/>
      <c r="P27" s="24"/>
      <c r="Q27" s="47"/>
      <c r="R27" s="24"/>
      <c r="S27" s="46"/>
      <c r="T27" s="46"/>
      <c r="U27" s="46"/>
      <c r="V27" s="24"/>
      <c r="W27" s="48"/>
      <c r="X27" s="24"/>
      <c r="Y27" s="48"/>
      <c r="Z27" s="24"/>
      <c r="AA27" s="46"/>
      <c r="AB27" s="24"/>
      <c r="AC27" s="68"/>
    </row>
    <row r="28" spans="1:30" ht="18" customHeight="1" x14ac:dyDescent="0.2">
      <c r="A28" s="26" t="s">
        <v>225</v>
      </c>
      <c r="F28" s="92">
        <v>0</v>
      </c>
      <c r="G28" s="23"/>
      <c r="H28" s="92">
        <v>0</v>
      </c>
      <c r="I28" s="46"/>
      <c r="J28" s="92">
        <v>0</v>
      </c>
      <c r="K28" s="46"/>
      <c r="L28" s="92">
        <v>0</v>
      </c>
      <c r="M28" s="46"/>
      <c r="N28" s="92">
        <v>56577819</v>
      </c>
      <c r="O28" s="46"/>
      <c r="P28" s="92">
        <v>0</v>
      </c>
      <c r="Q28" s="47"/>
      <c r="R28" s="92">
        <v>0</v>
      </c>
      <c r="S28" s="46"/>
      <c r="T28" s="112">
        <v>0</v>
      </c>
      <c r="U28" s="46"/>
      <c r="V28" s="92">
        <v>0</v>
      </c>
      <c r="W28" s="48"/>
      <c r="X28" s="92">
        <v>56577819</v>
      </c>
      <c r="Y28" s="48"/>
      <c r="Z28" s="92">
        <v>0</v>
      </c>
      <c r="AA28" s="46"/>
      <c r="AB28" s="92">
        <f>SUM(X28:Z28)</f>
        <v>56577819</v>
      </c>
      <c r="AC28" s="68"/>
    </row>
    <row r="29" spans="1:30" ht="18" customHeight="1" x14ac:dyDescent="0.2">
      <c r="A29" s="126" t="s">
        <v>244</v>
      </c>
      <c r="F29" s="25">
        <f>SUM(F26:F28)</f>
        <v>1666827010</v>
      </c>
      <c r="G29" s="25">
        <f t="shared" ref="G29" si="3">SUM(G26:G28)</f>
        <v>0</v>
      </c>
      <c r="H29" s="25">
        <f t="shared" ref="H29" si="4">SUM(H26:H28)</f>
        <v>2062460582</v>
      </c>
      <c r="I29" s="25">
        <f t="shared" ref="I29" si="5">SUM(I26:I28)</f>
        <v>0</v>
      </c>
      <c r="J29" s="25">
        <f t="shared" ref="J29" si="6">SUM(J26:J28)</f>
        <v>568130588</v>
      </c>
      <c r="K29" s="25">
        <f t="shared" ref="K29" si="7">SUM(K26:K28)</f>
        <v>0</v>
      </c>
      <c r="L29" s="25">
        <f t="shared" ref="L29" si="8">SUM(L26:L28)</f>
        <v>211675358</v>
      </c>
      <c r="M29" s="25">
        <f t="shared" ref="M29" si="9">SUM(M26:M28)</f>
        <v>0</v>
      </c>
      <c r="N29" s="25">
        <f t="shared" ref="N29" si="10">SUM(N26:N28)</f>
        <v>3043537032</v>
      </c>
      <c r="O29" s="25">
        <f t="shared" ref="O29" si="11">SUM(O26:O28)</f>
        <v>0</v>
      </c>
      <c r="P29" s="25">
        <f t="shared" ref="P29" si="12">SUM(P26:P28)</f>
        <v>122017702</v>
      </c>
      <c r="Q29" s="25">
        <f t="shared" ref="Q29" si="13">SUM(Q26:Q28)</f>
        <v>0</v>
      </c>
      <c r="R29" s="25">
        <f t="shared" ref="R29" si="14">SUM(R26:R28)</f>
        <v>4790813094</v>
      </c>
      <c r="S29" s="25">
        <f t="shared" ref="S29" si="15">SUM(S26:S28)</f>
        <v>0</v>
      </c>
      <c r="T29" s="25">
        <f t="shared" ref="T29" si="16">SUM(T26:T28)</f>
        <v>9932845</v>
      </c>
      <c r="U29" s="25">
        <f t="shared" ref="U29" si="17">SUM(U26:U28)</f>
        <v>0</v>
      </c>
      <c r="V29" s="25">
        <f t="shared" ref="V29" si="18">SUM(V26:V28)</f>
        <v>4922763641</v>
      </c>
      <c r="W29" s="25">
        <f t="shared" ref="W29" si="19">SUM(W26:W28)</f>
        <v>0</v>
      </c>
      <c r="X29" s="25">
        <f t="shared" ref="X29" si="20">SUM(X26:X28)</f>
        <v>12475394211</v>
      </c>
      <c r="Y29" s="25">
        <f t="shared" ref="Y29" si="21">SUM(Y26:Y28)</f>
        <v>0</v>
      </c>
      <c r="Z29" s="25">
        <f t="shared" ref="Z29" si="22">SUM(Z26:Z28)</f>
        <v>254019788</v>
      </c>
      <c r="AA29" s="25">
        <f t="shared" ref="AA29" si="23">SUM(AA26:AA28)</f>
        <v>0</v>
      </c>
      <c r="AB29" s="24">
        <f>SUM(X29:Z29)</f>
        <v>12729413999</v>
      </c>
      <c r="AC29" s="68"/>
    </row>
    <row r="30" spans="1:30" ht="18" customHeight="1" x14ac:dyDescent="0.2">
      <c r="A30" s="26" t="s">
        <v>194</v>
      </c>
      <c r="F30" s="25">
        <v>0</v>
      </c>
      <c r="G30" s="24"/>
      <c r="H30" s="50">
        <v>0</v>
      </c>
      <c r="I30" s="47"/>
      <c r="J30" s="50">
        <v>0</v>
      </c>
      <c r="K30" s="47"/>
      <c r="L30" s="50">
        <v>0</v>
      </c>
      <c r="M30" s="47"/>
      <c r="N30" s="109">
        <f>SUM(PL!D31)</f>
        <v>364101439</v>
      </c>
      <c r="O30" s="46"/>
      <c r="P30" s="109">
        <v>0</v>
      </c>
      <c r="Q30" s="50"/>
      <c r="R30" s="50">
        <v>0</v>
      </c>
      <c r="S30" s="47"/>
      <c r="T30" s="47">
        <v>0</v>
      </c>
      <c r="U30" s="47"/>
      <c r="V30" s="24">
        <f>SUM(P30:T30)</f>
        <v>0</v>
      </c>
      <c r="W30" s="48"/>
      <c r="X30" s="24">
        <f>SUM(F30:N30,V30)</f>
        <v>364101439</v>
      </c>
      <c r="Y30" s="46"/>
      <c r="Z30" s="109">
        <f>SUM(PL!D32)</f>
        <v>-5896036</v>
      </c>
      <c r="AA30" s="46"/>
      <c r="AB30" s="46">
        <f t="shared" ref="AB30" si="24">SUM(X30:Z30)</f>
        <v>358205403</v>
      </c>
      <c r="AC30" s="68"/>
    </row>
    <row r="31" spans="1:30" ht="18" customHeight="1" x14ac:dyDescent="0.2">
      <c r="A31" s="26" t="s">
        <v>159</v>
      </c>
      <c r="F31" s="110">
        <v>0</v>
      </c>
      <c r="G31" s="24"/>
      <c r="H31" s="111">
        <v>0</v>
      </c>
      <c r="I31" s="47"/>
      <c r="J31" s="111">
        <v>0</v>
      </c>
      <c r="K31" s="47"/>
      <c r="L31" s="111">
        <v>0</v>
      </c>
      <c r="M31" s="47"/>
      <c r="N31" s="97">
        <v>0</v>
      </c>
      <c r="O31" s="47"/>
      <c r="P31" s="97">
        <v>2310045</v>
      </c>
      <c r="Q31" s="47"/>
      <c r="R31" s="97">
        <v>809897493</v>
      </c>
      <c r="S31" s="47"/>
      <c r="T31" s="97">
        <v>-10544062</v>
      </c>
      <c r="U31" s="47"/>
      <c r="V31" s="92">
        <f>SUM(P31:T31)</f>
        <v>801663476</v>
      </c>
      <c r="W31" s="47"/>
      <c r="X31" s="97">
        <v>801663476</v>
      </c>
      <c r="Y31" s="47"/>
      <c r="Z31" s="97">
        <v>2308919</v>
      </c>
      <c r="AA31" s="47"/>
      <c r="AB31" s="97">
        <f>SUM(X31:Z31)</f>
        <v>803972395</v>
      </c>
      <c r="AC31" s="46"/>
    </row>
    <row r="32" spans="1:30" ht="18" customHeight="1" x14ac:dyDescent="0.2">
      <c r="A32" s="26" t="s">
        <v>137</v>
      </c>
      <c r="F32" s="25">
        <f>SUM(F30:F31)</f>
        <v>0</v>
      </c>
      <c r="G32" s="24"/>
      <c r="H32" s="25">
        <f>SUM(H30:H31)</f>
        <v>0</v>
      </c>
      <c r="I32" s="47"/>
      <c r="J32" s="25">
        <f>SUM(J30:J31)</f>
        <v>0</v>
      </c>
      <c r="K32" s="47"/>
      <c r="L32" s="25">
        <f>SUM(L30:L31)</f>
        <v>0</v>
      </c>
      <c r="M32" s="47"/>
      <c r="N32" s="25">
        <f>SUM(N30:N31)</f>
        <v>364101439</v>
      </c>
      <c r="O32" s="25"/>
      <c r="P32" s="25">
        <f>SUM(P30:P31)</f>
        <v>2310045</v>
      </c>
      <c r="Q32" s="25"/>
      <c r="R32" s="25">
        <f>SUM(R30:R31)</f>
        <v>809897493</v>
      </c>
      <c r="S32" s="25"/>
      <c r="T32" s="25">
        <f>SUM(T30:T31)</f>
        <v>-10544062</v>
      </c>
      <c r="U32" s="25"/>
      <c r="V32" s="25">
        <f>SUM(V30:V31)</f>
        <v>801663476</v>
      </c>
      <c r="W32" s="25"/>
      <c r="X32" s="25">
        <f>SUM(X30:X31)</f>
        <v>1165764915</v>
      </c>
      <c r="Y32" s="25"/>
      <c r="Z32" s="25">
        <f>SUM(Z30:Z31)</f>
        <v>-3587117</v>
      </c>
      <c r="AA32" s="25"/>
      <c r="AB32" s="25">
        <f>SUM(AB30:AB31)</f>
        <v>1162177798</v>
      </c>
      <c r="AC32" s="46"/>
      <c r="AD32" s="46"/>
    </row>
    <row r="33" spans="1:30" ht="18" customHeight="1" x14ac:dyDescent="0.2">
      <c r="A33" s="26" t="s">
        <v>231</v>
      </c>
      <c r="F33" s="24">
        <v>0</v>
      </c>
      <c r="G33" s="24"/>
      <c r="H33" s="47">
        <v>0</v>
      </c>
      <c r="I33" s="47"/>
      <c r="J33" s="47">
        <v>0</v>
      </c>
      <c r="K33" s="47"/>
      <c r="L33" s="47">
        <v>0</v>
      </c>
      <c r="M33" s="47"/>
      <c r="N33" s="47">
        <v>-1568466187</v>
      </c>
      <c r="O33" s="47"/>
      <c r="P33" s="47">
        <v>0</v>
      </c>
      <c r="Q33" s="47"/>
      <c r="R33" s="47">
        <v>0</v>
      </c>
      <c r="S33" s="47"/>
      <c r="T33" s="47">
        <v>0</v>
      </c>
      <c r="U33" s="47"/>
      <c r="V33" s="47">
        <v>0</v>
      </c>
      <c r="W33" s="47"/>
      <c r="X33" s="47">
        <v>-1568466187</v>
      </c>
      <c r="Y33" s="48"/>
      <c r="Z33" s="47">
        <v>0</v>
      </c>
      <c r="AA33" s="46"/>
      <c r="AB33" s="46">
        <f>SUM(X33:Z33)</f>
        <v>-1568466187</v>
      </c>
      <c r="AC33" s="46"/>
      <c r="AD33" s="46"/>
    </row>
    <row r="34" spans="1:30" ht="18" customHeight="1" x14ac:dyDescent="0.2">
      <c r="A34" s="26" t="s">
        <v>259</v>
      </c>
      <c r="F34" s="24">
        <v>0</v>
      </c>
      <c r="G34" s="24"/>
      <c r="H34" s="47">
        <v>0</v>
      </c>
      <c r="I34" s="47"/>
      <c r="J34" s="47">
        <v>0</v>
      </c>
      <c r="K34" s="47"/>
      <c r="L34" s="47">
        <v>0</v>
      </c>
      <c r="M34" s="47"/>
      <c r="N34" s="47">
        <v>0</v>
      </c>
      <c r="O34" s="47"/>
      <c r="P34" s="47">
        <v>0</v>
      </c>
      <c r="Q34" s="47"/>
      <c r="R34" s="47">
        <v>0</v>
      </c>
      <c r="S34" s="47"/>
      <c r="T34" s="47">
        <v>0</v>
      </c>
      <c r="U34" s="47"/>
      <c r="V34" s="24">
        <f>SUM(P34:T34)</f>
        <v>0</v>
      </c>
      <c r="W34" s="47"/>
      <c r="X34" s="24">
        <f>SUM(F34:N34,V34)</f>
        <v>0</v>
      </c>
      <c r="Y34" s="48"/>
      <c r="Z34" s="47">
        <v>-110554150</v>
      </c>
      <c r="AA34" s="46"/>
      <c r="AB34" s="46">
        <f>SUM(X34:Z34)</f>
        <v>-110554150</v>
      </c>
      <c r="AC34" s="46"/>
      <c r="AD34" s="46"/>
    </row>
    <row r="35" spans="1:30" ht="18" customHeight="1" x14ac:dyDescent="0.2">
      <c r="A35" s="26" t="s">
        <v>189</v>
      </c>
      <c r="F35" s="24"/>
      <c r="G35" s="24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8"/>
      <c r="Z35" s="47"/>
      <c r="AA35" s="46"/>
      <c r="AB35" s="46"/>
      <c r="AC35" s="46"/>
      <c r="AD35" s="46"/>
    </row>
    <row r="36" spans="1:30" ht="18" customHeight="1" x14ac:dyDescent="0.2">
      <c r="A36" s="26" t="s">
        <v>232</v>
      </c>
      <c r="F36" s="113">
        <v>0</v>
      </c>
      <c r="G36" s="113"/>
      <c r="H36" s="114">
        <v>0</v>
      </c>
      <c r="I36" s="114"/>
      <c r="J36" s="114">
        <v>0</v>
      </c>
      <c r="K36" s="114"/>
      <c r="L36" s="114">
        <v>0</v>
      </c>
      <c r="M36" s="114"/>
      <c r="N36" s="114">
        <v>19769877</v>
      </c>
      <c r="O36" s="114"/>
      <c r="P36" s="114">
        <v>0</v>
      </c>
      <c r="Q36" s="114"/>
      <c r="R36" s="114">
        <v>-19769877</v>
      </c>
      <c r="S36" s="114"/>
      <c r="T36" s="114">
        <v>0</v>
      </c>
      <c r="U36" s="114"/>
      <c r="V36" s="92">
        <f>SUM(P36:T36)</f>
        <v>-19769877</v>
      </c>
      <c r="W36" s="114"/>
      <c r="X36" s="114">
        <v>0</v>
      </c>
      <c r="Y36" s="115"/>
      <c r="Z36" s="114">
        <v>0</v>
      </c>
      <c r="AA36" s="116"/>
      <c r="AB36" s="116">
        <f>SUM(X36:Z36)</f>
        <v>0</v>
      </c>
      <c r="AD36" s="46"/>
    </row>
    <row r="37" spans="1:30" ht="18" customHeight="1" thickBot="1" x14ac:dyDescent="0.25">
      <c r="A37" s="104" t="s">
        <v>203</v>
      </c>
      <c r="B37" s="119"/>
      <c r="C37" s="119"/>
      <c r="D37" s="119"/>
      <c r="E37" s="119"/>
      <c r="F37" s="27">
        <f>SUM(F29,F32:F36)</f>
        <v>1666827010</v>
      </c>
      <c r="G37" s="23"/>
      <c r="H37" s="27">
        <f>SUM(H29,H32:H36)</f>
        <v>2062460582</v>
      </c>
      <c r="I37" s="46"/>
      <c r="J37" s="27">
        <f>SUM(J29,J32:J36)</f>
        <v>568130588</v>
      </c>
      <c r="K37" s="46"/>
      <c r="L37" s="27">
        <f>SUM(L29,L32:L36)</f>
        <v>211675358</v>
      </c>
      <c r="M37" s="46"/>
      <c r="N37" s="27">
        <f>SUM(N29,N32:N36)</f>
        <v>1858942161</v>
      </c>
      <c r="O37" s="46"/>
      <c r="P37" s="27">
        <f>SUM(P29,P32:P36)</f>
        <v>124327747</v>
      </c>
      <c r="Q37" s="47"/>
      <c r="R37" s="27">
        <f>SUM(R29,R32:R36)</f>
        <v>5580940710</v>
      </c>
      <c r="S37" s="46"/>
      <c r="T37" s="27">
        <f>SUM(T29,T32:T36)</f>
        <v>-611217</v>
      </c>
      <c r="U37" s="46"/>
      <c r="V37" s="27">
        <f>SUM(V29,V32:V36)</f>
        <v>5704657240</v>
      </c>
      <c r="W37" s="46"/>
      <c r="X37" s="27">
        <f>SUM(X29,X32:X36)</f>
        <v>12072692939</v>
      </c>
      <c r="Y37" s="46"/>
      <c r="Z37" s="27">
        <f>SUM(Z29,Z32:Z36)</f>
        <v>139878521</v>
      </c>
      <c r="AA37" s="46"/>
      <c r="AB37" s="27">
        <f>SUM(AB29,AB32:AB36)</f>
        <v>12212571460</v>
      </c>
    </row>
    <row r="38" spans="1:30" ht="10.5" customHeight="1" thickTop="1" x14ac:dyDescent="0.2">
      <c r="A38" s="104"/>
      <c r="B38" s="119"/>
      <c r="C38" s="119"/>
      <c r="D38" s="119"/>
      <c r="E38" s="119"/>
      <c r="F38" s="48">
        <f>SUM(F24-BS!F71)</f>
        <v>0</v>
      </c>
      <c r="H38" s="48">
        <f>SUM(H24-BS!F72)</f>
        <v>0</v>
      </c>
      <c r="J38" s="48">
        <f>SUM(J24-BS!F73)</f>
        <v>0</v>
      </c>
      <c r="L38" s="48">
        <f>SUM(L24-BS!F75)</f>
        <v>0</v>
      </c>
      <c r="N38" s="48">
        <f>SUM(N24-BS!F76)</f>
        <v>0</v>
      </c>
      <c r="V38" s="46">
        <f>SUM(V24-BS!F77)</f>
        <v>0</v>
      </c>
      <c r="X38" s="48">
        <f>SUM(X24-BS!F78)</f>
        <v>0</v>
      </c>
      <c r="Z38" s="48">
        <f>SUM(Z24-BS!F79)</f>
        <v>0</v>
      </c>
      <c r="AB38" s="48">
        <f>SUM(AB24-BS!F80)</f>
        <v>0</v>
      </c>
    </row>
    <row r="39" spans="1:30" ht="10.5" customHeight="1" x14ac:dyDescent="0.2">
      <c r="F39" s="48">
        <f>SUM(F37-BS!D71)</f>
        <v>0</v>
      </c>
      <c r="H39" s="48">
        <f>SUM(H37-BS!D72)</f>
        <v>0</v>
      </c>
      <c r="J39" s="48">
        <f>SUM(J37-BS!D73)</f>
        <v>0</v>
      </c>
      <c r="L39" s="48">
        <f>SUM(L37-BS!D75)</f>
        <v>0</v>
      </c>
      <c r="N39" s="48">
        <f>SUM(N37-BS!D76)</f>
        <v>0</v>
      </c>
      <c r="V39" s="46">
        <f>SUM(V37-BS!D77)</f>
        <v>0</v>
      </c>
      <c r="X39" s="48">
        <f>SUM(X37-BS!D78)</f>
        <v>0</v>
      </c>
      <c r="Z39" s="48">
        <f>SUM(Z37-BS!D79)</f>
        <v>0</v>
      </c>
      <c r="AB39" s="48">
        <f>SUM(AB37-BS!D80)</f>
        <v>0</v>
      </c>
    </row>
    <row r="40" spans="1:30" ht="18" customHeight="1" x14ac:dyDescent="0.2">
      <c r="A40" s="26" t="s">
        <v>18</v>
      </c>
    </row>
  </sheetData>
  <mergeCells count="7">
    <mergeCell ref="P8:T8"/>
    <mergeCell ref="P7:V7"/>
    <mergeCell ref="A1:Z1"/>
    <mergeCell ref="A2:Z2"/>
    <mergeCell ref="A3:Z3"/>
    <mergeCell ref="F5:AB5"/>
    <mergeCell ref="F6:X6"/>
  </mergeCells>
  <phoneticPr fontId="12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74" orientation="landscape" r:id="rId1"/>
  <rowBreaks count="5" manualBreakCount="5">
    <brk id="88" max="16383" man="1"/>
    <brk id="131" max="16383" man="1"/>
    <brk id="149" max="16383" man="1"/>
    <brk id="188" max="16383" man="1"/>
    <brk id="2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8"/>
  <sheetViews>
    <sheetView showGridLines="0" topLeftCell="A11" zoomScaleNormal="100" zoomScaleSheetLayoutView="100" workbookViewId="0">
      <selection activeCell="A25" sqref="A25"/>
    </sheetView>
  </sheetViews>
  <sheetFormatPr defaultColWidth="9.140625" defaultRowHeight="20.100000000000001" customHeight="1" x14ac:dyDescent="0.2"/>
  <cols>
    <col min="1" max="1" width="29" style="51" customWidth="1"/>
    <col min="2" max="2" width="10.140625" style="51" customWidth="1"/>
    <col min="3" max="3" width="13.7109375" style="51" customWidth="1"/>
    <col min="4" max="4" width="1.5703125" style="52" customWidth="1"/>
    <col min="5" max="5" width="13.7109375" style="51" customWidth="1"/>
    <col min="6" max="6" width="1.5703125" style="52" customWidth="1"/>
    <col min="7" max="7" width="13.7109375" style="51" customWidth="1"/>
    <col min="8" max="8" width="1.5703125" style="51" customWidth="1"/>
    <col min="9" max="9" width="13.7109375" style="51" customWidth="1"/>
    <col min="10" max="10" width="1.5703125" style="52" customWidth="1"/>
    <col min="11" max="11" width="16.140625" style="51" customWidth="1"/>
    <col min="12" max="12" width="1.5703125" style="52" customWidth="1"/>
    <col min="13" max="13" width="13.7109375" style="51" customWidth="1"/>
    <col min="14" max="14" width="1.5703125" style="52" customWidth="1"/>
    <col min="15" max="15" width="13.7109375" style="51" customWidth="1"/>
    <col min="16" max="16" width="0.85546875" style="51" customWidth="1"/>
    <col min="17" max="17" width="17.140625" style="51" customWidth="1"/>
    <col min="18" max="16384" width="9.140625" style="51"/>
  </cols>
  <sheetData>
    <row r="1" spans="1:22" s="106" customFormat="1" ht="20.100000000000001" customHeight="1" x14ac:dyDescent="0.2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</row>
    <row r="2" spans="1:22" s="106" customFormat="1" ht="20.100000000000001" customHeight="1" x14ac:dyDescent="0.2">
      <c r="A2" s="137" t="s">
        <v>141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22" s="106" customFormat="1" ht="20.100000000000001" customHeight="1" x14ac:dyDescent="0.2">
      <c r="A3" s="137" t="s">
        <v>201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ht="20.100000000000001" customHeight="1" x14ac:dyDescent="0.2">
      <c r="O4" s="53" t="s">
        <v>1</v>
      </c>
    </row>
    <row r="5" spans="1:22" ht="20.100000000000001" customHeight="1" x14ac:dyDescent="0.2">
      <c r="C5" s="138" t="s">
        <v>3</v>
      </c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22" s="54" customFormat="1" ht="20.100000000000001" customHeight="1" x14ac:dyDescent="0.2">
      <c r="F6" s="105"/>
      <c r="G6" s="136"/>
      <c r="H6" s="136"/>
      <c r="I6" s="136"/>
      <c r="K6" s="139" t="s">
        <v>119</v>
      </c>
      <c r="L6" s="139"/>
      <c r="M6" s="139"/>
      <c r="N6" s="105"/>
      <c r="O6" s="55"/>
    </row>
    <row r="7" spans="1:22" s="54" customFormat="1" ht="20.100000000000001" customHeight="1" x14ac:dyDescent="0.2">
      <c r="F7" s="105"/>
      <c r="G7" s="105"/>
      <c r="H7" s="105"/>
      <c r="I7" s="105"/>
      <c r="K7" s="124" t="s">
        <v>126</v>
      </c>
      <c r="L7" s="81"/>
      <c r="M7" s="81"/>
      <c r="N7" s="105"/>
      <c r="O7" s="55"/>
    </row>
    <row r="8" spans="1:22" s="54" customFormat="1" ht="20.100000000000001" customHeight="1" x14ac:dyDescent="0.2">
      <c r="F8" s="105"/>
      <c r="G8" s="94"/>
      <c r="H8" s="94" t="s">
        <v>38</v>
      </c>
      <c r="I8" s="94"/>
      <c r="K8" s="81" t="s">
        <v>93</v>
      </c>
      <c r="L8" s="81"/>
      <c r="M8" s="81" t="s">
        <v>102</v>
      </c>
      <c r="N8" s="105"/>
      <c r="O8" s="55"/>
    </row>
    <row r="9" spans="1:22" s="54" customFormat="1" ht="20.100000000000001" customHeight="1" x14ac:dyDescent="0.2">
      <c r="C9" s="105" t="s">
        <v>94</v>
      </c>
      <c r="D9" s="105"/>
      <c r="E9" s="54" t="s">
        <v>95</v>
      </c>
      <c r="F9" s="105"/>
      <c r="G9" s="105" t="s">
        <v>97</v>
      </c>
      <c r="H9" s="105"/>
      <c r="K9" s="54" t="s">
        <v>96</v>
      </c>
      <c r="L9" s="105"/>
      <c r="M9" s="54" t="s">
        <v>130</v>
      </c>
      <c r="N9" s="105"/>
      <c r="O9" s="54" t="s">
        <v>105</v>
      </c>
    </row>
    <row r="10" spans="1:22" s="54" customFormat="1" ht="20.100000000000001" customHeight="1" x14ac:dyDescent="0.2">
      <c r="C10" s="80" t="s">
        <v>138</v>
      </c>
      <c r="D10" s="105"/>
      <c r="E10" s="80" t="s">
        <v>98</v>
      </c>
      <c r="F10" s="105"/>
      <c r="G10" s="80" t="s">
        <v>100</v>
      </c>
      <c r="H10" s="105"/>
      <c r="I10" s="80" t="s">
        <v>101</v>
      </c>
      <c r="J10" s="105"/>
      <c r="K10" s="80" t="s">
        <v>99</v>
      </c>
      <c r="L10" s="105"/>
      <c r="M10" s="80" t="s">
        <v>133</v>
      </c>
      <c r="N10" s="105"/>
      <c r="O10" s="80" t="s">
        <v>136</v>
      </c>
    </row>
    <row r="11" spans="1:22" s="52" customFormat="1" ht="20.100000000000001" customHeight="1" x14ac:dyDescent="0.2">
      <c r="A11" s="64" t="s">
        <v>185</v>
      </c>
      <c r="C11" s="60">
        <v>1666827010</v>
      </c>
      <c r="D11" s="56"/>
      <c r="E11" s="60">
        <v>2062460582</v>
      </c>
      <c r="F11" s="56"/>
      <c r="G11" s="60">
        <v>211675358</v>
      </c>
      <c r="H11" s="56"/>
      <c r="I11" s="60">
        <v>1531571228</v>
      </c>
      <c r="J11" s="58"/>
      <c r="K11" s="60">
        <v>142718799</v>
      </c>
      <c r="L11" s="56"/>
      <c r="M11" s="60">
        <f>SUM(K11:L11)</f>
        <v>142718799</v>
      </c>
      <c r="N11" s="60"/>
      <c r="O11" s="60">
        <f>SUM(C11:I11,M11)</f>
        <v>5615252977</v>
      </c>
    </row>
    <row r="12" spans="1:22" s="52" customFormat="1" ht="20.100000000000001" customHeight="1" x14ac:dyDescent="0.2">
      <c r="A12" s="79" t="s">
        <v>229</v>
      </c>
      <c r="C12" s="60">
        <v>0</v>
      </c>
      <c r="D12" s="56"/>
      <c r="E12" s="60">
        <v>0</v>
      </c>
      <c r="F12" s="56"/>
      <c r="G12" s="60">
        <v>0</v>
      </c>
      <c r="H12" s="56"/>
      <c r="I12" s="59">
        <f>SUM(PL!J31)</f>
        <v>-19800089</v>
      </c>
      <c r="J12" s="58"/>
      <c r="K12" s="59">
        <v>0</v>
      </c>
      <c r="L12" s="56"/>
      <c r="M12" s="60">
        <f>SUM(K12:L12)</f>
        <v>0</v>
      </c>
      <c r="N12" s="60"/>
      <c r="O12" s="60">
        <f>SUM(C12:I12,M12)</f>
        <v>-19800089</v>
      </c>
    </row>
    <row r="13" spans="1:22" s="52" customFormat="1" ht="20.100000000000001" customHeight="1" x14ac:dyDescent="0.2">
      <c r="A13" s="52" t="s">
        <v>144</v>
      </c>
      <c r="C13" s="61">
        <v>0</v>
      </c>
      <c r="D13" s="56"/>
      <c r="E13" s="61">
        <v>0</v>
      </c>
      <c r="F13" s="56"/>
      <c r="G13" s="61">
        <v>0</v>
      </c>
      <c r="H13" s="56"/>
      <c r="I13" s="62">
        <v>-2250883</v>
      </c>
      <c r="J13" s="58"/>
      <c r="K13" s="62">
        <v>0</v>
      </c>
      <c r="L13" s="56"/>
      <c r="M13" s="63">
        <f>SUM(K13:L13)</f>
        <v>0</v>
      </c>
      <c r="N13" s="60"/>
      <c r="O13" s="63">
        <f>SUM(C13:I13,M13)</f>
        <v>-2250883</v>
      </c>
    </row>
    <row r="14" spans="1:22" ht="20.100000000000001" customHeight="1" x14ac:dyDescent="0.2">
      <c r="A14" s="52" t="s">
        <v>137</v>
      </c>
      <c r="C14" s="102">
        <f>SUM(C12:C13)</f>
        <v>0</v>
      </c>
      <c r="D14" s="56"/>
      <c r="E14" s="102">
        <f>SUM(E12:E13)</f>
        <v>0</v>
      </c>
      <c r="F14" s="56"/>
      <c r="G14" s="102">
        <f>SUM(G12:G13)</f>
        <v>0</v>
      </c>
      <c r="H14" s="56"/>
      <c r="I14" s="102">
        <f>SUM(I12:I13)</f>
        <v>-22050972</v>
      </c>
      <c r="J14" s="58"/>
      <c r="K14" s="102">
        <f>SUM(K12:K13)</f>
        <v>0</v>
      </c>
      <c r="L14" s="56"/>
      <c r="M14" s="102">
        <f>SUM(M12:M13)</f>
        <v>0</v>
      </c>
      <c r="N14" s="60"/>
      <c r="O14" s="102">
        <f>SUM(O12:O13)</f>
        <v>-22050972</v>
      </c>
    </row>
    <row r="15" spans="1:22" s="52" customFormat="1" ht="20.100000000000001" customHeight="1" x14ac:dyDescent="0.2">
      <c r="A15" s="79" t="s">
        <v>231</v>
      </c>
      <c r="C15" s="60">
        <v>0</v>
      </c>
      <c r="D15" s="56"/>
      <c r="E15" s="60">
        <v>0</v>
      </c>
      <c r="F15" s="56"/>
      <c r="G15" s="60">
        <v>0</v>
      </c>
      <c r="H15" s="56"/>
      <c r="I15" s="59">
        <v>-63338698</v>
      </c>
      <c r="J15" s="58"/>
      <c r="K15" s="59">
        <v>0</v>
      </c>
      <c r="L15" s="56"/>
      <c r="M15" s="60">
        <f>SUM(K15:L15)</f>
        <v>0</v>
      </c>
      <c r="N15" s="60"/>
      <c r="O15" s="60">
        <f>SUM(C15:I15,M15)</f>
        <v>-63338698</v>
      </c>
    </row>
    <row r="16" spans="1:22" ht="20.100000000000001" customHeight="1" x14ac:dyDescent="0.2">
      <c r="A16" s="52" t="s">
        <v>198</v>
      </c>
      <c r="C16" s="60"/>
      <c r="D16" s="56"/>
      <c r="E16" s="60"/>
      <c r="F16" s="56"/>
      <c r="G16" s="60"/>
      <c r="H16" s="56"/>
      <c r="I16" s="59"/>
      <c r="J16" s="58"/>
      <c r="K16" s="59"/>
      <c r="L16" s="56"/>
      <c r="M16" s="60"/>
      <c r="N16" s="59"/>
      <c r="O16" s="60"/>
    </row>
    <row r="17" spans="1:17" ht="20.100000000000001" customHeight="1" x14ac:dyDescent="0.2">
      <c r="A17" s="79" t="s">
        <v>233</v>
      </c>
      <c r="C17" s="60">
        <v>0</v>
      </c>
      <c r="D17" s="56"/>
      <c r="E17" s="60">
        <v>0</v>
      </c>
      <c r="F17" s="56"/>
      <c r="G17" s="60">
        <v>0</v>
      </c>
      <c r="H17" s="56"/>
      <c r="I17" s="59">
        <v>3675844</v>
      </c>
      <c r="J17" s="58"/>
      <c r="K17" s="59">
        <v>-3675844</v>
      </c>
      <c r="L17" s="56"/>
      <c r="M17" s="60">
        <f>SUM(K17:L17)</f>
        <v>-3675844</v>
      </c>
      <c r="N17" s="59"/>
      <c r="O17" s="63">
        <f>SUM(C17:L17)</f>
        <v>0</v>
      </c>
    </row>
    <row r="18" spans="1:17" ht="20.100000000000001" customHeight="1" thickBot="1" x14ac:dyDescent="0.25">
      <c r="A18" s="121" t="s">
        <v>186</v>
      </c>
      <c r="C18" s="65">
        <f>SUM(C11,C14:C17)</f>
        <v>1666827010</v>
      </c>
      <c r="D18" s="56"/>
      <c r="E18" s="65">
        <f>SUM(E11,E14:E17)</f>
        <v>2062460582</v>
      </c>
      <c r="F18" s="56"/>
      <c r="G18" s="65">
        <f>SUM(G11,G14:G17)</f>
        <v>211675358</v>
      </c>
      <c r="H18" s="56"/>
      <c r="I18" s="65">
        <f>SUM(I11,I14:I17)</f>
        <v>1449857402</v>
      </c>
      <c r="J18" s="58"/>
      <c r="K18" s="65">
        <f>SUM(K11,K14:K17)</f>
        <v>139042955</v>
      </c>
      <c r="L18" s="56"/>
      <c r="M18" s="65">
        <f>SUM(M11,M14:M17)</f>
        <v>139042955</v>
      </c>
      <c r="N18" s="60"/>
      <c r="O18" s="65">
        <f>SUM(O11,O14:O17)</f>
        <v>5529863307</v>
      </c>
      <c r="Q18" s="66"/>
    </row>
    <row r="19" spans="1:17" ht="20.100000000000001" customHeight="1" thickTop="1" x14ac:dyDescent="0.2"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  <c r="O19" s="95"/>
    </row>
    <row r="20" spans="1:17" s="67" customFormat="1" ht="20.100000000000001" customHeight="1" x14ac:dyDescent="0.2">
      <c r="A20" s="64" t="s">
        <v>202</v>
      </c>
      <c r="C20" s="60">
        <f>C18</f>
        <v>1666827010</v>
      </c>
      <c r="D20" s="56"/>
      <c r="E20" s="60">
        <f>E18</f>
        <v>2062460582</v>
      </c>
      <c r="F20" s="56"/>
      <c r="G20" s="60">
        <f>G18</f>
        <v>211675358</v>
      </c>
      <c r="H20" s="56"/>
      <c r="I20" s="60">
        <f>I18</f>
        <v>1449857402</v>
      </c>
      <c r="J20" s="58"/>
      <c r="K20" s="60">
        <f>K18</f>
        <v>139042955</v>
      </c>
      <c r="L20" s="56"/>
      <c r="M20" s="60">
        <f>SUM(K20:L20)</f>
        <v>139042955</v>
      </c>
      <c r="N20" s="60"/>
      <c r="O20" s="60">
        <f>O18</f>
        <v>5529863307</v>
      </c>
    </row>
    <row r="21" spans="1:17" ht="20.100000000000001" customHeight="1" x14ac:dyDescent="0.2">
      <c r="A21" s="79" t="s">
        <v>158</v>
      </c>
      <c r="C21" s="60">
        <v>0</v>
      </c>
      <c r="D21" s="56"/>
      <c r="E21" s="60">
        <v>0</v>
      </c>
      <c r="F21" s="56"/>
      <c r="G21" s="60">
        <v>0</v>
      </c>
      <c r="H21" s="56"/>
      <c r="I21" s="59">
        <f>SUM(PL!H31)</f>
        <v>1020255884</v>
      </c>
      <c r="J21" s="58"/>
      <c r="K21" s="59">
        <v>0</v>
      </c>
      <c r="L21" s="56"/>
      <c r="M21" s="60">
        <f>SUM(K21:L21)</f>
        <v>0</v>
      </c>
      <c r="N21" s="59"/>
      <c r="O21" s="60">
        <f>SUM(C21:K21)</f>
        <v>1020255884</v>
      </c>
    </row>
    <row r="22" spans="1:17" ht="20.100000000000001" customHeight="1" x14ac:dyDescent="0.2">
      <c r="A22" s="52" t="s">
        <v>144</v>
      </c>
      <c r="C22" s="61">
        <v>0</v>
      </c>
      <c r="D22" s="56"/>
      <c r="E22" s="61">
        <v>0</v>
      </c>
      <c r="F22" s="56"/>
      <c r="G22" s="61">
        <v>0</v>
      </c>
      <c r="H22" s="56"/>
      <c r="I22" s="62">
        <v>0</v>
      </c>
      <c r="J22" s="58"/>
      <c r="K22" s="62">
        <v>2270437</v>
      </c>
      <c r="L22" s="56"/>
      <c r="M22" s="63">
        <v>2270437</v>
      </c>
      <c r="N22" s="57"/>
      <c r="O22" s="63">
        <v>2270437</v>
      </c>
    </row>
    <row r="23" spans="1:17" ht="20.100000000000001" customHeight="1" x14ac:dyDescent="0.2">
      <c r="A23" s="52" t="s">
        <v>137</v>
      </c>
      <c r="C23" s="102">
        <f>SUM(C21:C22)</f>
        <v>0</v>
      </c>
      <c r="D23" s="56"/>
      <c r="E23" s="102">
        <f>SUM(E21:E22)</f>
        <v>0</v>
      </c>
      <c r="F23" s="56"/>
      <c r="G23" s="102">
        <f>SUM(G21:G22)</f>
        <v>0</v>
      </c>
      <c r="H23" s="56"/>
      <c r="I23" s="102">
        <f>SUM(I21:I22)</f>
        <v>1020255884</v>
      </c>
      <c r="J23" s="58"/>
      <c r="K23" s="102">
        <f>SUM(K21:K22)</f>
        <v>2270437</v>
      </c>
      <c r="L23" s="56"/>
      <c r="M23" s="102">
        <f>SUM(M21:M22)</f>
        <v>2270437</v>
      </c>
      <c r="N23" s="57"/>
      <c r="O23" s="102">
        <f>SUM(O21:O22)</f>
        <v>1022526321</v>
      </c>
    </row>
    <row r="24" spans="1:17" ht="20.100000000000001" customHeight="1" x14ac:dyDescent="0.2">
      <c r="A24" s="79" t="s">
        <v>231</v>
      </c>
      <c r="C24" s="60">
        <v>0</v>
      </c>
      <c r="D24" s="56"/>
      <c r="E24" s="60">
        <v>0</v>
      </c>
      <c r="F24" s="56"/>
      <c r="G24" s="60">
        <v>0</v>
      </c>
      <c r="H24" s="56"/>
      <c r="I24" s="59">
        <v>-1568466187</v>
      </c>
      <c r="J24" s="58"/>
      <c r="K24" s="59">
        <v>0</v>
      </c>
      <c r="L24" s="56"/>
      <c r="M24" s="60">
        <v>0</v>
      </c>
      <c r="N24" s="59"/>
      <c r="O24" s="60">
        <f>SUM(C24:K24)</f>
        <v>-1568466187</v>
      </c>
    </row>
    <row r="25" spans="1:17" ht="20.100000000000001" customHeight="1" thickBot="1" x14ac:dyDescent="0.25">
      <c r="A25" s="106" t="s">
        <v>203</v>
      </c>
      <c r="C25" s="65">
        <f>SUM(C20,C23:C24)</f>
        <v>1666827010</v>
      </c>
      <c r="D25" s="56"/>
      <c r="E25" s="65">
        <f>SUM(E20,E23:E24)</f>
        <v>2062460582</v>
      </c>
      <c r="F25" s="56"/>
      <c r="G25" s="65">
        <f>SUM(G20,G23:G24)</f>
        <v>211675358</v>
      </c>
      <c r="H25" s="56"/>
      <c r="I25" s="65">
        <f>SUM(I20,I23:I24)</f>
        <v>901647099</v>
      </c>
      <c r="J25" s="58"/>
      <c r="K25" s="65">
        <f>SUM(K20,K23:K24)</f>
        <v>141313392</v>
      </c>
      <c r="L25" s="56"/>
      <c r="M25" s="65">
        <f>SUM(M20,M23:M24)</f>
        <v>141313392</v>
      </c>
      <c r="N25" s="60"/>
      <c r="O25" s="65">
        <f>SUM(O20,O23:O24)</f>
        <v>4983923441</v>
      </c>
    </row>
    <row r="26" spans="1:17" ht="20.100000000000001" customHeight="1" thickTop="1" x14ac:dyDescent="0.2">
      <c r="C26" s="60">
        <f>SUM(C18-BS!L71)</f>
        <v>0</v>
      </c>
      <c r="D26" s="56"/>
      <c r="E26" s="60">
        <f>SUM(E18-BS!L72)</f>
        <v>0</v>
      </c>
      <c r="F26" s="56"/>
      <c r="G26" s="60">
        <f>SUM(G18-BS!L75)</f>
        <v>0</v>
      </c>
      <c r="H26" s="56"/>
      <c r="I26" s="60">
        <f>SUM(I18-BS!L76)</f>
        <v>0</v>
      </c>
      <c r="J26" s="58"/>
      <c r="K26" s="60"/>
      <c r="L26" s="56"/>
      <c r="M26" s="60">
        <f>SUM(M18-BS!L77)</f>
        <v>0</v>
      </c>
      <c r="N26" s="60"/>
      <c r="O26" s="60">
        <f>SUM(O18-BS!L80)</f>
        <v>0</v>
      </c>
    </row>
    <row r="27" spans="1:17" ht="20.100000000000001" customHeight="1" x14ac:dyDescent="0.2">
      <c r="C27" s="60">
        <f>SUM(C25-BS!J71)</f>
        <v>0</v>
      </c>
      <c r="D27" s="56"/>
      <c r="E27" s="60">
        <f>SUM(E25-BS!J72)</f>
        <v>0</v>
      </c>
      <c r="F27" s="56"/>
      <c r="G27" s="60">
        <f>SUM(G25-BS!J75)</f>
        <v>0</v>
      </c>
      <c r="H27" s="56"/>
      <c r="I27" s="118">
        <f>SUM(I25-BS!J76)</f>
        <v>0</v>
      </c>
      <c r="J27" s="58"/>
      <c r="K27" s="60"/>
      <c r="L27" s="56"/>
      <c r="M27" s="60">
        <f>SUM(M25-BS!J77)</f>
        <v>0</v>
      </c>
      <c r="N27" s="60"/>
      <c r="O27" s="60">
        <f>SUM(O25-BS!J80)</f>
        <v>0</v>
      </c>
    </row>
    <row r="28" spans="1:17" ht="20.100000000000001" customHeight="1" x14ac:dyDescent="0.2">
      <c r="A28" s="51" t="s">
        <v>18</v>
      </c>
      <c r="D28" s="51"/>
      <c r="F28" s="51"/>
      <c r="J28" s="51"/>
      <c r="L28" s="51"/>
      <c r="N28" s="51"/>
    </row>
  </sheetData>
  <mergeCells count="6">
    <mergeCell ref="G6:I6"/>
    <mergeCell ref="A3:V3"/>
    <mergeCell ref="A1:O1"/>
    <mergeCell ref="A2:O2"/>
    <mergeCell ref="C5:O5"/>
    <mergeCell ref="K6:M6"/>
  </mergeCells>
  <phoneticPr fontId="12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90" orientation="landscape" r:id="rId1"/>
  <rowBreaks count="6" manualBreakCount="6">
    <brk id="56" max="16383" man="1"/>
    <brk id="88" max="16383" man="1"/>
    <brk id="131" max="16383" man="1"/>
    <brk id="149" max="16383" man="1"/>
    <brk id="188" max="16383" man="1"/>
    <brk id="2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M137"/>
  <sheetViews>
    <sheetView showGridLines="0" view="pageBreakPreview" topLeftCell="A82" zoomScaleNormal="100" zoomScaleSheetLayoutView="100" workbookViewId="0">
      <selection activeCell="D66" sqref="D66"/>
    </sheetView>
  </sheetViews>
  <sheetFormatPr defaultColWidth="9.140625" defaultRowHeight="22.5" customHeight="1" x14ac:dyDescent="0.2"/>
  <cols>
    <col min="1" max="1" width="60.85546875" style="85" customWidth="1"/>
    <col min="2" max="2" width="5.7109375" style="85" customWidth="1"/>
    <col min="3" max="3" width="1.28515625" style="85" customWidth="1"/>
    <col min="4" max="4" width="14.5703125" style="85" bestFit="1" customWidth="1"/>
    <col min="5" max="5" width="1.28515625" style="85" customWidth="1"/>
    <col min="6" max="6" width="13.28515625" style="85" bestFit="1" customWidth="1"/>
    <col min="7" max="7" width="1.28515625" style="85" customWidth="1"/>
    <col min="8" max="8" width="12.7109375" style="85" customWidth="1"/>
    <col min="9" max="9" width="1.28515625" style="85" customWidth="1"/>
    <col min="10" max="10" width="12.7109375" style="85" customWidth="1"/>
    <col min="11" max="11" width="1" style="85" customWidth="1"/>
    <col min="12" max="16384" width="9.140625" style="85"/>
  </cols>
  <sheetData>
    <row r="1" spans="1:13" s="129" customFormat="1" ht="20.25" x14ac:dyDescent="0.2">
      <c r="A1" s="129" t="s">
        <v>0</v>
      </c>
    </row>
    <row r="2" spans="1:13" s="129" customFormat="1" ht="20.25" x14ac:dyDescent="0.2">
      <c r="A2" s="129" t="s">
        <v>58</v>
      </c>
    </row>
    <row r="3" spans="1:13" s="129" customFormat="1" ht="20.25" x14ac:dyDescent="0.2">
      <c r="A3" s="129" t="s">
        <v>201</v>
      </c>
    </row>
    <row r="4" spans="1:13" ht="19.5" x14ac:dyDescent="0.2">
      <c r="A4" s="1"/>
      <c r="B4" s="1"/>
      <c r="C4" s="1"/>
      <c r="D4" s="1"/>
      <c r="E4" s="1"/>
      <c r="F4" s="1"/>
      <c r="G4" s="1"/>
      <c r="H4" s="2"/>
      <c r="I4" s="1"/>
      <c r="J4" s="2" t="s">
        <v>1</v>
      </c>
    </row>
    <row r="5" spans="1:13" s="129" customFormat="1" ht="20.25" x14ac:dyDescent="0.2">
      <c r="A5" s="3"/>
      <c r="B5" s="3"/>
      <c r="C5" s="3"/>
      <c r="D5" s="4"/>
      <c r="E5" s="128" t="s">
        <v>2</v>
      </c>
      <c r="F5" s="4"/>
      <c r="G5" s="3"/>
      <c r="H5" s="4"/>
      <c r="I5" s="128" t="s">
        <v>3</v>
      </c>
      <c r="J5" s="4"/>
      <c r="M5" s="85"/>
    </row>
    <row r="6" spans="1:13" ht="19.5" x14ac:dyDescent="0.2">
      <c r="B6" s="5"/>
      <c r="D6" s="5">
        <v>2562</v>
      </c>
      <c r="F6" s="5">
        <v>2561</v>
      </c>
      <c r="H6" s="5">
        <v>2562</v>
      </c>
      <c r="J6" s="5">
        <v>2561</v>
      </c>
    </row>
    <row r="7" spans="1:13" ht="19.5" x14ac:dyDescent="0.2">
      <c r="B7" s="5"/>
      <c r="D7" s="5"/>
      <c r="F7" s="12" t="s">
        <v>205</v>
      </c>
      <c r="H7" s="5"/>
      <c r="J7" s="5"/>
    </row>
    <row r="8" spans="1:13" ht="20.25" x14ac:dyDescent="0.2">
      <c r="A8" s="129" t="s">
        <v>59</v>
      </c>
    </row>
    <row r="9" spans="1:13" ht="19.5" x14ac:dyDescent="0.2">
      <c r="A9" s="85" t="s">
        <v>193</v>
      </c>
      <c r="D9" s="86">
        <f>SUM(PL!D26)</f>
        <v>582723185</v>
      </c>
      <c r="E9" s="86"/>
      <c r="F9" s="86">
        <f>SUM(PL!F26)</f>
        <v>210856607</v>
      </c>
      <c r="G9" s="86"/>
      <c r="H9" s="86">
        <f>SUM(PL!H26)</f>
        <v>1019764210</v>
      </c>
      <c r="I9" s="86"/>
      <c r="J9" s="86">
        <f>SUM(PL!J26)</f>
        <v>-29669185</v>
      </c>
    </row>
    <row r="10" spans="1:13" ht="19.5" x14ac:dyDescent="0.2">
      <c r="A10" s="85" t="s">
        <v>184</v>
      </c>
      <c r="D10" s="86"/>
      <c r="E10" s="86"/>
      <c r="F10" s="86"/>
      <c r="G10" s="86"/>
      <c r="H10" s="86"/>
      <c r="I10" s="86"/>
      <c r="J10" s="86"/>
    </row>
    <row r="11" spans="1:13" ht="19.5" x14ac:dyDescent="0.2">
      <c r="A11" s="85" t="s">
        <v>60</v>
      </c>
      <c r="D11" s="86"/>
      <c r="E11" s="86"/>
      <c r="F11" s="86"/>
      <c r="G11" s="86"/>
      <c r="H11" s="86"/>
      <c r="I11" s="86"/>
      <c r="J11" s="86"/>
    </row>
    <row r="12" spans="1:13" ht="19.5" x14ac:dyDescent="0.2">
      <c r="A12" s="85" t="s">
        <v>61</v>
      </c>
      <c r="D12" s="86">
        <v>411754788</v>
      </c>
      <c r="E12" s="86"/>
      <c r="F12" s="86">
        <v>375532160</v>
      </c>
      <c r="G12" s="86"/>
      <c r="H12" s="86">
        <v>8314081</v>
      </c>
      <c r="I12" s="86"/>
      <c r="J12" s="86">
        <v>8005507</v>
      </c>
    </row>
    <row r="13" spans="1:13" ht="19.5" x14ac:dyDescent="0.2">
      <c r="A13" s="85" t="s">
        <v>62</v>
      </c>
      <c r="D13" s="86">
        <v>2370681</v>
      </c>
      <c r="E13" s="86"/>
      <c r="F13" s="86">
        <v>2495171</v>
      </c>
      <c r="G13" s="86"/>
      <c r="H13" s="86">
        <v>0</v>
      </c>
      <c r="I13" s="86"/>
      <c r="J13" s="86">
        <v>0</v>
      </c>
    </row>
    <row r="14" spans="1:13" ht="19.5" x14ac:dyDescent="0.2">
      <c r="A14" s="85" t="s">
        <v>166</v>
      </c>
      <c r="D14" s="86">
        <v>0</v>
      </c>
      <c r="E14" s="86"/>
      <c r="F14" s="86">
        <v>2020121</v>
      </c>
      <c r="G14" s="86"/>
      <c r="H14" s="86">
        <v>0</v>
      </c>
      <c r="I14" s="86"/>
      <c r="J14" s="86">
        <v>0</v>
      </c>
    </row>
    <row r="15" spans="1:13" ht="19.5" x14ac:dyDescent="0.2">
      <c r="A15" s="85" t="s">
        <v>182</v>
      </c>
      <c r="D15" s="83">
        <v>805637</v>
      </c>
      <c r="E15" s="86"/>
      <c r="F15" s="83">
        <v>-317048</v>
      </c>
      <c r="G15" s="86"/>
      <c r="H15" s="86">
        <v>228205</v>
      </c>
      <c r="I15" s="86"/>
      <c r="J15" s="86">
        <v>0</v>
      </c>
    </row>
    <row r="16" spans="1:13" ht="19.5" x14ac:dyDescent="0.2">
      <c r="A16" s="85" t="s">
        <v>246</v>
      </c>
      <c r="D16" s="83">
        <v>-228355</v>
      </c>
      <c r="E16" s="86"/>
      <c r="F16" s="83">
        <v>2077550</v>
      </c>
      <c r="G16" s="86"/>
      <c r="H16" s="86">
        <v>0</v>
      </c>
      <c r="I16" s="86"/>
      <c r="J16" s="86">
        <v>0</v>
      </c>
    </row>
    <row r="17" spans="1:10" ht="19.5" x14ac:dyDescent="0.2">
      <c r="A17" s="85" t="s">
        <v>179</v>
      </c>
      <c r="D17" s="83">
        <v>0</v>
      </c>
      <c r="E17" s="86"/>
      <c r="F17" s="83">
        <v>0</v>
      </c>
      <c r="G17" s="86"/>
      <c r="H17" s="86">
        <v>-1009560260</v>
      </c>
      <c r="I17" s="86"/>
      <c r="J17" s="86">
        <v>0</v>
      </c>
    </row>
    <row r="18" spans="1:10" ht="19.5" x14ac:dyDescent="0.2">
      <c r="A18" s="85" t="s">
        <v>180</v>
      </c>
      <c r="D18" s="83">
        <v>0</v>
      </c>
      <c r="E18" s="86"/>
      <c r="F18" s="83">
        <v>0</v>
      </c>
      <c r="G18" s="86"/>
      <c r="H18" s="86">
        <v>-28271056</v>
      </c>
      <c r="I18" s="86"/>
      <c r="J18" s="86">
        <v>-28271056</v>
      </c>
    </row>
    <row r="19" spans="1:10" ht="19.5" x14ac:dyDescent="0.2">
      <c r="A19" s="85" t="s">
        <v>235</v>
      </c>
      <c r="D19" s="89">
        <v>-4779916</v>
      </c>
      <c r="E19" s="86"/>
      <c r="F19" s="89">
        <v>-65627750</v>
      </c>
      <c r="G19" s="86"/>
      <c r="H19" s="86">
        <v>0</v>
      </c>
      <c r="I19" s="86"/>
      <c r="J19" s="86">
        <v>0</v>
      </c>
    </row>
    <row r="20" spans="1:10" ht="19.5" x14ac:dyDescent="0.2">
      <c r="A20" s="85" t="s">
        <v>257</v>
      </c>
      <c r="D20" s="83">
        <v>-86510317</v>
      </c>
      <c r="E20" s="86"/>
      <c r="F20" s="83">
        <v>-50618099</v>
      </c>
      <c r="G20" s="86"/>
      <c r="H20" s="83">
        <v>-7427794</v>
      </c>
      <c r="I20" s="86"/>
      <c r="J20" s="83">
        <v>2105654</v>
      </c>
    </row>
    <row r="21" spans="1:10" ht="19.5" x14ac:dyDescent="0.2">
      <c r="A21" s="85" t="s">
        <v>168</v>
      </c>
      <c r="D21" s="83">
        <v>-648330</v>
      </c>
      <c r="E21" s="86"/>
      <c r="F21" s="83">
        <v>1299395</v>
      </c>
      <c r="G21" s="86"/>
      <c r="H21" s="83">
        <v>-5077</v>
      </c>
      <c r="I21" s="86"/>
      <c r="J21" s="83">
        <v>-11982</v>
      </c>
    </row>
    <row r="22" spans="1:10" ht="19.5" x14ac:dyDescent="0.2">
      <c r="A22" s="85" t="s">
        <v>247</v>
      </c>
      <c r="D22" s="83">
        <v>9672019</v>
      </c>
      <c r="E22" s="86"/>
      <c r="F22" s="83">
        <v>0</v>
      </c>
      <c r="G22" s="86"/>
      <c r="H22" s="86">
        <v>9430018</v>
      </c>
      <c r="I22" s="86"/>
      <c r="J22" s="86">
        <v>0</v>
      </c>
    </row>
    <row r="23" spans="1:10" ht="19.5" x14ac:dyDescent="0.2">
      <c r="A23" s="85" t="s">
        <v>63</v>
      </c>
      <c r="D23" s="86">
        <v>5515715</v>
      </c>
      <c r="E23" s="86"/>
      <c r="F23" s="86">
        <v>426423</v>
      </c>
      <c r="G23" s="86"/>
      <c r="H23" s="86">
        <v>0</v>
      </c>
      <c r="I23" s="86"/>
      <c r="J23" s="86">
        <v>18515442</v>
      </c>
    </row>
    <row r="24" spans="1:10" ht="19.5" x14ac:dyDescent="0.2">
      <c r="A24" s="85" t="s">
        <v>196</v>
      </c>
      <c r="D24" s="86">
        <v>0</v>
      </c>
      <c r="E24" s="86"/>
      <c r="F24" s="86">
        <v>64711856</v>
      </c>
      <c r="G24" s="86"/>
      <c r="H24" s="86">
        <v>0</v>
      </c>
      <c r="I24" s="86"/>
      <c r="J24" s="86">
        <v>0</v>
      </c>
    </row>
    <row r="25" spans="1:10" ht="19.5" x14ac:dyDescent="0.2">
      <c r="A25" s="85" t="s">
        <v>212</v>
      </c>
      <c r="D25" s="86">
        <v>11150454</v>
      </c>
      <c r="E25" s="86"/>
      <c r="F25" s="86">
        <v>0</v>
      </c>
      <c r="G25" s="86"/>
      <c r="H25" s="86">
        <v>2919631</v>
      </c>
      <c r="I25" s="86"/>
      <c r="J25" s="86">
        <v>0</v>
      </c>
    </row>
    <row r="26" spans="1:10" ht="19.5" x14ac:dyDescent="0.2">
      <c r="A26" s="90" t="s">
        <v>169</v>
      </c>
      <c r="D26" s="86">
        <v>13603226</v>
      </c>
      <c r="E26" s="86"/>
      <c r="F26" s="86">
        <v>11455914</v>
      </c>
      <c r="G26" s="86"/>
      <c r="H26" s="86">
        <v>3503576</v>
      </c>
      <c r="I26" s="86"/>
      <c r="J26" s="86">
        <v>1175930</v>
      </c>
    </row>
    <row r="27" spans="1:10" ht="19.5" x14ac:dyDescent="0.2">
      <c r="A27" s="90" t="s">
        <v>234</v>
      </c>
      <c r="D27" s="86">
        <v>1668397</v>
      </c>
      <c r="E27" s="86"/>
      <c r="F27" s="86">
        <v>-10335623</v>
      </c>
      <c r="G27" s="86"/>
      <c r="H27" s="86">
        <v>0</v>
      </c>
      <c r="I27" s="86"/>
      <c r="J27" s="86">
        <v>0</v>
      </c>
    </row>
    <row r="28" spans="1:10" s="100" customFormat="1" ht="19.5" x14ac:dyDescent="0.2">
      <c r="A28" s="101" t="s">
        <v>162</v>
      </c>
      <c r="D28" s="86">
        <v>-6880452</v>
      </c>
      <c r="E28" s="86"/>
      <c r="F28" s="86">
        <v>-48531803</v>
      </c>
      <c r="G28" s="86"/>
      <c r="H28" s="86">
        <v>0</v>
      </c>
      <c r="I28" s="86"/>
      <c r="J28" s="86">
        <v>0</v>
      </c>
    </row>
    <row r="29" spans="1:10" ht="19.5" x14ac:dyDescent="0.2">
      <c r="A29" s="19" t="s">
        <v>64</v>
      </c>
      <c r="D29" s="83">
        <v>-38193528</v>
      </c>
      <c r="E29" s="83"/>
      <c r="F29" s="83">
        <v>-31368328</v>
      </c>
      <c r="G29" s="83"/>
      <c r="H29" s="83">
        <v>-73143428</v>
      </c>
      <c r="I29" s="83"/>
      <c r="J29" s="83">
        <v>-41693688</v>
      </c>
    </row>
    <row r="30" spans="1:10" ht="19.5" x14ac:dyDescent="0.2">
      <c r="A30" s="19" t="s">
        <v>65</v>
      </c>
      <c r="D30" s="7">
        <v>132252130</v>
      </c>
      <c r="E30" s="83"/>
      <c r="F30" s="7">
        <v>158178352</v>
      </c>
      <c r="G30" s="83"/>
      <c r="H30" s="7">
        <v>53474500</v>
      </c>
      <c r="I30" s="83"/>
      <c r="J30" s="7">
        <v>39015177</v>
      </c>
    </row>
    <row r="31" spans="1:10" ht="19.5" x14ac:dyDescent="0.2">
      <c r="A31" s="19" t="s">
        <v>66</v>
      </c>
      <c r="D31" s="88"/>
      <c r="E31" s="83"/>
      <c r="F31" s="88"/>
      <c r="G31" s="83"/>
      <c r="H31" s="88"/>
      <c r="I31" s="83"/>
      <c r="J31" s="88"/>
    </row>
    <row r="32" spans="1:10" ht="19.5" x14ac:dyDescent="0.2">
      <c r="A32" s="19" t="s">
        <v>67</v>
      </c>
      <c r="D32" s="88">
        <f>SUM(D9:D30)</f>
        <v>1034275334</v>
      </c>
      <c r="E32" s="86"/>
      <c r="F32" s="88">
        <f>SUM(F9:F30)</f>
        <v>622254898</v>
      </c>
      <c r="G32" s="86"/>
      <c r="H32" s="88">
        <f>SUM(H9:H30)</f>
        <v>-20773394</v>
      </c>
      <c r="I32" s="86"/>
      <c r="J32" s="88">
        <f>SUM(J9:J30)</f>
        <v>-30828201</v>
      </c>
    </row>
    <row r="33" spans="1:10" ht="19.5" x14ac:dyDescent="0.2">
      <c r="A33" s="85" t="s">
        <v>68</v>
      </c>
      <c r="D33" s="86"/>
      <c r="E33" s="86"/>
      <c r="F33" s="86"/>
      <c r="G33" s="86"/>
      <c r="H33" s="86"/>
      <c r="I33" s="86"/>
      <c r="J33" s="86"/>
    </row>
    <row r="34" spans="1:10" ht="19.5" x14ac:dyDescent="0.2">
      <c r="A34" s="90" t="s">
        <v>124</v>
      </c>
      <c r="D34" s="86">
        <v>-178807475</v>
      </c>
      <c r="E34" s="86"/>
      <c r="F34" s="86">
        <v>68871308</v>
      </c>
      <c r="G34" s="86"/>
      <c r="H34" s="86">
        <v>12731405</v>
      </c>
      <c r="I34" s="86"/>
      <c r="J34" s="86">
        <v>-18790751</v>
      </c>
    </row>
    <row r="35" spans="1:10" ht="19.5" x14ac:dyDescent="0.2">
      <c r="A35" s="85" t="s">
        <v>69</v>
      </c>
      <c r="D35" s="86">
        <v>13020152</v>
      </c>
      <c r="E35" s="86"/>
      <c r="F35" s="86">
        <v>9402980</v>
      </c>
      <c r="G35" s="86"/>
      <c r="H35" s="86">
        <v>0</v>
      </c>
      <c r="I35" s="86"/>
      <c r="J35" s="86">
        <v>0</v>
      </c>
    </row>
    <row r="36" spans="1:10" ht="19.5" x14ac:dyDescent="0.2">
      <c r="A36" s="85" t="s">
        <v>70</v>
      </c>
      <c r="D36" s="86">
        <v>-423472660</v>
      </c>
      <c r="E36" s="86"/>
      <c r="F36" s="86">
        <v>125258382</v>
      </c>
      <c r="G36" s="86"/>
      <c r="H36" s="86">
        <v>0</v>
      </c>
      <c r="I36" s="86"/>
      <c r="J36" s="86">
        <v>15727741</v>
      </c>
    </row>
    <row r="37" spans="1:10" ht="19.5" x14ac:dyDescent="0.2">
      <c r="A37" s="85" t="s">
        <v>213</v>
      </c>
      <c r="D37" s="86">
        <v>-29259815</v>
      </c>
      <c r="E37" s="86"/>
      <c r="F37" s="86">
        <v>-9565460</v>
      </c>
      <c r="G37" s="86"/>
      <c r="H37" s="86">
        <v>0</v>
      </c>
      <c r="I37" s="86"/>
      <c r="J37" s="86"/>
    </row>
    <row r="38" spans="1:10" ht="19.5" x14ac:dyDescent="0.2">
      <c r="A38" s="85" t="s">
        <v>71</v>
      </c>
      <c r="D38" s="86">
        <v>51154094</v>
      </c>
      <c r="E38" s="86"/>
      <c r="F38" s="86">
        <v>-119321491</v>
      </c>
      <c r="G38" s="86"/>
      <c r="H38" s="86">
        <v>6572555</v>
      </c>
      <c r="I38" s="86"/>
      <c r="J38" s="86">
        <v>5629014</v>
      </c>
    </row>
    <row r="39" spans="1:10" ht="19.5" x14ac:dyDescent="0.2">
      <c r="A39" s="85" t="s">
        <v>72</v>
      </c>
      <c r="D39" s="86">
        <v>-308419047</v>
      </c>
      <c r="E39" s="86"/>
      <c r="F39" s="86">
        <v>-165867924</v>
      </c>
      <c r="G39" s="86"/>
      <c r="H39" s="86">
        <v>0</v>
      </c>
      <c r="I39" s="86"/>
      <c r="J39" s="86">
        <v>0</v>
      </c>
    </row>
    <row r="40" spans="1:10" ht="19.5" x14ac:dyDescent="0.2">
      <c r="A40" s="85" t="s">
        <v>73</v>
      </c>
      <c r="D40" s="86">
        <v>-4235025</v>
      </c>
      <c r="E40" s="86"/>
      <c r="F40" s="86">
        <v>-13776211</v>
      </c>
      <c r="G40" s="86"/>
      <c r="H40" s="86">
        <v>-300</v>
      </c>
      <c r="I40" s="86"/>
      <c r="J40" s="86">
        <v>-51600</v>
      </c>
    </row>
    <row r="41" spans="1:10" ht="19.5" x14ac:dyDescent="0.2">
      <c r="A41" s="85" t="s">
        <v>75</v>
      </c>
      <c r="D41" s="86"/>
      <c r="E41" s="86"/>
      <c r="F41" s="86"/>
      <c r="G41" s="86"/>
      <c r="H41" s="86"/>
      <c r="I41" s="86"/>
      <c r="J41" s="86"/>
    </row>
    <row r="42" spans="1:10" ht="19.5" x14ac:dyDescent="0.2">
      <c r="A42" s="30" t="s">
        <v>125</v>
      </c>
      <c r="D42" s="86">
        <v>262652113</v>
      </c>
      <c r="E42" s="86"/>
      <c r="F42" s="86">
        <v>-39357702</v>
      </c>
      <c r="G42" s="86"/>
      <c r="H42" s="86">
        <v>1172010</v>
      </c>
      <c r="I42" s="86"/>
      <c r="J42" s="86">
        <v>-1223109</v>
      </c>
    </row>
    <row r="43" spans="1:10" ht="19.5" x14ac:dyDescent="0.2">
      <c r="A43" s="85" t="s">
        <v>145</v>
      </c>
      <c r="D43" s="86">
        <v>-48568629</v>
      </c>
      <c r="E43" s="86"/>
      <c r="F43" s="86">
        <v>227412519</v>
      </c>
      <c r="G43" s="86"/>
      <c r="H43" s="86">
        <v>-328537</v>
      </c>
      <c r="I43" s="86"/>
      <c r="J43" s="86">
        <v>323913</v>
      </c>
    </row>
    <row r="44" spans="1:10" ht="19.5" x14ac:dyDescent="0.2">
      <c r="A44" s="85" t="s">
        <v>76</v>
      </c>
      <c r="D44" s="86">
        <v>66781179</v>
      </c>
      <c r="E44" s="86"/>
      <c r="F44" s="86">
        <v>39076577</v>
      </c>
      <c r="G44" s="86"/>
      <c r="H44" s="86">
        <v>16603956</v>
      </c>
      <c r="I44" s="86"/>
      <c r="J44" s="86">
        <v>-220813</v>
      </c>
    </row>
    <row r="45" spans="1:10" ht="20.45" customHeight="1" x14ac:dyDescent="0.2">
      <c r="A45" s="85" t="s">
        <v>248</v>
      </c>
      <c r="D45" s="86">
        <v>-4766975</v>
      </c>
      <c r="E45" s="86"/>
      <c r="F45" s="86">
        <v>-12508035</v>
      </c>
      <c r="G45" s="86"/>
      <c r="H45" s="86">
        <v>-136036</v>
      </c>
      <c r="I45" s="86"/>
      <c r="J45" s="86">
        <v>-2506733</v>
      </c>
    </row>
    <row r="46" spans="1:10" ht="19.5" x14ac:dyDescent="0.2">
      <c r="A46" s="85" t="s">
        <v>199</v>
      </c>
      <c r="D46" s="86">
        <v>-4036149</v>
      </c>
      <c r="E46" s="86"/>
      <c r="F46" s="86">
        <v>-10000000</v>
      </c>
      <c r="G46" s="86"/>
      <c r="H46" s="86">
        <v>0</v>
      </c>
      <c r="I46" s="86"/>
      <c r="J46" s="86">
        <v>0</v>
      </c>
    </row>
    <row r="47" spans="1:10" ht="19.5" x14ac:dyDescent="0.2">
      <c r="A47" s="85" t="s">
        <v>77</v>
      </c>
      <c r="D47" s="7">
        <v>-11378881</v>
      </c>
      <c r="E47" s="86"/>
      <c r="F47" s="7">
        <v>3150773</v>
      </c>
      <c r="G47" s="86"/>
      <c r="H47" s="7">
        <v>-212074</v>
      </c>
      <c r="I47" s="86"/>
      <c r="J47" s="7">
        <v>440461</v>
      </c>
    </row>
    <row r="48" spans="1:10" ht="19.5" x14ac:dyDescent="0.2">
      <c r="A48" s="20" t="s">
        <v>249</v>
      </c>
      <c r="D48" s="86">
        <f>SUM(D32:D40,D42:D47)</f>
        <v>414938216</v>
      </c>
      <c r="E48" s="86"/>
      <c r="F48" s="86">
        <f>SUM(F32:F40,F42:F47)</f>
        <v>725030614</v>
      </c>
      <c r="G48" s="86"/>
      <c r="H48" s="86">
        <f>SUM(H32:H40,H42:H47)</f>
        <v>15629585</v>
      </c>
      <c r="I48" s="86"/>
      <c r="J48" s="86">
        <f>SUM(J32:J40,J42:J47)</f>
        <v>-31500078</v>
      </c>
    </row>
    <row r="49" spans="1:13" ht="19.5" x14ac:dyDescent="0.2">
      <c r="A49" s="20" t="s">
        <v>78</v>
      </c>
      <c r="D49" s="86">
        <v>38306037</v>
      </c>
      <c r="E49" s="86"/>
      <c r="F49" s="86">
        <v>31331003</v>
      </c>
      <c r="G49" s="86"/>
      <c r="H49" s="86">
        <v>58740346</v>
      </c>
      <c r="I49" s="86"/>
      <c r="J49" s="86">
        <v>43988561</v>
      </c>
    </row>
    <row r="50" spans="1:13" ht="19.5" x14ac:dyDescent="0.2">
      <c r="A50" s="85" t="s">
        <v>79</v>
      </c>
      <c r="D50" s="86">
        <v>-174833093</v>
      </c>
      <c r="E50" s="86"/>
      <c r="F50" s="86">
        <v>-159301012</v>
      </c>
      <c r="G50" s="86"/>
      <c r="H50" s="86">
        <v>-49719041</v>
      </c>
      <c r="I50" s="86"/>
      <c r="J50" s="86">
        <v>-38634659</v>
      </c>
    </row>
    <row r="51" spans="1:13" ht="19.5" x14ac:dyDescent="0.2">
      <c r="A51" s="85" t="s">
        <v>149</v>
      </c>
      <c r="D51" s="14">
        <v>-119417034</v>
      </c>
      <c r="E51" s="86"/>
      <c r="F51" s="14">
        <v>-110637075</v>
      </c>
      <c r="G51" s="86"/>
      <c r="H51" s="14">
        <v>-6651278</v>
      </c>
      <c r="I51" s="86"/>
      <c r="J51" s="14">
        <v>-5948110</v>
      </c>
    </row>
    <row r="52" spans="1:13" ht="20.25" x14ac:dyDescent="0.2">
      <c r="A52" s="129" t="s">
        <v>250</v>
      </c>
      <c r="D52" s="7">
        <f>SUM(D48:D51)</f>
        <v>158994126</v>
      </c>
      <c r="E52" s="86"/>
      <c r="F52" s="7">
        <f>SUM(F48:F51)</f>
        <v>486423530</v>
      </c>
      <c r="G52" s="86"/>
      <c r="H52" s="7">
        <f>SUM(H48:H51)</f>
        <v>17999612</v>
      </c>
      <c r="J52" s="7">
        <f>SUM(J48:J51)</f>
        <v>-32094286</v>
      </c>
    </row>
    <row r="53" spans="1:13" ht="20.25" x14ac:dyDescent="0.2">
      <c r="A53" s="129"/>
      <c r="D53" s="88"/>
      <c r="E53" s="86"/>
      <c r="F53" s="88"/>
      <c r="G53" s="86"/>
      <c r="H53" s="88"/>
      <c r="J53" s="88"/>
    </row>
    <row r="54" spans="1:13" ht="20.25" x14ac:dyDescent="0.2">
      <c r="A54" s="85" t="s">
        <v>18</v>
      </c>
      <c r="M54" s="129"/>
    </row>
    <row r="55" spans="1:13" s="129" customFormat="1" ht="20.25" x14ac:dyDescent="0.2">
      <c r="A55" s="129" t="s">
        <v>0</v>
      </c>
    </row>
    <row r="56" spans="1:13" s="129" customFormat="1" ht="20.25" x14ac:dyDescent="0.2">
      <c r="A56" s="129" t="s">
        <v>74</v>
      </c>
    </row>
    <row r="57" spans="1:13" s="129" customFormat="1" ht="20.25" x14ac:dyDescent="0.2">
      <c r="A57" s="129" t="s">
        <v>201</v>
      </c>
    </row>
    <row r="58" spans="1:13" ht="19.5" x14ac:dyDescent="0.2">
      <c r="A58" s="1"/>
      <c r="B58" s="1"/>
      <c r="C58" s="1"/>
      <c r="D58" s="1"/>
      <c r="E58" s="1"/>
      <c r="F58" s="1"/>
      <c r="G58" s="1"/>
      <c r="H58" s="2"/>
      <c r="I58" s="1"/>
      <c r="J58" s="2" t="s">
        <v>1</v>
      </c>
    </row>
    <row r="59" spans="1:13" s="129" customFormat="1" ht="20.25" x14ac:dyDescent="0.2">
      <c r="A59" s="3"/>
      <c r="B59" s="3"/>
      <c r="C59" s="3"/>
      <c r="D59" s="4"/>
      <c r="E59" s="128" t="s">
        <v>2</v>
      </c>
      <c r="F59" s="4"/>
      <c r="G59" s="3"/>
      <c r="H59" s="4"/>
      <c r="I59" s="128" t="s">
        <v>3</v>
      </c>
      <c r="J59" s="4"/>
      <c r="M59" s="85"/>
    </row>
    <row r="60" spans="1:13" ht="19.5" x14ac:dyDescent="0.2">
      <c r="B60" s="5"/>
      <c r="D60" s="5">
        <v>2562</v>
      </c>
      <c r="F60" s="5">
        <v>2561</v>
      </c>
      <c r="H60" s="5">
        <v>2562</v>
      </c>
      <c r="J60" s="5">
        <v>2561</v>
      </c>
    </row>
    <row r="61" spans="1:13" ht="19.5" x14ac:dyDescent="0.2">
      <c r="B61" s="5"/>
      <c r="D61" s="5"/>
      <c r="F61" s="12" t="s">
        <v>205</v>
      </c>
      <c r="H61" s="5"/>
      <c r="J61" s="5"/>
    </row>
    <row r="62" spans="1:13" ht="20.25" x14ac:dyDescent="0.2">
      <c r="A62" s="129" t="s">
        <v>80</v>
      </c>
      <c r="D62" s="86"/>
      <c r="E62" s="86"/>
      <c r="F62" s="86"/>
      <c r="G62" s="86"/>
      <c r="H62" s="86"/>
      <c r="I62" s="86"/>
      <c r="J62" s="86"/>
    </row>
    <row r="63" spans="1:13" ht="19.5" x14ac:dyDescent="0.2">
      <c r="A63" s="85" t="s">
        <v>258</v>
      </c>
      <c r="D63" s="10">
        <v>14044883</v>
      </c>
      <c r="E63" s="88"/>
      <c r="F63" s="10">
        <v>-1038422</v>
      </c>
      <c r="G63" s="88"/>
      <c r="H63" s="83">
        <v>0</v>
      </c>
      <c r="I63" s="88"/>
      <c r="J63" s="83">
        <v>0</v>
      </c>
    </row>
    <row r="64" spans="1:13" ht="19.5" x14ac:dyDescent="0.2">
      <c r="A64" s="85" t="s">
        <v>256</v>
      </c>
      <c r="D64" s="10">
        <f>-37831544</f>
        <v>-37831544</v>
      </c>
      <c r="E64" s="88"/>
      <c r="F64" s="83">
        <v>0</v>
      </c>
      <c r="G64" s="88"/>
      <c r="H64" s="83">
        <v>0</v>
      </c>
      <c r="I64" s="88"/>
      <c r="J64" s="83">
        <v>0</v>
      </c>
    </row>
    <row r="65" spans="1:11" ht="19.5" x14ac:dyDescent="0.2">
      <c r="A65" s="85" t="s">
        <v>214</v>
      </c>
      <c r="D65" s="10">
        <v>-90652</v>
      </c>
      <c r="E65" s="88"/>
      <c r="F65" s="10">
        <v>0</v>
      </c>
      <c r="G65" s="88"/>
      <c r="H65" s="83">
        <v>-90652</v>
      </c>
      <c r="I65" s="88"/>
      <c r="J65" s="83">
        <v>0</v>
      </c>
    </row>
    <row r="66" spans="1:11" ht="19.5" x14ac:dyDescent="0.2">
      <c r="A66" s="85" t="s">
        <v>150</v>
      </c>
      <c r="D66" s="89">
        <v>0</v>
      </c>
      <c r="E66" s="86"/>
      <c r="F66" s="89">
        <v>0</v>
      </c>
      <c r="G66" s="86"/>
      <c r="H66" s="89">
        <v>1082500000</v>
      </c>
      <c r="I66" s="86"/>
      <c r="J66" s="89">
        <v>920000630</v>
      </c>
    </row>
    <row r="67" spans="1:11" ht="19.5" x14ac:dyDescent="0.2">
      <c r="A67" s="85" t="s">
        <v>152</v>
      </c>
      <c r="D67" s="83">
        <v>0</v>
      </c>
      <c r="E67" s="87"/>
      <c r="F67" s="83">
        <v>0</v>
      </c>
      <c r="G67" s="87"/>
      <c r="H67" s="83">
        <v>-2001050000</v>
      </c>
      <c r="I67" s="87"/>
      <c r="J67" s="83">
        <v>-929000000</v>
      </c>
    </row>
    <row r="68" spans="1:11" ht="19.5" x14ac:dyDescent="0.2">
      <c r="A68" s="85" t="s">
        <v>190</v>
      </c>
      <c r="D68" s="83">
        <v>0</v>
      </c>
      <c r="E68" s="87"/>
      <c r="F68" s="83">
        <v>-48438405</v>
      </c>
      <c r="G68" s="87"/>
      <c r="H68" s="83">
        <v>0</v>
      </c>
      <c r="I68" s="87"/>
      <c r="J68" s="83">
        <v>0</v>
      </c>
    </row>
    <row r="69" spans="1:11" ht="19.5" x14ac:dyDescent="0.2">
      <c r="A69" s="85" t="s">
        <v>215</v>
      </c>
      <c r="D69" s="83">
        <v>-83625750</v>
      </c>
      <c r="E69" s="87"/>
      <c r="F69" s="83">
        <v>-17398700</v>
      </c>
      <c r="G69" s="87"/>
      <c r="H69" s="83">
        <v>0</v>
      </c>
      <c r="I69" s="87"/>
      <c r="J69" s="83">
        <v>0</v>
      </c>
    </row>
    <row r="70" spans="1:11" ht="19.5" x14ac:dyDescent="0.2">
      <c r="A70" s="85" t="s">
        <v>82</v>
      </c>
      <c r="D70" s="10">
        <v>1399970</v>
      </c>
      <c r="E70" s="88"/>
      <c r="F70" s="10">
        <v>1074422</v>
      </c>
      <c r="G70" s="88"/>
      <c r="H70" s="10">
        <v>7196</v>
      </c>
      <c r="I70" s="88"/>
      <c r="J70" s="10">
        <v>66843</v>
      </c>
    </row>
    <row r="71" spans="1:11" ht="19.5" x14ac:dyDescent="0.2">
      <c r="A71" s="85" t="s">
        <v>81</v>
      </c>
      <c r="D71" s="10">
        <v>-930554213</v>
      </c>
      <c r="E71" s="88"/>
      <c r="F71" s="10">
        <v>-516345073</v>
      </c>
      <c r="G71" s="88"/>
      <c r="H71" s="83">
        <v>-8853400</v>
      </c>
      <c r="I71" s="88"/>
      <c r="J71" s="83">
        <v>-8500035</v>
      </c>
    </row>
    <row r="72" spans="1:11" ht="19.5" x14ac:dyDescent="0.2">
      <c r="A72" s="85" t="s">
        <v>216</v>
      </c>
      <c r="D72" s="89">
        <v>0</v>
      </c>
      <c r="E72" s="86"/>
      <c r="F72" s="89">
        <v>0</v>
      </c>
      <c r="G72" s="86"/>
      <c r="H72" s="89">
        <v>1009560260</v>
      </c>
      <c r="I72" s="86"/>
      <c r="J72" s="89">
        <v>0</v>
      </c>
    </row>
    <row r="73" spans="1:11" ht="19.5" x14ac:dyDescent="0.2">
      <c r="A73" s="127" t="s">
        <v>217</v>
      </c>
      <c r="D73" s="89">
        <v>28271056</v>
      </c>
      <c r="E73" s="86"/>
      <c r="F73" s="89">
        <v>28271056</v>
      </c>
      <c r="G73" s="86"/>
      <c r="H73" s="89">
        <v>28271056</v>
      </c>
      <c r="I73" s="86"/>
      <c r="J73" s="89">
        <v>28271056</v>
      </c>
    </row>
    <row r="74" spans="1:11" ht="19.5" x14ac:dyDescent="0.2">
      <c r="A74" s="127" t="s">
        <v>218</v>
      </c>
      <c r="D74" s="14">
        <v>0</v>
      </c>
      <c r="E74" s="86">
        <v>0</v>
      </c>
      <c r="F74" s="14">
        <v>-3540</v>
      </c>
      <c r="G74" s="86">
        <v>0</v>
      </c>
      <c r="H74" s="14">
        <v>0</v>
      </c>
      <c r="I74" s="86"/>
      <c r="J74" s="14">
        <v>0</v>
      </c>
    </row>
    <row r="75" spans="1:11" ht="20.25" x14ac:dyDescent="0.2">
      <c r="A75" s="129" t="s">
        <v>163</v>
      </c>
      <c r="D75" s="7">
        <f>SUM(D63:D74)</f>
        <v>-1008386250</v>
      </c>
      <c r="E75" s="86"/>
      <c r="F75" s="7">
        <f>SUM(F63:F74)</f>
        <v>-553878662</v>
      </c>
      <c r="G75" s="86"/>
      <c r="H75" s="7">
        <f>SUM(H63:H74)</f>
        <v>110344460</v>
      </c>
      <c r="I75" s="86"/>
      <c r="J75" s="7">
        <f>SUM(J63:J74)</f>
        <v>10838494</v>
      </c>
      <c r="K75" s="12"/>
    </row>
    <row r="76" spans="1:11" ht="20.25" x14ac:dyDescent="0.2">
      <c r="A76" s="129" t="s">
        <v>83</v>
      </c>
      <c r="D76" s="86"/>
      <c r="E76" s="86"/>
      <c r="F76" s="86"/>
      <c r="G76" s="86"/>
      <c r="H76" s="86"/>
      <c r="I76" s="86"/>
      <c r="J76" s="86"/>
    </row>
    <row r="77" spans="1:11" ht="19.5" x14ac:dyDescent="0.2">
      <c r="A77" s="85" t="s">
        <v>251</v>
      </c>
      <c r="D77" s="86">
        <v>667000000</v>
      </c>
      <c r="E77" s="86"/>
      <c r="F77" s="86">
        <v>-60000000</v>
      </c>
      <c r="G77" s="86"/>
      <c r="H77" s="86">
        <v>410000000</v>
      </c>
      <c r="I77" s="86"/>
      <c r="J77" s="86">
        <v>-20000000</v>
      </c>
    </row>
    <row r="78" spans="1:11" ht="19.5" x14ac:dyDescent="0.2">
      <c r="A78" s="100" t="s">
        <v>85</v>
      </c>
      <c r="D78" s="86">
        <v>0</v>
      </c>
      <c r="E78" s="86"/>
      <c r="F78" s="86">
        <v>0</v>
      </c>
      <c r="G78" s="86"/>
      <c r="H78" s="86">
        <v>1137500000</v>
      </c>
      <c r="I78" s="86"/>
      <c r="J78" s="86">
        <v>1094500000</v>
      </c>
    </row>
    <row r="79" spans="1:11" ht="19.5" x14ac:dyDescent="0.2">
      <c r="A79" s="100" t="s">
        <v>86</v>
      </c>
      <c r="D79" s="83">
        <v>0</v>
      </c>
      <c r="E79" s="86"/>
      <c r="F79" s="83">
        <v>0</v>
      </c>
      <c r="G79" s="86"/>
      <c r="H79" s="83">
        <v>-1398000000</v>
      </c>
      <c r="I79" s="86"/>
      <c r="J79" s="83">
        <v>-1007000000</v>
      </c>
    </row>
    <row r="80" spans="1:11" ht="19.5" x14ac:dyDescent="0.2">
      <c r="A80" s="85" t="s">
        <v>87</v>
      </c>
      <c r="D80" s="89">
        <v>2625575804</v>
      </c>
      <c r="E80" s="86"/>
      <c r="F80" s="89">
        <v>862624954</v>
      </c>
      <c r="G80" s="86"/>
      <c r="H80" s="89">
        <v>1293559446</v>
      </c>
      <c r="I80" s="86"/>
      <c r="J80" s="89">
        <v>0</v>
      </c>
    </row>
    <row r="81" spans="1:11" ht="19.5" x14ac:dyDescent="0.2">
      <c r="A81" s="85" t="s">
        <v>88</v>
      </c>
      <c r="D81" s="88">
        <v>-764442539</v>
      </c>
      <c r="E81" s="88"/>
      <c r="F81" s="88">
        <v>-591910750</v>
      </c>
      <c r="G81" s="88"/>
      <c r="H81" s="88">
        <v>-3875000</v>
      </c>
      <c r="I81" s="88"/>
      <c r="J81" s="88">
        <v>-500000</v>
      </c>
    </row>
    <row r="82" spans="1:11" ht="19.5" x14ac:dyDescent="0.2">
      <c r="A82" s="85" t="s">
        <v>219</v>
      </c>
      <c r="D82" s="88">
        <v>26950000</v>
      </c>
      <c r="E82" s="88"/>
      <c r="F82" s="88">
        <v>0</v>
      </c>
      <c r="G82" s="88"/>
      <c r="H82" s="88">
        <v>0</v>
      </c>
      <c r="I82" s="88"/>
      <c r="J82" s="88">
        <v>0</v>
      </c>
    </row>
    <row r="83" spans="1:11" ht="19.5" x14ac:dyDescent="0.2">
      <c r="A83" s="85" t="s">
        <v>191</v>
      </c>
      <c r="D83" s="88">
        <v>0</v>
      </c>
      <c r="E83" s="88"/>
      <c r="F83" s="88">
        <v>-500000000</v>
      </c>
      <c r="G83" s="88"/>
      <c r="H83" s="83">
        <v>0</v>
      </c>
      <c r="I83" s="88"/>
      <c r="J83" s="83">
        <v>0</v>
      </c>
    </row>
    <row r="84" spans="1:11" ht="19.5" x14ac:dyDescent="0.2">
      <c r="A84" s="85" t="s">
        <v>84</v>
      </c>
      <c r="D84" s="7">
        <v>-1679020337</v>
      </c>
      <c r="E84" s="86"/>
      <c r="F84" s="7">
        <v>-63338698</v>
      </c>
      <c r="G84" s="86"/>
      <c r="H84" s="7">
        <v>-1568466187</v>
      </c>
      <c r="I84" s="86"/>
      <c r="J84" s="7">
        <v>-63338698</v>
      </c>
    </row>
    <row r="85" spans="1:11" ht="20.25" x14ac:dyDescent="0.2">
      <c r="A85" s="129" t="s">
        <v>197</v>
      </c>
      <c r="D85" s="7">
        <f>SUM(D77:D84)</f>
        <v>876062928</v>
      </c>
      <c r="E85" s="86"/>
      <c r="F85" s="7">
        <f>SUM(F77:F84)</f>
        <v>-352624494</v>
      </c>
      <c r="G85" s="86"/>
      <c r="H85" s="7">
        <f>SUM(H77:H84)</f>
        <v>-129281741</v>
      </c>
      <c r="I85" s="86"/>
      <c r="J85" s="7">
        <f>SUM(J77:J84)</f>
        <v>3661302</v>
      </c>
    </row>
    <row r="86" spans="1:11" ht="19.5" x14ac:dyDescent="0.2">
      <c r="A86" s="85" t="s">
        <v>151</v>
      </c>
      <c r="D86" s="7">
        <v>4194318</v>
      </c>
      <c r="E86" s="88"/>
      <c r="F86" s="7">
        <v>11776599</v>
      </c>
      <c r="G86" s="88"/>
      <c r="H86" s="7">
        <v>0</v>
      </c>
      <c r="I86" s="88"/>
      <c r="J86" s="7">
        <v>0</v>
      </c>
    </row>
    <row r="87" spans="1:11" ht="20.25" x14ac:dyDescent="0.2">
      <c r="A87" s="129" t="s">
        <v>170</v>
      </c>
      <c r="B87" s="6"/>
      <c r="D87" s="86">
        <f>SUM(D52,D75,D85,D86)</f>
        <v>30865122</v>
      </c>
      <c r="E87" s="86"/>
      <c r="F87" s="86">
        <f>SUM(F52,F75,F85,F86)</f>
        <v>-408303027</v>
      </c>
      <c r="G87" s="86"/>
      <c r="H87" s="86">
        <f>SUM(H52,H75,H85,H86)</f>
        <v>-937669</v>
      </c>
      <c r="I87" s="86"/>
      <c r="J87" s="86">
        <f>SUM(J52,J75,J85,J86)</f>
        <v>-17594490</v>
      </c>
    </row>
    <row r="88" spans="1:11" ht="19.5" x14ac:dyDescent="0.2">
      <c r="A88" s="85" t="s">
        <v>89</v>
      </c>
      <c r="D88" s="7">
        <v>601678401</v>
      </c>
      <c r="E88" s="86"/>
      <c r="F88" s="7">
        <v>1009981428</v>
      </c>
      <c r="G88" s="86"/>
      <c r="H88" s="7">
        <v>22643210</v>
      </c>
      <c r="I88" s="86"/>
      <c r="J88" s="7">
        <v>40237700</v>
      </c>
    </row>
    <row r="89" spans="1:11" ht="21" thickBot="1" x14ac:dyDescent="0.25">
      <c r="A89" s="129" t="s">
        <v>90</v>
      </c>
      <c r="D89" s="11">
        <f>SUM(D87:D88)</f>
        <v>632543523</v>
      </c>
      <c r="E89" s="86"/>
      <c r="F89" s="11">
        <f>SUM(F87:F88)</f>
        <v>601678401</v>
      </c>
      <c r="G89" s="86"/>
      <c r="H89" s="11">
        <f>SUM(H87:H88)</f>
        <v>21705541</v>
      </c>
      <c r="I89" s="86"/>
      <c r="J89" s="11">
        <f>SUM(J87:J88)</f>
        <v>22643210</v>
      </c>
    </row>
    <row r="90" spans="1:11" ht="21" thickTop="1" x14ac:dyDescent="0.2">
      <c r="A90" s="129"/>
      <c r="D90" s="83">
        <f>SUM(D89-BS!D10)</f>
        <v>0</v>
      </c>
      <c r="E90" s="88"/>
      <c r="F90" s="83">
        <f>SUM(F89-BS!F10)</f>
        <v>0</v>
      </c>
      <c r="G90" s="83"/>
      <c r="H90" s="83">
        <f>SUM(H89-BS!J10)</f>
        <v>0</v>
      </c>
      <c r="I90" s="83">
        <f>I89-BS!K10</f>
        <v>0</v>
      </c>
      <c r="J90" s="83">
        <f>SUM(J89-BS!L10)</f>
        <v>0</v>
      </c>
      <c r="K90" s="83">
        <f>K89-BS!M11</f>
        <v>0</v>
      </c>
    </row>
    <row r="91" spans="1:11" ht="20.25" x14ac:dyDescent="0.2">
      <c r="A91" s="129" t="s">
        <v>91</v>
      </c>
      <c r="I91" s="88"/>
    </row>
    <row r="92" spans="1:11" ht="19.5" x14ac:dyDescent="0.2">
      <c r="A92" s="85" t="s">
        <v>146</v>
      </c>
      <c r="D92" s="88"/>
      <c r="E92" s="88"/>
      <c r="F92" s="88"/>
      <c r="G92" s="88"/>
      <c r="H92" s="88"/>
      <c r="I92" s="88"/>
      <c r="J92" s="88"/>
    </row>
    <row r="93" spans="1:11" ht="19.5" x14ac:dyDescent="0.2">
      <c r="A93" s="85" t="s">
        <v>171</v>
      </c>
      <c r="D93" s="88">
        <v>-10544062</v>
      </c>
      <c r="E93" s="88"/>
      <c r="F93" s="88">
        <v>1023085</v>
      </c>
      <c r="G93" s="88"/>
      <c r="H93" s="88">
        <v>0</v>
      </c>
      <c r="I93" s="88"/>
      <c r="J93" s="88">
        <v>0</v>
      </c>
    </row>
    <row r="94" spans="1:11" ht="19.5" x14ac:dyDescent="0.2">
      <c r="A94" s="85" t="s">
        <v>252</v>
      </c>
      <c r="D94" s="88">
        <v>1015469816</v>
      </c>
      <c r="E94" s="88"/>
      <c r="F94" s="88">
        <v>0</v>
      </c>
      <c r="G94" s="88"/>
      <c r="H94" s="88">
        <v>2838045</v>
      </c>
      <c r="I94" s="88"/>
      <c r="J94" s="88">
        <v>0</v>
      </c>
    </row>
    <row r="95" spans="1:11" ht="19.5" x14ac:dyDescent="0.2">
      <c r="A95" s="130" t="s">
        <v>165</v>
      </c>
      <c r="D95" s="86">
        <v>19769877</v>
      </c>
      <c r="E95" s="88"/>
      <c r="F95" s="86">
        <v>9100404</v>
      </c>
      <c r="G95" s="88"/>
      <c r="H95" s="88">
        <v>0</v>
      </c>
      <c r="I95" s="88"/>
      <c r="J95" s="88">
        <v>0</v>
      </c>
    </row>
    <row r="96" spans="1:11" ht="19.5" x14ac:dyDescent="0.2">
      <c r="A96" s="130" t="s">
        <v>172</v>
      </c>
      <c r="D96" s="86">
        <v>35538114</v>
      </c>
      <c r="E96" s="88"/>
      <c r="F96" s="86">
        <v>1658721</v>
      </c>
      <c r="G96" s="88"/>
      <c r="H96" s="88">
        <v>0</v>
      </c>
      <c r="I96" s="88"/>
      <c r="J96" s="88">
        <v>0</v>
      </c>
    </row>
    <row r="97" spans="1:10" ht="19.5" x14ac:dyDescent="0.2">
      <c r="A97" s="130" t="s">
        <v>220</v>
      </c>
      <c r="D97" s="86">
        <v>11382629</v>
      </c>
      <c r="E97" s="88"/>
      <c r="F97" s="86">
        <v>0</v>
      </c>
      <c r="G97" s="88"/>
      <c r="H97" s="88">
        <v>0</v>
      </c>
      <c r="I97" s="88"/>
      <c r="J97" s="88">
        <v>0</v>
      </c>
    </row>
    <row r="98" spans="1:10" ht="19.5" x14ac:dyDescent="0.2">
      <c r="A98" s="85" t="s">
        <v>221</v>
      </c>
      <c r="D98" s="86">
        <v>303056373</v>
      </c>
      <c r="E98" s="88"/>
      <c r="F98" s="86">
        <v>114087019</v>
      </c>
      <c r="G98" s="88"/>
      <c r="H98" s="88">
        <v>0</v>
      </c>
      <c r="I98" s="88"/>
      <c r="J98" s="88">
        <v>0</v>
      </c>
    </row>
    <row r="99" spans="1:10" ht="19.5" x14ac:dyDescent="0.2">
      <c r="A99" s="85" t="s">
        <v>222</v>
      </c>
      <c r="D99" s="86">
        <v>17387270</v>
      </c>
      <c r="E99" s="88"/>
      <c r="F99" s="86">
        <v>0</v>
      </c>
      <c r="G99" s="88"/>
      <c r="H99" s="88">
        <v>0</v>
      </c>
      <c r="I99" s="88"/>
      <c r="J99" s="88">
        <v>0</v>
      </c>
    </row>
    <row r="100" spans="1:10" ht="19.5" x14ac:dyDescent="0.2">
      <c r="A100" s="85" t="s">
        <v>223</v>
      </c>
      <c r="D100" s="86">
        <v>177610341</v>
      </c>
      <c r="E100" s="88"/>
      <c r="F100" s="86">
        <v>18515442</v>
      </c>
      <c r="G100" s="88"/>
      <c r="H100" s="88">
        <v>0</v>
      </c>
      <c r="I100" s="88"/>
      <c r="J100" s="88">
        <v>0</v>
      </c>
    </row>
    <row r="101" spans="1:10" ht="19.5" x14ac:dyDescent="0.2">
      <c r="A101" s="130"/>
      <c r="E101" s="88"/>
      <c r="G101" s="88"/>
      <c r="H101" s="88"/>
      <c r="I101" s="88"/>
      <c r="J101" s="88"/>
    </row>
    <row r="102" spans="1:10" ht="19.5" x14ac:dyDescent="0.2">
      <c r="A102" s="130"/>
      <c r="E102" s="88"/>
      <c r="G102" s="88"/>
      <c r="H102" s="88"/>
      <c r="I102" s="88"/>
      <c r="J102" s="88"/>
    </row>
    <row r="103" spans="1:10" ht="19.5" x14ac:dyDescent="0.2"/>
    <row r="104" spans="1:10" ht="19.5" x14ac:dyDescent="0.2">
      <c r="A104" s="85" t="s">
        <v>18</v>
      </c>
    </row>
    <row r="110" spans="1:10" ht="19.5" x14ac:dyDescent="0.2">
      <c r="D110" s="84"/>
      <c r="E110" s="84"/>
      <c r="F110" s="84"/>
      <c r="G110" s="84"/>
      <c r="H110" s="84"/>
      <c r="I110" s="84"/>
      <c r="J110" s="84"/>
    </row>
    <row r="111" spans="1:10" ht="19.5" x14ac:dyDescent="0.2">
      <c r="D111" s="84"/>
      <c r="E111" s="84"/>
      <c r="F111" s="84"/>
      <c r="G111" s="84"/>
      <c r="H111" s="84"/>
      <c r="I111" s="84"/>
      <c r="J111" s="84"/>
    </row>
    <row r="112" spans="1:10" ht="19.5" x14ac:dyDescent="0.2">
      <c r="D112" s="84"/>
      <c r="E112" s="84"/>
      <c r="F112" s="84"/>
      <c r="G112" s="84"/>
      <c r="H112" s="84"/>
      <c r="I112" s="84"/>
      <c r="J112" s="84"/>
    </row>
    <row r="113" spans="4:10" ht="19.5" x14ac:dyDescent="0.2">
      <c r="D113" s="84"/>
      <c r="E113" s="84"/>
      <c r="F113" s="84"/>
      <c r="G113" s="84"/>
      <c r="H113" s="84"/>
      <c r="I113" s="84"/>
      <c r="J113" s="84"/>
    </row>
    <row r="114" spans="4:10" ht="19.5" x14ac:dyDescent="0.2">
      <c r="D114" s="84"/>
      <c r="E114" s="84"/>
      <c r="F114" s="84"/>
      <c r="G114" s="84"/>
      <c r="H114" s="84"/>
      <c r="I114" s="84"/>
      <c r="J114" s="84"/>
    </row>
    <row r="115" spans="4:10" ht="19.5" x14ac:dyDescent="0.2">
      <c r="D115" s="84"/>
      <c r="E115" s="84"/>
      <c r="F115" s="84"/>
      <c r="G115" s="84"/>
      <c r="H115" s="84"/>
      <c r="I115" s="84"/>
      <c r="J115" s="84"/>
    </row>
    <row r="116" spans="4:10" ht="19.5" x14ac:dyDescent="0.2">
      <c r="D116" s="84"/>
      <c r="E116" s="84"/>
      <c r="F116" s="84"/>
      <c r="G116" s="84"/>
      <c r="H116" s="84"/>
      <c r="I116" s="84"/>
      <c r="J116" s="84"/>
    </row>
    <row r="117" spans="4:10" ht="19.5" x14ac:dyDescent="0.2">
      <c r="D117" s="84"/>
      <c r="E117" s="84"/>
      <c r="F117" s="84"/>
      <c r="G117" s="84"/>
      <c r="H117" s="84"/>
      <c r="I117" s="84"/>
      <c r="J117" s="84"/>
    </row>
    <row r="118" spans="4:10" ht="19.5" x14ac:dyDescent="0.2">
      <c r="D118" s="84"/>
      <c r="E118" s="84"/>
      <c r="F118" s="84"/>
      <c r="G118" s="84"/>
      <c r="H118" s="84"/>
      <c r="I118" s="84"/>
      <c r="J118" s="84"/>
    </row>
    <row r="119" spans="4:10" ht="19.5" x14ac:dyDescent="0.2">
      <c r="D119" s="84"/>
      <c r="E119" s="84"/>
      <c r="F119" s="84"/>
      <c r="G119" s="84"/>
      <c r="H119" s="84"/>
      <c r="I119" s="84"/>
      <c r="J119" s="84"/>
    </row>
    <row r="120" spans="4:10" ht="19.5" x14ac:dyDescent="0.2">
      <c r="D120" s="84"/>
      <c r="E120" s="84"/>
      <c r="F120" s="84"/>
      <c r="G120" s="84"/>
      <c r="H120" s="84"/>
      <c r="I120" s="84"/>
      <c r="J120" s="84"/>
    </row>
    <row r="121" spans="4:10" ht="19.5" x14ac:dyDescent="0.2">
      <c r="D121" s="84"/>
      <c r="E121" s="84"/>
      <c r="F121" s="84"/>
      <c r="G121" s="84"/>
      <c r="H121" s="84"/>
      <c r="I121" s="84"/>
      <c r="J121" s="84"/>
    </row>
    <row r="122" spans="4:10" ht="19.5" x14ac:dyDescent="0.2">
      <c r="D122" s="84"/>
      <c r="E122" s="84"/>
      <c r="F122" s="84"/>
      <c r="G122" s="84"/>
      <c r="H122" s="84"/>
      <c r="I122" s="84"/>
      <c r="J122" s="84"/>
    </row>
    <row r="123" spans="4:10" ht="19.5" x14ac:dyDescent="0.2">
      <c r="D123" s="84"/>
      <c r="E123" s="84"/>
      <c r="F123" s="84"/>
      <c r="G123" s="84"/>
      <c r="H123" s="84"/>
      <c r="I123" s="84"/>
      <c r="J123" s="84"/>
    </row>
    <row r="124" spans="4:10" ht="19.5" x14ac:dyDescent="0.2">
      <c r="D124" s="84"/>
      <c r="E124" s="84"/>
      <c r="F124" s="84"/>
      <c r="G124" s="84"/>
      <c r="H124" s="84"/>
      <c r="I124" s="84"/>
      <c r="J124" s="84"/>
    </row>
    <row r="125" spans="4:10" ht="19.5" x14ac:dyDescent="0.2">
      <c r="D125" s="84"/>
      <c r="E125" s="84"/>
      <c r="F125" s="84"/>
      <c r="G125" s="84"/>
      <c r="H125" s="84"/>
      <c r="I125" s="84"/>
      <c r="J125" s="84"/>
    </row>
    <row r="126" spans="4:10" ht="19.5" x14ac:dyDescent="0.2">
      <c r="D126" s="84"/>
      <c r="E126" s="84"/>
      <c r="F126" s="84"/>
      <c r="G126" s="84"/>
      <c r="H126" s="84"/>
      <c r="I126" s="84"/>
      <c r="J126" s="84"/>
    </row>
    <row r="127" spans="4:10" ht="19.5" x14ac:dyDescent="0.2">
      <c r="D127" s="84"/>
      <c r="E127" s="84"/>
      <c r="F127" s="84"/>
      <c r="G127" s="84"/>
      <c r="H127" s="84"/>
      <c r="I127" s="84"/>
      <c r="J127" s="84"/>
    </row>
    <row r="128" spans="4:10" ht="19.5" x14ac:dyDescent="0.2">
      <c r="D128" s="84"/>
      <c r="E128" s="84"/>
      <c r="F128" s="84"/>
      <c r="G128" s="84"/>
      <c r="H128" s="84"/>
      <c r="I128" s="84"/>
      <c r="J128" s="84"/>
    </row>
    <row r="129" spans="4:10" ht="19.5" x14ac:dyDescent="0.2">
      <c r="D129" s="84"/>
      <c r="E129" s="84"/>
      <c r="F129" s="84"/>
      <c r="G129" s="84"/>
      <c r="H129" s="84"/>
      <c r="I129" s="84"/>
      <c r="J129" s="84"/>
    </row>
    <row r="130" spans="4:10" ht="19.5" x14ac:dyDescent="0.2">
      <c r="D130" s="84"/>
      <c r="E130" s="84"/>
      <c r="F130" s="84"/>
      <c r="G130" s="84"/>
      <c r="H130" s="84"/>
      <c r="I130" s="84"/>
      <c r="J130" s="84"/>
    </row>
    <row r="131" spans="4:10" ht="19.5" x14ac:dyDescent="0.2">
      <c r="D131" s="84"/>
      <c r="E131" s="84"/>
      <c r="F131" s="84"/>
      <c r="G131" s="84"/>
      <c r="H131" s="84"/>
      <c r="I131" s="84"/>
      <c r="J131" s="84"/>
    </row>
    <row r="132" spans="4:10" ht="19.5" x14ac:dyDescent="0.2">
      <c r="D132" s="84"/>
      <c r="E132" s="84"/>
      <c r="F132" s="84"/>
      <c r="G132" s="84"/>
      <c r="H132" s="84"/>
      <c r="I132" s="84"/>
      <c r="J132" s="84"/>
    </row>
    <row r="133" spans="4:10" ht="19.5" x14ac:dyDescent="0.2">
      <c r="D133" s="84"/>
      <c r="E133" s="84"/>
      <c r="F133" s="84"/>
      <c r="G133" s="84"/>
      <c r="H133" s="84"/>
      <c r="I133" s="84"/>
      <c r="J133" s="84"/>
    </row>
    <row r="134" spans="4:10" ht="19.5" x14ac:dyDescent="0.2">
      <c r="D134" s="84"/>
      <c r="E134" s="84"/>
      <c r="F134" s="84"/>
      <c r="G134" s="84"/>
      <c r="H134" s="84"/>
      <c r="I134" s="84"/>
      <c r="J134" s="84"/>
    </row>
    <row r="135" spans="4:10" ht="19.5" x14ac:dyDescent="0.2">
      <c r="D135" s="84"/>
      <c r="E135" s="84"/>
      <c r="F135" s="84"/>
      <c r="G135" s="84"/>
      <c r="H135" s="84"/>
      <c r="I135" s="84"/>
      <c r="J135" s="84"/>
    </row>
    <row r="136" spans="4:10" ht="19.5" x14ac:dyDescent="0.2">
      <c r="D136" s="84"/>
      <c r="E136" s="84"/>
      <c r="F136" s="84"/>
      <c r="G136" s="84"/>
      <c r="H136" s="84"/>
      <c r="I136" s="84"/>
      <c r="J136" s="84"/>
    </row>
    <row r="137" spans="4:10" ht="19.5" x14ac:dyDescent="0.2">
      <c r="D137" s="84"/>
      <c r="E137" s="84"/>
      <c r="F137" s="84"/>
      <c r="G137" s="84"/>
      <c r="H137" s="84"/>
      <c r="I137" s="84"/>
      <c r="J137" s="84"/>
    </row>
  </sheetData>
  <pageMargins left="0.98425196850393704" right="0.19685039370078741" top="0.78740157480314965" bottom="0.39370078740157483" header="0.19685039370078741" footer="0.19685039370078741"/>
  <pageSetup paperSize="9" scale="71" orientation="portrait" r:id="rId1"/>
  <rowBreaks count="1" manualBreakCount="1">
    <brk id="54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55885</vt:lpwstr>
  </property>
  <property fmtid="{D5CDD505-2E9C-101B-9397-08002B2CF9AE}" pid="4" name="OptimizationTime">
    <vt:lpwstr>20200225_2038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Aranya Ruenyan</cp:lastModifiedBy>
  <cp:lastPrinted>2020-02-25T13:10:41Z</cp:lastPrinted>
  <dcterms:created xsi:type="dcterms:W3CDTF">2011-09-21T03:52:48Z</dcterms:created>
  <dcterms:modified xsi:type="dcterms:W3CDTF">2020-02-25T13:16:41Z</dcterms:modified>
</cp:coreProperties>
</file>