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19\Q3'19\"/>
    </mc:Choice>
  </mc:AlternateContent>
  <xr:revisionPtr revIDLastSave="0" documentId="13_ncr:1_{7412B7A1-017E-4167-B912-E4B5A188942B}" xr6:coauthVersionLast="36" xr6:coauthVersionMax="36" xr10:uidLastSave="{00000000-0000-0000-0000-000000000000}"/>
  <bookViews>
    <workbookView xWindow="1470" yWindow="0" windowWidth="20490" windowHeight="7530" tabRatio="692" activeTab="4" xr2:uid="{00000000-000D-0000-FFFF-FFFF00000000}"/>
  </bookViews>
  <sheets>
    <sheet name="bs" sheetId="14" r:id="rId1"/>
    <sheet name="PL&amp;OCI" sheetId="1" r:id="rId2"/>
    <sheet name="ce-conso" sheetId="7" r:id="rId3"/>
    <sheet name="ce-company" sheetId="8" r:id="rId4"/>
    <sheet name="Cash Flow" sheetId="1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bs!$A$1:$M$93</definedName>
    <definedName name="_xlnm.Print_Area" localSheetId="4">'Cash Flow'!$A$1:$J$104</definedName>
    <definedName name="_xlnm.Print_Area" localSheetId="3">'ce-company'!$A$1:$R$28</definedName>
    <definedName name="_xlnm.Print_Area" localSheetId="2">'ce-conso'!$A$1:$Z$40</definedName>
    <definedName name="_xlnm.Print_Area" localSheetId="1">'PL&amp;OCI'!$A$1:$J$138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3" i="8" l="1"/>
  <c r="N23" i="8"/>
  <c r="J23" i="8"/>
  <c r="H23" i="8"/>
  <c r="P18" i="8"/>
  <c r="J34" i="7"/>
  <c r="H34" i="7"/>
  <c r="F34" i="7"/>
  <c r="D136" i="1" l="1"/>
  <c r="D50" i="14" l="1"/>
  <c r="T36" i="7" l="1"/>
  <c r="V36" i="7" s="1"/>
  <c r="Z36" i="7" s="1"/>
  <c r="V35" i="7"/>
  <c r="Z35" i="7" s="1"/>
  <c r="V32" i="7"/>
  <c r="T33" i="7"/>
  <c r="V33" i="7" s="1"/>
  <c r="J50" i="14" l="1"/>
  <c r="J14" i="14"/>
  <c r="D14" i="14"/>
  <c r="H59" i="1"/>
  <c r="H58" i="1"/>
  <c r="H21" i="1"/>
  <c r="H20" i="1"/>
  <c r="H19" i="1"/>
  <c r="H18" i="1"/>
  <c r="D21" i="1" l="1"/>
  <c r="D20" i="1"/>
  <c r="D19" i="1"/>
  <c r="D18" i="1"/>
  <c r="J32" i="14" l="1"/>
  <c r="J82" i="14" l="1"/>
  <c r="J23" i="14" l="1"/>
  <c r="J13" i="14"/>
  <c r="J17" i="14"/>
  <c r="J15" i="14"/>
  <c r="J75" i="14" l="1"/>
  <c r="J21" i="14"/>
  <c r="D24" i="14" l="1"/>
  <c r="J31" i="14" l="1"/>
  <c r="D59" i="14" l="1"/>
  <c r="D27" i="14" l="1"/>
  <c r="P17" i="8" l="1"/>
  <c r="R17" i="8" s="1"/>
  <c r="X22" i="7" l="1"/>
  <c r="J84" i="15" l="1"/>
  <c r="H84" i="15"/>
  <c r="F84" i="15"/>
  <c r="D84" i="15"/>
  <c r="H25" i="8"/>
  <c r="N25" i="8"/>
  <c r="L23" i="8"/>
  <c r="L25" i="8" s="1"/>
  <c r="J25" i="8"/>
  <c r="F23" i="8"/>
  <c r="F25" i="8" s="1"/>
  <c r="P14" i="8"/>
  <c r="P13" i="8"/>
  <c r="P15" i="8" s="1"/>
  <c r="R22" i="8"/>
  <c r="N15" i="8"/>
  <c r="N18" i="8" s="1"/>
  <c r="L15" i="8"/>
  <c r="L18" i="8" s="1"/>
  <c r="J15" i="8"/>
  <c r="H15" i="8"/>
  <c r="F15" i="8"/>
  <c r="R14" i="8"/>
  <c r="T24" i="7"/>
  <c r="T25" i="7"/>
  <c r="V25" i="7" s="1"/>
  <c r="Z25" i="7" s="1"/>
  <c r="T21" i="7"/>
  <c r="V21" i="7" s="1"/>
  <c r="V24" i="7" l="1"/>
  <c r="Z24" i="7" s="1"/>
  <c r="J76" i="15"/>
  <c r="H76" i="15"/>
  <c r="F76" i="15"/>
  <c r="D76" i="15"/>
  <c r="P16" i="8" l="1"/>
  <c r="R16" i="8" s="1"/>
  <c r="T23" i="7"/>
  <c r="V23" i="7" s="1"/>
  <c r="Z23" i="7" s="1"/>
  <c r="R24" i="8" l="1"/>
  <c r="F67" i="1" l="1"/>
  <c r="J60" i="1"/>
  <c r="H60" i="1"/>
  <c r="F60" i="1"/>
  <c r="D60" i="1"/>
  <c r="F39" i="1"/>
  <c r="F36" i="1"/>
  <c r="F52" i="1" s="1"/>
  <c r="F62" i="1" s="1"/>
  <c r="D36" i="1"/>
  <c r="D52" i="1" s="1"/>
  <c r="D62" i="1" s="1"/>
  <c r="J23" i="1"/>
  <c r="H23" i="1"/>
  <c r="D23" i="1"/>
  <c r="F23" i="1"/>
  <c r="J16" i="1"/>
  <c r="H16" i="1"/>
  <c r="F16" i="1"/>
  <c r="D16" i="1"/>
  <c r="H25" i="1" l="1"/>
  <c r="H27" i="1" s="1"/>
  <c r="H29" i="1" s="1"/>
  <c r="H31" i="1" s="1"/>
  <c r="H52" i="1" s="1"/>
  <c r="H62" i="1" s="1"/>
  <c r="H65" i="1" s="1"/>
  <c r="D25" i="1"/>
  <c r="D27" i="1" s="1"/>
  <c r="D29" i="1" s="1"/>
  <c r="D31" i="1" s="1"/>
  <c r="F68" i="1"/>
  <c r="D67" i="1"/>
  <c r="D68" i="1" s="1"/>
  <c r="F25" i="1"/>
  <c r="F27" i="1" s="1"/>
  <c r="F29" i="1" s="1"/>
  <c r="F31" i="1" s="1"/>
  <c r="J25" i="1"/>
  <c r="J27" i="1" s="1"/>
  <c r="J29" i="1" s="1"/>
  <c r="J31" i="1" s="1"/>
  <c r="J34" i="1" s="1"/>
  <c r="J52" i="1" s="1"/>
  <c r="J62" i="1" s="1"/>
  <c r="J65" i="1" s="1"/>
  <c r="L26" i="8"/>
  <c r="P12" i="8"/>
  <c r="H39" i="1" l="1"/>
  <c r="J39" i="1"/>
  <c r="P20" i="8"/>
  <c r="P25" i="8" s="1"/>
  <c r="R12" i="8"/>
  <c r="P26" i="8" l="1"/>
  <c r="R20" i="8"/>
  <c r="T18" i="7"/>
  <c r="X19" i="7" l="1"/>
  <c r="X26" i="7" s="1"/>
  <c r="H82" i="14"/>
  <c r="H78" i="14"/>
  <c r="H64" i="14" l="1"/>
  <c r="V18" i="7" l="1"/>
  <c r="T30" i="7"/>
  <c r="J38" i="7"/>
  <c r="H38" i="7"/>
  <c r="Z18" i="7" l="1"/>
  <c r="Z32" i="7"/>
  <c r="V30" i="7"/>
  <c r="Z30" i="7" s="1"/>
  <c r="H80" i="14" l="1"/>
  <c r="Y31" i="7" l="1"/>
  <c r="X31" i="7"/>
  <c r="W31" i="7"/>
  <c r="U31" i="7"/>
  <c r="S31" i="7"/>
  <c r="R31" i="7"/>
  <c r="Q31" i="7"/>
  <c r="P31" i="7"/>
  <c r="O31" i="7"/>
  <c r="N31" i="7"/>
  <c r="M31" i="7"/>
  <c r="L31" i="7"/>
  <c r="L38" i="7" s="1"/>
  <c r="K31" i="7"/>
  <c r="J31" i="7"/>
  <c r="I31" i="7"/>
  <c r="H31" i="7"/>
  <c r="G31" i="7"/>
  <c r="F31" i="7"/>
  <c r="E31" i="7"/>
  <c r="D31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U19" i="7"/>
  <c r="W19" i="7"/>
  <c r="Y19" i="7"/>
  <c r="D19" i="7"/>
  <c r="H83" i="14"/>
  <c r="H66" i="14"/>
  <c r="H57" i="14"/>
  <c r="H67" i="14" s="1"/>
  <c r="H34" i="14"/>
  <c r="H19" i="14"/>
  <c r="H35" i="14" l="1"/>
  <c r="H84" i="14"/>
  <c r="H85" i="14" s="1"/>
  <c r="F38" i="7"/>
  <c r="D38" i="7"/>
  <c r="T28" i="7"/>
  <c r="V28" i="7" l="1"/>
  <c r="T31" i="7"/>
  <c r="T38" i="7"/>
  <c r="Z28" i="7" l="1"/>
  <c r="Z31" i="7" s="1"/>
  <c r="V31" i="7"/>
  <c r="X38" i="7" l="1"/>
  <c r="J129" i="1" l="1"/>
  <c r="F136" i="1"/>
  <c r="F129" i="1"/>
  <c r="J92" i="1"/>
  <c r="J85" i="1"/>
  <c r="F108" i="1"/>
  <c r="F105" i="1"/>
  <c r="F121" i="1" s="1"/>
  <c r="F92" i="1"/>
  <c r="F85" i="1"/>
  <c r="F131" i="1" l="1"/>
  <c r="F137" i="1" s="1"/>
  <c r="F94" i="1"/>
  <c r="F96" i="1" s="1"/>
  <c r="F98" i="1" s="1"/>
  <c r="F10" i="15" s="1"/>
  <c r="F33" i="15" s="1"/>
  <c r="F49" i="15" s="1"/>
  <c r="F53" i="15" s="1"/>
  <c r="F87" i="15" s="1"/>
  <c r="F89" i="15" s="1"/>
  <c r="J94" i="1"/>
  <c r="J96" i="1" s="1"/>
  <c r="J98" i="1" s="1"/>
  <c r="L80" i="14"/>
  <c r="L66" i="14"/>
  <c r="L57" i="14"/>
  <c r="L67" i="14" s="1"/>
  <c r="F80" i="14"/>
  <c r="V38" i="7" s="1"/>
  <c r="F66" i="14"/>
  <c r="F57" i="14"/>
  <c r="F67" i="14" s="1"/>
  <c r="L34" i="14"/>
  <c r="L19" i="14"/>
  <c r="F34" i="14"/>
  <c r="F19" i="14"/>
  <c r="J80" i="14"/>
  <c r="D80" i="14"/>
  <c r="D83" i="14" s="1"/>
  <c r="J66" i="14"/>
  <c r="D66" i="14"/>
  <c r="J57" i="14"/>
  <c r="J67" i="14" s="1"/>
  <c r="D57" i="14"/>
  <c r="D67" i="14" s="1"/>
  <c r="J34" i="14"/>
  <c r="D34" i="14"/>
  <c r="J19" i="14"/>
  <c r="D19" i="14"/>
  <c r="J100" i="1" l="1"/>
  <c r="J103" i="1" s="1"/>
  <c r="J108" i="1" s="1"/>
  <c r="J10" i="15"/>
  <c r="J33" i="15" s="1"/>
  <c r="J49" i="15" s="1"/>
  <c r="J53" i="15" s="1"/>
  <c r="J87" i="15" s="1"/>
  <c r="J89" i="15" s="1"/>
  <c r="L83" i="14"/>
  <c r="L84" i="14" s="1"/>
  <c r="R26" i="8"/>
  <c r="F100" i="1"/>
  <c r="J83" i="14"/>
  <c r="J84" i="14" s="1"/>
  <c r="F83" i="14"/>
  <c r="Z38" i="7" s="1"/>
  <c r="F35" i="14"/>
  <c r="D35" i="14"/>
  <c r="J35" i="14"/>
  <c r="L35" i="14"/>
  <c r="J121" i="1" l="1"/>
  <c r="J131" i="1" s="1"/>
  <c r="J134" i="1" s="1"/>
  <c r="J85" i="14"/>
  <c r="D84" i="14"/>
  <c r="D85" i="14" s="1"/>
  <c r="F84" i="14"/>
  <c r="F85" i="14" s="1"/>
  <c r="L85" i="14"/>
  <c r="H129" i="1" l="1"/>
  <c r="D129" i="1"/>
  <c r="T20" i="7" l="1"/>
  <c r="T16" i="7"/>
  <c r="R34" i="7"/>
  <c r="R37" i="7" s="1"/>
  <c r="R22" i="7"/>
  <c r="R26" i="7" s="1"/>
  <c r="T19" i="7" l="1"/>
  <c r="J18" i="8" l="1"/>
  <c r="H18" i="8"/>
  <c r="F18" i="8"/>
  <c r="X34" i="7"/>
  <c r="P34" i="7"/>
  <c r="P37" i="7" s="1"/>
  <c r="N34" i="7"/>
  <c r="N37" i="7" s="1"/>
  <c r="J37" i="7"/>
  <c r="H37" i="7"/>
  <c r="D34" i="7"/>
  <c r="Z33" i="7"/>
  <c r="P22" i="7"/>
  <c r="P26" i="7" s="1"/>
  <c r="N22" i="7"/>
  <c r="N26" i="7" s="1"/>
  <c r="L22" i="7"/>
  <c r="L26" i="7" s="1"/>
  <c r="J22" i="7"/>
  <c r="J26" i="7" s="1"/>
  <c r="H22" i="7"/>
  <c r="H26" i="7" s="1"/>
  <c r="F22" i="7"/>
  <c r="F26" i="7" s="1"/>
  <c r="D22" i="7"/>
  <c r="D26" i="7" s="1"/>
  <c r="Z21" i="7"/>
  <c r="X37" i="7" l="1"/>
  <c r="X39" i="7" s="1"/>
  <c r="H26" i="8"/>
  <c r="J26" i="8"/>
  <c r="F26" i="8"/>
  <c r="L34" i="7"/>
  <c r="L37" i="7" s="1"/>
  <c r="L39" i="7" s="1"/>
  <c r="J39" i="7" l="1"/>
  <c r="F37" i="7"/>
  <c r="F39" i="7" s="1"/>
  <c r="D37" i="7"/>
  <c r="D39" i="7" s="1"/>
  <c r="H39" i="7"/>
  <c r="T34" i="7"/>
  <c r="H92" i="1"/>
  <c r="D92" i="1"/>
  <c r="T37" i="7" l="1"/>
  <c r="T39" i="7" s="1"/>
  <c r="V34" i="7"/>
  <c r="V37" i="7" s="1"/>
  <c r="V20" i="7"/>
  <c r="Z20" i="7" s="1"/>
  <c r="Z22" i="7" s="1"/>
  <c r="T22" i="7"/>
  <c r="T26" i="7" s="1"/>
  <c r="V16" i="7"/>
  <c r="V19" i="7" s="1"/>
  <c r="P27" i="8"/>
  <c r="R21" i="8"/>
  <c r="R23" i="8" s="1"/>
  <c r="R25" i="8" s="1"/>
  <c r="R13" i="8"/>
  <c r="H85" i="1"/>
  <c r="H94" i="1" s="1"/>
  <c r="H96" i="1" s="1"/>
  <c r="H98" i="1" s="1"/>
  <c r="D85" i="1"/>
  <c r="H10" i="15" l="1"/>
  <c r="H33" i="15" s="1"/>
  <c r="H49" i="15" s="1"/>
  <c r="H53" i="15" s="1"/>
  <c r="H87" i="15" s="1"/>
  <c r="H89" i="15" s="1"/>
  <c r="H90" i="15" s="1"/>
  <c r="D94" i="1"/>
  <c r="D96" i="1" s="1"/>
  <c r="D98" i="1" s="1"/>
  <c r="R15" i="8"/>
  <c r="R18" i="8" s="1"/>
  <c r="V39" i="7"/>
  <c r="Z34" i="7"/>
  <c r="Z37" i="7" s="1"/>
  <c r="H100" i="1"/>
  <c r="H103" i="1" s="1"/>
  <c r="V22" i="7"/>
  <c r="V26" i="7" s="1"/>
  <c r="D10" i="15" l="1"/>
  <c r="D33" i="15" s="1"/>
  <c r="D49" i="15" s="1"/>
  <c r="D53" i="15" s="1"/>
  <c r="D87" i="15" s="1"/>
  <c r="D89" i="15" s="1"/>
  <c r="D90" i="15" s="1"/>
  <c r="D100" i="1"/>
  <c r="D105" i="1" s="1"/>
  <c r="D121" i="1" s="1"/>
  <c r="D131" i="1" s="1"/>
  <c r="D137" i="1" s="1"/>
  <c r="H108" i="1"/>
  <c r="H121" i="1"/>
  <c r="J27" i="8"/>
  <c r="H27" i="8"/>
  <c r="F27" i="8"/>
  <c r="Z39" i="7" l="1"/>
  <c r="Z16" i="7"/>
  <c r="Z19" i="7" s="1"/>
  <c r="Z26" i="7" s="1"/>
  <c r="D108" i="1" l="1"/>
  <c r="H131" i="1" l="1"/>
  <c r="H134" i="1" s="1"/>
  <c r="L27" i="8"/>
  <c r="R2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Nummon Kerdmongkhonchai</author>
  </authors>
  <commentList>
    <comment ref="A1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PPS- Capitalised commission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Nummon Kerdmongkhonchai</author>
  </authors>
  <commentList>
    <comment ref="F1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- Free golf membership</t>
        </r>
      </text>
    </comment>
    <comment ref="F8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- Free golf membership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Wanassapon Sirisakwises</author>
  </authors>
  <commentList>
    <comment ref="L13" authorId="0" shapeId="0" xr:uid="{00000000-0006-0000-0300-000001000000}">
      <text>
        <r>
          <rPr>
            <sz val="9"/>
            <color indexed="81"/>
            <rFont val="Tahoma"/>
            <family val="2"/>
          </rPr>
          <t xml:space="preserve">แก้เลขตาม Restate ด้วย
</t>
        </r>
      </text>
    </comment>
  </commentList>
</comments>
</file>

<file path=xl/sharedStrings.xml><?xml version="1.0" encoding="utf-8"?>
<sst xmlns="http://schemas.openxmlformats.org/spreadsheetml/2006/main" count="459" uniqueCount="276">
  <si>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</si>
  <si>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</si>
  <si>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</si>
  <si>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</si>
  <si>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</si>
  <si>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</si>
  <si>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</si>
  <si>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</si>
  <si>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</si>
  <si>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</si>
  <si>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</si>
  <si>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</si>
  <si>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</si>
  <si>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</si>
  <si>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</si>
  <si>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</si>
  <si>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</si>
  <si>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</si>
  <si>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</si>
  <si>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</si>
  <si>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</si>
  <si>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</si>
  <si>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</si>
  <si>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</si>
  <si>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</si>
  <si>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</si>
  <si>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</si>
  <si>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</si>
  <si>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</si>
  <si>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</si>
  <si>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</si>
  <si>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</si>
  <si>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</si>
  <si>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</si>
  <si>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</si>
  <si>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</si>
  <si>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</si>
  <si>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</si>
  <si>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</si>
  <si>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</si>
  <si>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</si>
  <si>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</si>
  <si>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</si>
  <si>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</si>
  <si>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</si>
  <si>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</si>
  <si>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</si>
  <si>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</si>
  <si>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</si>
  <si>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Interest income</t>
  </si>
  <si>
    <t xml:space="preserve">   Interest expenses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</si>
  <si>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</si>
  <si>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</si>
  <si>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</si>
  <si>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</si>
  <si>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</si>
  <si>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</si>
  <si>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</si>
  <si>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</si>
  <si>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</si>
  <si>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</si>
  <si>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 xml:space="preserve">   Cash received for interest income</t>
  </si>
  <si>
    <t xml:space="preserve">   Cash paid for interest expenses</t>
  </si>
  <si>
    <t>Net cash flows from (used in) operating activities</t>
  </si>
  <si>
    <t>Cash flows from investing activities</t>
  </si>
  <si>
    <t>Cash flows from financing activities</t>
  </si>
  <si>
    <t>Repayment of long-term loans from subsidiaries</t>
  </si>
  <si>
    <t>Repayment of long-term loans from financial institutions</t>
  </si>
  <si>
    <t>Supplemental cash flows information</t>
  </si>
  <si>
    <t>Non-cash items</t>
  </si>
  <si>
    <t>Issued and fully</t>
  </si>
  <si>
    <t>paid-up</t>
  </si>
  <si>
    <t xml:space="preserve">Revaluation </t>
  </si>
  <si>
    <t>Appropriated -</t>
  </si>
  <si>
    <t>share capital</t>
  </si>
  <si>
    <t>Statutory reserve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</si>
  <si>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</si>
  <si>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</si>
  <si>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</si>
  <si>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</si>
  <si>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</si>
  <si>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</si>
  <si>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</si>
  <si>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</si>
  <si>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</si>
  <si>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</si>
  <si>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</si>
  <si>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</si>
  <si>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</si>
  <si>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</si>
  <si>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</si>
  <si>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</si>
  <si>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</si>
  <si>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</si>
  <si>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</si>
  <si>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</si>
  <si>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</si>
  <si>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</si>
  <si>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</si>
  <si>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</si>
  <si>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</si>
  <si>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</si>
  <si>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</si>
  <si>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</si>
  <si>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</si>
  <si>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</si>
  <si>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</si>
  <si>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</si>
  <si>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</si>
  <si>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</si>
  <si>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</si>
  <si>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   Provision for long-term employee benefits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</si>
  <si>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</si>
  <si>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</si>
  <si>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</si>
  <si>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>Equity attributable to owner of the Company</t>
  </si>
  <si>
    <t xml:space="preserve">Exchange differences on translation of </t>
  </si>
  <si>
    <t>Profit (loss) attributable to equity holders of the Company</t>
  </si>
  <si>
    <t>Profit (loss) attributable to:</t>
  </si>
  <si>
    <t>Revenue from hotel operations</t>
  </si>
  <si>
    <t>Revenue from property development operations</t>
  </si>
  <si>
    <t>Revenue from office rental operations</t>
  </si>
  <si>
    <t>(Unit: Thousand Baht)</t>
  </si>
  <si>
    <t>(Unaudited but reviewed)</t>
  </si>
  <si>
    <t>Net cash flows from (used in) investing activities</t>
  </si>
  <si>
    <t>Net cash flows from (used in) financing activities</t>
  </si>
  <si>
    <t>Advance received from customers</t>
  </si>
  <si>
    <t>Profit (loss) for the period</t>
  </si>
  <si>
    <t>Cash and cash equivalents at beginning of period</t>
  </si>
  <si>
    <t>Cash and cash equivalents at end of period</t>
  </si>
  <si>
    <t xml:space="preserve">Cash paid for acquisition of property, plant and equipment </t>
  </si>
  <si>
    <t>Cash received from sales of property, plant and equipment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</si>
  <si>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</si>
  <si>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</si>
  <si>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</si>
  <si>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</si>
  <si>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</si>
  <si>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</si>
  <si>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</si>
  <si>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Profit (loss) before income tax expenses</t>
  </si>
  <si>
    <t>Income tax expenses</t>
  </si>
  <si>
    <t>Statement of comprehensive income</t>
  </si>
  <si>
    <t>Statement of changes in shareholders' equity</t>
  </si>
  <si>
    <t>Statement of changes in shareholders' equity (continued)</t>
  </si>
  <si>
    <t>Cash flow statement</t>
  </si>
  <si>
    <t>Cash flow statement (continued)</t>
  </si>
  <si>
    <t>Deferred tax assets</t>
  </si>
  <si>
    <t>Deferred tax liabilities</t>
  </si>
  <si>
    <t xml:space="preserve">Net exchange differences on translation of financial </t>
  </si>
  <si>
    <t xml:space="preserve">    statements in foreign currency</t>
  </si>
  <si>
    <t xml:space="preserve">   financial statements in foreign currency</t>
  </si>
  <si>
    <t>Equity attributable</t>
  </si>
  <si>
    <t>to non-controlling</t>
  </si>
  <si>
    <t xml:space="preserve">   Advance received from customers</t>
  </si>
  <si>
    <t xml:space="preserve">   Cash paid for income tax</t>
  </si>
  <si>
    <t>Cash received from long-term loans to subsidiaries</t>
  </si>
  <si>
    <t>Cash paid for long-term loans to subsidiaries</t>
  </si>
  <si>
    <t>Revaluation</t>
  </si>
  <si>
    <t xml:space="preserve">   Write off property, plant and equipment</t>
  </si>
  <si>
    <t>Draw down of long-term loans from subsidiaries</t>
  </si>
  <si>
    <t>Draw down of long-term loans from financial institutions</t>
  </si>
  <si>
    <t>Profit for the period</t>
  </si>
  <si>
    <t>Other comprehensive income (loss):</t>
  </si>
  <si>
    <t>Other comprehensive income (loss) for the period</t>
  </si>
  <si>
    <t>Total comprehensive income (loss) for the period</t>
  </si>
  <si>
    <t>Total comprehensive income (loss) attributable to:</t>
  </si>
  <si>
    <t xml:space="preserve">Total comprehensive income (loss) for the period </t>
  </si>
  <si>
    <t xml:space="preserve">   to profit or loss in subsequent periods:</t>
  </si>
  <si>
    <t>(Unit: Thousand Baht, except earnings per share expressed in Baht)</t>
  </si>
  <si>
    <t xml:space="preserve">   Amortisation of transaction costs related to debenture issuance</t>
  </si>
  <si>
    <t xml:space="preserve">   Reduction of inventory to net realisable value</t>
  </si>
  <si>
    <t xml:space="preserve">   Allowance for doubtful accounts (reversal)</t>
  </si>
  <si>
    <t>(Unaudited</t>
  </si>
  <si>
    <t>but reviewed)</t>
  </si>
  <si>
    <t>(Audited)</t>
  </si>
  <si>
    <t>Other comprehensive income (loss) to be reclassified</t>
  </si>
  <si>
    <t xml:space="preserve">   Reversal of revaluation surplus on disposal of assets</t>
  </si>
  <si>
    <t xml:space="preserve">   Interest recorded as property development cost</t>
  </si>
  <si>
    <t>Current investment - short-term fixed deposit</t>
  </si>
  <si>
    <t>Property development cost</t>
  </si>
  <si>
    <t>Long-term restricted deposit at financial institution</t>
  </si>
  <si>
    <t>Long-term fixed deposit</t>
  </si>
  <si>
    <t xml:space="preserve">Long-term trade accounts receivable </t>
  </si>
  <si>
    <t>Investments in subsidiaries</t>
  </si>
  <si>
    <t xml:space="preserve">Other long-term investments </t>
  </si>
  <si>
    <t>Long-term loans to subsidiaries</t>
  </si>
  <si>
    <t>Goodwill</t>
  </si>
  <si>
    <t>Leasehold rights</t>
  </si>
  <si>
    <t>Current portion of long-term loans from financial</t>
  </si>
  <si>
    <t>Long-term loans from subsidiaries</t>
  </si>
  <si>
    <t>Long-term loans from financial institutions</t>
  </si>
  <si>
    <t xml:space="preserve">   - net of current portion</t>
  </si>
  <si>
    <t>Long-term provision - provision for legal case</t>
  </si>
  <si>
    <t>Share of other comprehensive income (loss) of associates</t>
  </si>
  <si>
    <t xml:space="preserve">   Share of comprehensive income (loss) of associates</t>
  </si>
  <si>
    <t>Share of other</t>
  </si>
  <si>
    <t>comprehensive</t>
  </si>
  <si>
    <t>income (loss) of</t>
  </si>
  <si>
    <t>associates</t>
  </si>
  <si>
    <t>Interest income</t>
  </si>
  <si>
    <t xml:space="preserve">   Forfeited money from property units</t>
  </si>
  <si>
    <t>Short-term loans from financial institutions</t>
  </si>
  <si>
    <t>Balance as at 1 January 2018</t>
  </si>
  <si>
    <t>2018</t>
  </si>
  <si>
    <t>shareholders' equity</t>
  </si>
  <si>
    <t xml:space="preserve">Other  components of </t>
  </si>
  <si>
    <t>surplus on assets</t>
  </si>
  <si>
    <t>Current portion of unsecured debenture</t>
  </si>
  <si>
    <t xml:space="preserve">   Long-term provision - provision for legal case</t>
  </si>
  <si>
    <t>31 December 2018</t>
  </si>
  <si>
    <t>2019</t>
  </si>
  <si>
    <t>Balance as at 1 January 2019</t>
  </si>
  <si>
    <t>1 January 2018</t>
  </si>
  <si>
    <t>(Restated)</t>
  </si>
  <si>
    <t>Cost to obtain contracts with customers</t>
  </si>
  <si>
    <t>Increase in long-term fixed deposit</t>
  </si>
  <si>
    <t>Balance as at 31 December 2017 - as previously reported</t>
  </si>
  <si>
    <t>Balance as at 31 December 2017 - as restated</t>
  </si>
  <si>
    <t>Balance as at 31 December 2018 - as previously reported</t>
  </si>
  <si>
    <t>Balance as at 31 December 2018 - as restated</t>
  </si>
  <si>
    <t xml:space="preserve">   finance cost and income tax expenses</t>
  </si>
  <si>
    <t>Profit before share of profit from investments in associates,</t>
  </si>
  <si>
    <t>Share of profit from investments in associates</t>
  </si>
  <si>
    <t>Profit before finance cost and income tax expenses</t>
  </si>
  <si>
    <t>Reversal of revaluation surplus on disposal of assets</t>
  </si>
  <si>
    <t xml:space="preserve">   the adoption of new financial reporting standard (Note 2)</t>
  </si>
  <si>
    <t xml:space="preserve">   Dividend income from investments in subsidiaries</t>
  </si>
  <si>
    <t>Total comprehensive income (loss) for the period (restated)</t>
  </si>
  <si>
    <t xml:space="preserve">      plant and equipment</t>
  </si>
  <si>
    <t xml:space="preserve">   Transfer of property development cost to property, </t>
  </si>
  <si>
    <t xml:space="preserve">                             -</t>
  </si>
  <si>
    <t xml:space="preserve">   Dividend income from investments in associate</t>
  </si>
  <si>
    <t>Increase in current investment - short-term fixed deposit</t>
  </si>
  <si>
    <t>Dividend received from investment in associate</t>
  </si>
  <si>
    <t>Decrease in cash and cash equivalents from liquidation of subsidiary</t>
  </si>
  <si>
    <t>Payment of dividends</t>
  </si>
  <si>
    <t>Increase (decrease) in short-term loans from financial institutions</t>
  </si>
  <si>
    <t xml:space="preserve">   Transfer of property, plant and equipment to </t>
  </si>
  <si>
    <t xml:space="preserve">   Interest recorded as property, plant and equipment</t>
  </si>
  <si>
    <t xml:space="preserve">   Transfer of property development cost to  </t>
  </si>
  <si>
    <t>Dividend paid (Note 20)</t>
  </si>
  <si>
    <t>Profit (loss) before finance cost and income tax expenses</t>
  </si>
  <si>
    <t>Share of loss from investments in associates</t>
  </si>
  <si>
    <t>Cash paid for acquisition of investment in associate</t>
  </si>
  <si>
    <t>Cash paid for acquisition of investment properties</t>
  </si>
  <si>
    <t>Profit (loss) before share of loss from investments in associates,</t>
  </si>
  <si>
    <t>Cumulative effects of the change in accounting policies due to</t>
  </si>
  <si>
    <t xml:space="preserve">   Impairment of property, plant and equipment</t>
  </si>
  <si>
    <t xml:space="preserve">      property development cost</t>
  </si>
  <si>
    <t>Liquidation of subsidiary</t>
  </si>
  <si>
    <t>Adjustments to reconcile profit before income tax expenses</t>
  </si>
  <si>
    <t xml:space="preserve">   Write off investment properties</t>
  </si>
  <si>
    <t>Profit (loss) for the period (restated)</t>
  </si>
  <si>
    <t xml:space="preserve">      investment properties</t>
  </si>
  <si>
    <t>As at 30 September 2019</t>
  </si>
  <si>
    <t>30 September 2019</t>
  </si>
  <si>
    <t>For the three-month period ended 30 September 2019</t>
  </si>
  <si>
    <t>For the nine-month period ended 30 September 2019</t>
  </si>
  <si>
    <t>Balance as at 30 September 2018 - as restated</t>
  </si>
  <si>
    <t>Balance as at 30 September 2019</t>
  </si>
  <si>
    <t>Balance as at 30 September 2018</t>
  </si>
  <si>
    <t>Loss for the period</t>
  </si>
  <si>
    <t xml:space="preserve">   Provision for long-term employee benefits </t>
  </si>
  <si>
    <t xml:space="preserve">   Loss (gain) on sales of property, plant and equipment</t>
  </si>
  <si>
    <t>Cash flows from operating activities</t>
  </si>
  <si>
    <t xml:space="preserve">Cash flows from (used in) operating activities </t>
  </si>
  <si>
    <t xml:space="preserve">   Share of profit from investments in associates</t>
  </si>
  <si>
    <t xml:space="preserve">   Gain on revaluation of investment properties</t>
  </si>
  <si>
    <t xml:space="preserve">   Reversal of provision for legal case </t>
  </si>
  <si>
    <t xml:space="preserve">   Cost to obtain contracts with customers</t>
  </si>
  <si>
    <t>Dividend received from investments in subsidiaries</t>
  </si>
  <si>
    <t>Net decrease in cash and cash equivalents</t>
  </si>
  <si>
    <t>Other comprehenive income (loss) for the period</t>
  </si>
  <si>
    <t>Revenues</t>
  </si>
  <si>
    <t>Total revenues</t>
  </si>
  <si>
    <t xml:space="preserve">   Write off deposit for purchase of 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</si>
</sst>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(* #,##0.00_);_(* \(#,##0.00\);_(* &quot;-&quot;_);_(@_)"/>
  </numFmts>
  <fonts count="25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sz val="11"/>
      <name val="Arial"/>
      <family val="2"/>
    </font>
    <font>
      <sz val="13.5"/>
      <name val="Angsana New"/>
      <family val="1"/>
    </font>
    <font>
      <sz val="17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13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4" fillId="0" borderId="0" xfId="0" quotePrefix="1" applyFont="1" applyFill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41" fontId="3" fillId="0" borderId="0" xfId="6" applyNumberFormat="1" applyFont="1" applyFill="1" applyAlignment="1">
      <alignment vertical="center"/>
    </xf>
    <xf numFmtId="0" fontId="8" fillId="0" borderId="0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vertical="center"/>
    </xf>
    <xf numFmtId="0" fontId="8" fillId="0" borderId="4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43" fontId="3" fillId="0" borderId="3" xfId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2" fontId="3" fillId="0" borderId="0" xfId="0" applyNumberFormat="1" applyFont="1" applyFill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quotePrefix="1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49" fontId="19" fillId="0" borderId="0" xfId="0" applyNumberFormat="1" applyFont="1" applyFill="1" applyAlignment="1">
      <alignment horizontal="center"/>
    </xf>
    <xf numFmtId="0" fontId="20" fillId="0" borderId="6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38" fontId="21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horizontal="lef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3" fillId="0" borderId="1" xfId="6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15" fontId="4" fillId="0" borderId="0" xfId="0" quotePrefix="1" applyNumberFormat="1" applyFont="1" applyFill="1" applyAlignment="1">
      <alignment horizontal="center" vertical="center"/>
    </xf>
    <xf numFmtId="41" fontId="24" fillId="0" borderId="0" xfId="0" applyNumberFormat="1" applyFont="1" applyFill="1" applyAlignment="1">
      <alignment vertical="center"/>
    </xf>
    <xf numFmtId="167" fontId="3" fillId="0" borderId="0" xfId="1" applyNumberFormat="1" applyFont="1" applyFill="1" applyAlignment="1">
      <alignment vertical="center"/>
    </xf>
    <xf numFmtId="167" fontId="3" fillId="0" borderId="3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9" fontId="3" fillId="0" borderId="3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</cellXfs>
  <cellStyles count="11">
    <cellStyle name="Comma" xfId="1" builtinId="3"/>
    <cellStyle name="Comma 2" xfId="2" xr:uid="{00000000-0005-0000-0000-000001000000}"/>
    <cellStyle name="Custom" xfId="3" xr:uid="{00000000-0005-0000-0000-000002000000}"/>
    <cellStyle name="Euro" xfId="4" xr:uid="{00000000-0005-0000-0000-000003000000}"/>
    <cellStyle name="no dec" xfId="5" xr:uid="{00000000-0005-0000-0000-000004000000}"/>
    <cellStyle name="Normal" xfId="0" builtinId="0"/>
    <cellStyle name="Normal 2" xfId="6" xr:uid="{00000000-0005-0000-0000-000006000000}"/>
    <cellStyle name="Normal 3" xfId="10" xr:uid="{00000000-0005-0000-0000-000007000000}"/>
    <cellStyle name="pwstyle" xfId="7" xr:uid="{00000000-0005-0000-0000-000008000000}"/>
    <cellStyle name="เชื่อมโยงหลายมิติ" xfId="8" xr:uid="{00000000-0005-0000-0000-000009000000}"/>
    <cellStyle name="ตามการเชื่อมโยงหลายมิติ" xfId="9" xr:uid="{00000000-0005-0000-0000-00000A000000}"/>
  </cellStyles>
  <dxfs count="0"/>
  <tableStyles count="0" defaultTableStyle="TableStyleMedium9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so\2019\AW\conso-repor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so\2019\Audit%20report\Q3%202019\LRH%20reclassify%20exp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ype"/>
      <sheetName val="app 1"/>
      <sheetName val="app 1 mtd"/>
      <sheetName val="app 2"/>
      <sheetName val="app 2 mtd"/>
      <sheetName val="reconcile 19"/>
      <sheetName val="P&amp;L-AM"/>
      <sheetName val="ytd-1"/>
      <sheetName val="ytd-2"/>
      <sheetName val="ytd-3"/>
      <sheetName val="ytd-4"/>
      <sheetName val="ytd-5"/>
      <sheetName val="ytd-6"/>
      <sheetName val="ytd-7"/>
      <sheetName val="ytd-8"/>
      <sheetName val="ytd-9"/>
      <sheetName val="ytd-10"/>
      <sheetName val="ytd-11"/>
      <sheetName val="ytd-12"/>
      <sheetName val="2020"/>
      <sheetName val="2021"/>
      <sheetName val="2022"/>
      <sheetName val="2023"/>
      <sheetName val="FS-5y"/>
      <sheetName val="EBIDA-5y"/>
      <sheetName val="Cash flow"/>
      <sheetName val="BS"/>
      <sheetName val="PDC"/>
      <sheetName val="PPS Account Receivable"/>
      <sheetName val="PPS Advance from Customer"/>
      <sheetName val="AR for new sales"/>
      <sheetName val="BS-Sing"/>
      <sheetName val="adj Sing"/>
      <sheetName val="P&amp;L-Sing"/>
      <sheetName val="1.6 BS summery"/>
      <sheetName val="FS1.1-y"/>
      <sheetName val="FS1.2-ebitda"/>
      <sheetName val="1.3 variance"/>
      <sheetName val="BG1"/>
      <sheetName val="BG2"/>
      <sheetName val="Tax"/>
      <sheetName val="Sing-Emp"/>
      <sheetName val="BG variance "/>
      <sheetName val="tax segment data-AY"/>
      <sheetName val="tax adj for segment"/>
      <sheetName val="P&amp;L-BM"/>
      <sheetName val="P&amp;L-LM"/>
      <sheetName val="Seg-non-s-f"/>
      <sheetName val="MTD"/>
      <sheetName val="Seg-non-t"/>
      <sheetName val="Seg-non-s"/>
      <sheetName val="Seg"/>
      <sheetName val="Seg-hotel"/>
      <sheetName val="Seg-golf"/>
      <sheetName val="Seg-btg"/>
      <sheetName val="Seg-hr"/>
      <sheetName val="Seg-pps"/>
      <sheetName val="Seg-time"/>
      <sheetName val="Seg-rent"/>
      <sheetName val="Seg-ho"/>
      <sheetName val="Seg-OtherIncome"/>
      <sheetName val="Seg sum"/>
      <sheetName val="Seg sum restate 2018"/>
      <sheetName val="BS-CS"/>
      <sheetName val="BS-CM"/>
      <sheetName val="FS-YTD"/>
      <sheetName val="PL-CM"/>
      <sheetName val="P&amp;L-CM-LY"/>
      <sheetName val="Module2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42">
          <cell r="P42">
            <v>0</v>
          </cell>
        </row>
        <row r="46">
          <cell r="P46">
            <v>0</v>
          </cell>
        </row>
        <row r="48">
          <cell r="P48">
            <v>0</v>
          </cell>
        </row>
        <row r="52">
          <cell r="P52">
            <v>0</v>
          </cell>
        </row>
        <row r="54">
          <cell r="P54">
            <v>0</v>
          </cell>
        </row>
        <row r="55">
          <cell r="D55">
            <v>0</v>
          </cell>
        </row>
        <row r="58">
          <cell r="D58">
            <v>0</v>
          </cell>
        </row>
        <row r="63">
          <cell r="P63">
            <v>0</v>
          </cell>
        </row>
        <row r="84">
          <cell r="D84">
            <v>0</v>
          </cell>
        </row>
        <row r="99">
          <cell r="P99">
            <v>0</v>
          </cell>
        </row>
        <row r="105">
          <cell r="P105">
            <v>0</v>
          </cell>
        </row>
      </sheetData>
      <sheetData sheetId="66"/>
      <sheetData sheetId="67"/>
      <sheetData sheetId="68"/>
      <sheetData sheetId="6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&amp;pl-reclass"/>
      <sheetName val="depreciation (cost&amp;admin)"/>
      <sheetName val="ytd-12"/>
      <sheetName val="LY-ytd-12"/>
      <sheetName val="ytd-9"/>
      <sheetName val="LY-ytd-9"/>
      <sheetName val="ytd-6"/>
      <sheetName val="LY-ytd-6"/>
      <sheetName val="ytd-3"/>
      <sheetName val="LY-ytd-3"/>
      <sheetName val="TBImports"/>
      <sheetName val="summary 2018 restate"/>
      <sheetName val="Capitalised commission"/>
    </sheetNames>
    <sheetDataSet>
      <sheetData sheetId="0" refreshError="1">
        <row r="11">
          <cell r="E11">
            <v>2423192</v>
          </cell>
        </row>
        <row r="23">
          <cell r="AC23">
            <v>442404</v>
          </cell>
          <cell r="BL23">
            <v>5598</v>
          </cell>
        </row>
        <row r="24">
          <cell r="AC24">
            <v>129476</v>
          </cell>
          <cell r="BL24">
            <v>0</v>
          </cell>
        </row>
        <row r="25">
          <cell r="AC25">
            <v>9118</v>
          </cell>
          <cell r="BL25">
            <v>1792.3992899999998</v>
          </cell>
        </row>
        <row r="26">
          <cell r="AC26">
            <v>95159</v>
          </cell>
          <cell r="BL26">
            <v>736</v>
          </cell>
        </row>
        <row r="72">
          <cell r="BL72">
            <v>0</v>
          </cell>
        </row>
        <row r="75">
          <cell r="BL7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3"/>
  <sheetViews>
    <sheetView showGridLines="0" topLeftCell="A49" zoomScaleNormal="100" zoomScaleSheetLayoutView="100" workbookViewId="0">
      <selection activeCell="J34" sqref="J34"/>
    </sheetView>
  </sheetViews>
  <sheetFormatPr defaultColWidth="9.28515625" defaultRowHeight="21" customHeight="1"/>
  <cols>
    <col min="1" max="1" width="34.5703125" style="3" customWidth="1"/>
    <col min="2" max="2" width="4.85546875" style="3" customWidth="1"/>
    <col min="3" max="3" width="1.28515625" style="3" customWidth="1"/>
    <col min="4" max="4" width="15.5703125" style="3" customWidth="1"/>
    <col min="5" max="5" width="1.28515625" style="3" customWidth="1"/>
    <col min="6" max="6" width="15.5703125" style="4" customWidth="1"/>
    <col min="7" max="7" width="1.28515625" style="3" customWidth="1"/>
    <col min="8" max="8" width="15.5703125" style="4" customWidth="1"/>
    <col min="9" max="9" width="1.28515625" style="3" customWidth="1"/>
    <col min="10" max="10" width="15.5703125" style="3" customWidth="1"/>
    <col min="11" max="11" width="1.28515625" style="3" customWidth="1"/>
    <col min="12" max="12" width="15.5703125" style="4" customWidth="1"/>
    <col min="13" max="13" width="0.5703125" style="4" customWidth="1"/>
    <col min="14" max="14" width="9.28515625" style="3"/>
    <col min="15" max="15" width="12.28515625" style="3" customWidth="1"/>
    <col min="16" max="16384" width="9.28515625" style="3"/>
  </cols>
  <sheetData>
    <row r="1" spans="1:15" s="1" customFormat="1" ht="21" customHeight="1">
      <c r="A1" s="1" t="s">
        <v>0</v>
      </c>
      <c r="F1" s="2"/>
      <c r="H1" s="2"/>
      <c r="L1" s="2"/>
      <c r="M1" s="2"/>
    </row>
    <row r="2" spans="1:15" s="1" customFormat="1" ht="21" customHeight="1">
      <c r="A2" s="1" t="s">
        <v>136</v>
      </c>
      <c r="F2" s="2"/>
      <c r="H2" s="2"/>
      <c r="L2" s="2"/>
      <c r="M2" s="2"/>
    </row>
    <row r="3" spans="1:15" s="1" customFormat="1" ht="21" customHeight="1">
      <c r="A3" s="1" t="s">
        <v>254</v>
      </c>
      <c r="F3" s="2"/>
      <c r="H3" s="2"/>
      <c r="L3" s="2"/>
      <c r="M3" s="2"/>
    </row>
    <row r="4" spans="1:15" ht="21" customHeight="1">
      <c r="L4" s="5" t="s">
        <v>122</v>
      </c>
      <c r="M4" s="5"/>
    </row>
    <row r="5" spans="1:15" s="6" customFormat="1" ht="21" customHeight="1">
      <c r="A5" s="88"/>
      <c r="D5" s="108" t="s">
        <v>1</v>
      </c>
      <c r="E5" s="108"/>
      <c r="F5" s="108"/>
      <c r="G5" s="108"/>
      <c r="H5" s="108"/>
      <c r="I5" s="8"/>
      <c r="J5" s="108" t="s">
        <v>2</v>
      </c>
      <c r="K5" s="108"/>
      <c r="L5" s="108"/>
      <c r="M5" s="50"/>
    </row>
    <row r="6" spans="1:15" s="8" customFormat="1" ht="21" customHeight="1">
      <c r="B6" s="9" t="s">
        <v>3</v>
      </c>
      <c r="D6" s="64" t="s">
        <v>255</v>
      </c>
      <c r="F6" s="50" t="s">
        <v>209</v>
      </c>
      <c r="H6" s="99" t="s">
        <v>212</v>
      </c>
      <c r="J6" s="64" t="s">
        <v>255</v>
      </c>
      <c r="L6" s="50" t="s">
        <v>209</v>
      </c>
      <c r="M6" s="50"/>
    </row>
    <row r="7" spans="1:15" s="8" customFormat="1" ht="21" customHeight="1">
      <c r="B7" s="9"/>
      <c r="D7" s="85" t="s">
        <v>172</v>
      </c>
      <c r="F7" s="86" t="s">
        <v>174</v>
      </c>
      <c r="H7" s="86"/>
      <c r="J7" s="85" t="s">
        <v>172</v>
      </c>
      <c r="L7" s="86" t="s">
        <v>174</v>
      </c>
      <c r="M7" s="86"/>
    </row>
    <row r="8" spans="1:15" s="8" customFormat="1" ht="21" customHeight="1">
      <c r="B8" s="9"/>
      <c r="D8" s="85" t="s">
        <v>173</v>
      </c>
      <c r="F8" s="86" t="s">
        <v>213</v>
      </c>
      <c r="H8" s="86"/>
      <c r="J8" s="85" t="s">
        <v>173</v>
      </c>
      <c r="L8" s="86"/>
      <c r="M8" s="86"/>
    </row>
    <row r="9" spans="1:15" s="8" customFormat="1" ht="21" customHeight="1">
      <c r="B9" s="9"/>
      <c r="D9" s="9"/>
      <c r="F9" s="87"/>
      <c r="H9" s="87"/>
      <c r="J9" s="9"/>
      <c r="L9" s="87"/>
      <c r="M9" s="87"/>
    </row>
    <row r="10" spans="1:15" s="8" customFormat="1" ht="21" customHeight="1">
      <c r="A10" s="1" t="s">
        <v>4</v>
      </c>
      <c r="F10" s="11"/>
      <c r="H10" s="11"/>
      <c r="L10" s="11"/>
      <c r="M10" s="11"/>
    </row>
    <row r="11" spans="1:15" ht="21" customHeight="1">
      <c r="A11" s="1" t="s">
        <v>5</v>
      </c>
    </row>
    <row r="12" spans="1:15" ht="21" customHeight="1">
      <c r="A12" s="3" t="s">
        <v>6</v>
      </c>
      <c r="B12" s="12">
        <v>3</v>
      </c>
      <c r="D12" s="69">
        <v>514107</v>
      </c>
      <c r="E12" s="13"/>
      <c r="F12" s="69">
        <v>601678</v>
      </c>
      <c r="G12" s="13"/>
      <c r="H12" s="69">
        <v>1009981</v>
      </c>
      <c r="I12" s="13"/>
      <c r="J12" s="13">
        <v>16040</v>
      </c>
      <c r="K12" s="13"/>
      <c r="L12" s="13">
        <v>22643</v>
      </c>
      <c r="M12" s="13"/>
      <c r="O12" s="92"/>
    </row>
    <row r="13" spans="1:15" ht="21" customHeight="1">
      <c r="A13" s="3" t="s">
        <v>178</v>
      </c>
      <c r="B13" s="12"/>
      <c r="D13" s="13">
        <v>14107</v>
      </c>
      <c r="E13" s="13"/>
      <c r="F13" s="13">
        <v>14045</v>
      </c>
      <c r="G13" s="13"/>
      <c r="H13" s="13">
        <v>13007</v>
      </c>
      <c r="I13" s="13"/>
      <c r="J13" s="13">
        <f>+'[6]FS-YTD'!$P$42</f>
        <v>0</v>
      </c>
      <c r="K13" s="13"/>
      <c r="L13" s="13">
        <v>0</v>
      </c>
      <c r="M13" s="13"/>
      <c r="O13" s="92"/>
    </row>
    <row r="14" spans="1:15" ht="21" customHeight="1">
      <c r="A14" s="3" t="s">
        <v>82</v>
      </c>
      <c r="B14" s="12">
        <v>4</v>
      </c>
      <c r="D14" s="13">
        <f>476543+60246</f>
        <v>536789</v>
      </c>
      <c r="E14" s="13"/>
      <c r="F14" s="13">
        <v>636051</v>
      </c>
      <c r="G14" s="13"/>
      <c r="H14" s="13">
        <v>704568</v>
      </c>
      <c r="I14" s="13"/>
      <c r="J14" s="13">
        <f>27857+34744</f>
        <v>62601</v>
      </c>
      <c r="K14" s="13"/>
      <c r="L14" s="13">
        <v>62819</v>
      </c>
      <c r="M14" s="13"/>
      <c r="O14" s="92"/>
    </row>
    <row r="15" spans="1:15" ht="21" customHeight="1">
      <c r="A15" s="3" t="s">
        <v>83</v>
      </c>
      <c r="B15" s="12"/>
      <c r="D15" s="13">
        <v>95907</v>
      </c>
      <c r="E15" s="13"/>
      <c r="F15" s="13">
        <v>101117</v>
      </c>
      <c r="G15" s="13"/>
      <c r="H15" s="13">
        <v>112598</v>
      </c>
      <c r="I15" s="13"/>
      <c r="J15" s="13">
        <f>+'[6]FS-YTD'!$P$46</f>
        <v>0</v>
      </c>
      <c r="K15" s="13"/>
      <c r="L15" s="13">
        <v>0</v>
      </c>
      <c r="M15" s="13"/>
      <c r="O15" s="92"/>
    </row>
    <row r="16" spans="1:15" ht="21" customHeight="1">
      <c r="A16" s="3" t="s">
        <v>179</v>
      </c>
      <c r="B16" s="12">
        <v>6</v>
      </c>
      <c r="D16" s="13">
        <v>4901197</v>
      </c>
      <c r="E16" s="13"/>
      <c r="F16" s="13">
        <v>3815340</v>
      </c>
      <c r="G16" s="13"/>
      <c r="H16" s="13">
        <v>3985979</v>
      </c>
      <c r="I16" s="13"/>
      <c r="J16" s="13">
        <v>111429</v>
      </c>
      <c r="K16" s="13"/>
      <c r="L16" s="13">
        <v>111429</v>
      </c>
      <c r="M16" s="13"/>
      <c r="O16" s="92"/>
    </row>
    <row r="17" spans="1:15" ht="21" customHeight="1">
      <c r="A17" s="3" t="s">
        <v>214</v>
      </c>
      <c r="B17" s="12"/>
      <c r="D17" s="13">
        <v>136634</v>
      </c>
      <c r="E17" s="13"/>
      <c r="F17" s="13">
        <v>70722</v>
      </c>
      <c r="G17" s="13"/>
      <c r="H17" s="13">
        <v>61157</v>
      </c>
      <c r="I17" s="13"/>
      <c r="J17" s="13">
        <f>+'[6]FS-YTD'!$P$48</f>
        <v>0</v>
      </c>
      <c r="K17" s="13"/>
      <c r="L17" s="13">
        <v>0</v>
      </c>
      <c r="M17" s="13"/>
      <c r="O17" s="92"/>
    </row>
    <row r="18" spans="1:15" ht="21" customHeight="1">
      <c r="A18" s="3" t="s">
        <v>7</v>
      </c>
      <c r="B18" s="12">
        <v>21</v>
      </c>
      <c r="D18" s="16">
        <v>274432</v>
      </c>
      <c r="E18" s="13"/>
      <c r="F18" s="16">
        <v>271723</v>
      </c>
      <c r="G18" s="13"/>
      <c r="H18" s="16">
        <v>138879</v>
      </c>
      <c r="I18" s="13"/>
      <c r="J18" s="16">
        <v>18577</v>
      </c>
      <c r="K18" s="13"/>
      <c r="L18" s="16">
        <v>15117</v>
      </c>
      <c r="M18" s="18"/>
      <c r="O18" s="92"/>
    </row>
    <row r="19" spans="1:15" ht="21" customHeight="1">
      <c r="A19" s="1" t="s">
        <v>8</v>
      </c>
      <c r="B19" s="12"/>
      <c r="D19" s="17">
        <f>SUM(D12:D18)</f>
        <v>6473173</v>
      </c>
      <c r="E19" s="13"/>
      <c r="F19" s="17">
        <f>SUM(F12:F18)</f>
        <v>5510676</v>
      </c>
      <c r="G19" s="13"/>
      <c r="H19" s="17">
        <f>SUM(H12:H18)</f>
        <v>6026169</v>
      </c>
      <c r="I19" s="13"/>
      <c r="J19" s="17">
        <f>SUM(J12:J18)</f>
        <v>208647</v>
      </c>
      <c r="K19" s="13"/>
      <c r="L19" s="17">
        <f>SUM(L12:L18)</f>
        <v>212008</v>
      </c>
      <c r="M19" s="18"/>
      <c r="O19" s="92"/>
    </row>
    <row r="20" spans="1:15" ht="21" customHeight="1">
      <c r="A20" s="1" t="s">
        <v>9</v>
      </c>
      <c r="B20" s="12"/>
      <c r="D20" s="42"/>
      <c r="E20" s="13"/>
      <c r="F20" s="13"/>
      <c r="G20" s="13"/>
      <c r="H20" s="13"/>
      <c r="I20" s="13"/>
      <c r="J20" s="13"/>
      <c r="K20" s="13"/>
      <c r="L20" s="13"/>
      <c r="M20" s="13"/>
      <c r="O20" s="92"/>
    </row>
    <row r="21" spans="1:15" ht="21" customHeight="1">
      <c r="A21" s="3" t="s">
        <v>180</v>
      </c>
      <c r="B21" s="12"/>
      <c r="D21" s="14">
        <v>41</v>
      </c>
      <c r="E21" s="13"/>
      <c r="F21" s="14">
        <v>41</v>
      </c>
      <c r="G21" s="13"/>
      <c r="H21" s="14">
        <v>41</v>
      </c>
      <c r="I21" s="13"/>
      <c r="J21" s="14">
        <f>+'[6]FS-YTD'!$P$52</f>
        <v>0</v>
      </c>
      <c r="K21" s="13"/>
      <c r="L21" s="14">
        <v>0</v>
      </c>
      <c r="M21" s="14"/>
      <c r="O21" s="92"/>
    </row>
    <row r="22" spans="1:15" ht="21" customHeight="1">
      <c r="A22" s="3" t="s">
        <v>181</v>
      </c>
      <c r="B22" s="12"/>
      <c r="D22" s="14">
        <v>2269</v>
      </c>
      <c r="E22" s="13"/>
      <c r="F22" s="14">
        <v>2178</v>
      </c>
      <c r="G22" s="13"/>
      <c r="H22" s="14">
        <v>2178</v>
      </c>
      <c r="I22" s="13"/>
      <c r="J22" s="14">
        <v>2269</v>
      </c>
      <c r="K22" s="13"/>
      <c r="L22" s="14">
        <v>2178</v>
      </c>
      <c r="M22" s="14"/>
      <c r="O22" s="92"/>
    </row>
    <row r="23" spans="1:15" ht="21" customHeight="1">
      <c r="A23" s="3" t="s">
        <v>182</v>
      </c>
      <c r="B23" s="12">
        <v>7</v>
      </c>
      <c r="D23" s="13">
        <v>417260</v>
      </c>
      <c r="E23" s="13"/>
      <c r="F23" s="13">
        <v>488042</v>
      </c>
      <c r="G23" s="13"/>
      <c r="H23" s="13">
        <v>322175</v>
      </c>
      <c r="I23" s="13"/>
      <c r="J23" s="13">
        <f>+'[6]FS-YTD'!$P$54</f>
        <v>0</v>
      </c>
      <c r="K23" s="13"/>
      <c r="L23" s="13">
        <v>0</v>
      </c>
      <c r="M23" s="13"/>
      <c r="O23" s="92"/>
    </row>
    <row r="24" spans="1:15" ht="21" customHeight="1">
      <c r="A24" s="3" t="s">
        <v>183</v>
      </c>
      <c r="B24" s="12">
        <v>8</v>
      </c>
      <c r="D24" s="14">
        <f>+'[6]FS-YTD'!$D$55</f>
        <v>0</v>
      </c>
      <c r="E24" s="13"/>
      <c r="F24" s="14">
        <v>0</v>
      </c>
      <c r="G24" s="13"/>
      <c r="H24" s="14">
        <v>0</v>
      </c>
      <c r="I24" s="13"/>
      <c r="J24" s="14">
        <v>4242655</v>
      </c>
      <c r="K24" s="13"/>
      <c r="L24" s="14">
        <v>4242655</v>
      </c>
      <c r="M24" s="14"/>
      <c r="O24" s="92"/>
    </row>
    <row r="25" spans="1:15" ht="21" customHeight="1">
      <c r="A25" s="3" t="s">
        <v>84</v>
      </c>
      <c r="B25" s="12">
        <v>9</v>
      </c>
      <c r="D25" s="14">
        <v>980728</v>
      </c>
      <c r="E25" s="13"/>
      <c r="F25" s="14">
        <v>1015217</v>
      </c>
      <c r="G25" s="13"/>
      <c r="H25" s="14">
        <v>928399</v>
      </c>
      <c r="I25" s="13"/>
      <c r="J25" s="14">
        <v>777454</v>
      </c>
      <c r="K25" s="13"/>
      <c r="L25" s="14">
        <v>777454</v>
      </c>
      <c r="M25" s="14"/>
      <c r="O25" s="92"/>
    </row>
    <row r="26" spans="1:15" ht="21" customHeight="1">
      <c r="A26" s="3" t="s">
        <v>184</v>
      </c>
      <c r="B26" s="12">
        <v>10</v>
      </c>
      <c r="D26" s="13">
        <v>606365</v>
      </c>
      <c r="E26" s="13"/>
      <c r="F26" s="13">
        <v>606365</v>
      </c>
      <c r="G26" s="13"/>
      <c r="H26" s="13">
        <v>606365</v>
      </c>
      <c r="I26" s="13"/>
      <c r="J26" s="13">
        <v>0</v>
      </c>
      <c r="K26" s="13"/>
      <c r="L26" s="13">
        <v>0</v>
      </c>
      <c r="M26" s="13"/>
      <c r="O26" s="92"/>
    </row>
    <row r="27" spans="1:15" ht="21" customHeight="1">
      <c r="A27" s="3" t="s">
        <v>185</v>
      </c>
      <c r="B27" s="12">
        <v>5</v>
      </c>
      <c r="D27" s="14">
        <f>+'[6]FS-YTD'!$D$58</f>
        <v>0</v>
      </c>
      <c r="E27" s="13"/>
      <c r="F27" s="14">
        <v>0</v>
      </c>
      <c r="G27" s="13"/>
      <c r="H27" s="14">
        <v>0</v>
      </c>
      <c r="I27" s="13"/>
      <c r="J27" s="14">
        <v>1799500</v>
      </c>
      <c r="K27" s="13"/>
      <c r="L27" s="14">
        <v>987000</v>
      </c>
      <c r="M27" s="14"/>
      <c r="O27" s="92"/>
    </row>
    <row r="28" spans="1:15" ht="21" customHeight="1">
      <c r="A28" s="3" t="s">
        <v>86</v>
      </c>
      <c r="B28" s="12">
        <v>11</v>
      </c>
      <c r="D28" s="14">
        <v>1420632</v>
      </c>
      <c r="E28" s="13"/>
      <c r="F28" s="14">
        <v>1233351</v>
      </c>
      <c r="G28" s="13"/>
      <c r="H28" s="14">
        <v>1165334</v>
      </c>
      <c r="I28" s="13"/>
      <c r="J28" s="14">
        <v>191049</v>
      </c>
      <c r="K28" s="13"/>
      <c r="L28" s="14">
        <v>183621</v>
      </c>
      <c r="M28" s="14"/>
      <c r="O28" s="92"/>
    </row>
    <row r="29" spans="1:15" ht="21" customHeight="1">
      <c r="A29" s="3" t="s">
        <v>85</v>
      </c>
      <c r="B29" s="12">
        <v>12</v>
      </c>
      <c r="D29" s="13">
        <v>11899509</v>
      </c>
      <c r="E29" s="13"/>
      <c r="F29" s="13">
        <v>11526679</v>
      </c>
      <c r="G29" s="13"/>
      <c r="H29" s="13">
        <v>11299858</v>
      </c>
      <c r="I29" s="13"/>
      <c r="J29" s="13">
        <v>41308</v>
      </c>
      <c r="K29" s="13"/>
      <c r="L29" s="13">
        <v>42090</v>
      </c>
      <c r="M29" s="13"/>
      <c r="O29" s="92"/>
    </row>
    <row r="30" spans="1:15" ht="21" customHeight="1">
      <c r="A30" s="3" t="s">
        <v>146</v>
      </c>
      <c r="B30" s="12"/>
      <c r="D30" s="13">
        <v>94548</v>
      </c>
      <c r="E30" s="13"/>
      <c r="F30" s="13">
        <v>78025</v>
      </c>
      <c r="G30" s="13"/>
      <c r="H30" s="13">
        <v>98128</v>
      </c>
      <c r="I30" s="13"/>
      <c r="J30" s="13">
        <v>0</v>
      </c>
      <c r="K30" s="13"/>
      <c r="L30" s="13">
        <v>0</v>
      </c>
      <c r="M30" s="13"/>
      <c r="O30" s="92"/>
    </row>
    <row r="31" spans="1:15" ht="21" customHeight="1">
      <c r="A31" s="3" t="s">
        <v>186</v>
      </c>
      <c r="B31" s="12"/>
      <c r="D31" s="18">
        <v>407904</v>
      </c>
      <c r="E31" s="13"/>
      <c r="F31" s="18">
        <v>407904</v>
      </c>
      <c r="G31" s="13"/>
      <c r="H31" s="18">
        <v>407904</v>
      </c>
      <c r="I31" s="13"/>
      <c r="J31" s="18">
        <f>+'[6]FS-YTD'!$P$63</f>
        <v>0</v>
      </c>
      <c r="K31" s="13"/>
      <c r="L31" s="18">
        <v>0</v>
      </c>
      <c r="M31" s="18"/>
      <c r="O31" s="92"/>
    </row>
    <row r="32" spans="1:15" ht="21" customHeight="1">
      <c r="A32" s="3" t="s">
        <v>187</v>
      </c>
      <c r="B32" s="12"/>
      <c r="D32" s="18">
        <v>6341</v>
      </c>
      <c r="E32" s="13"/>
      <c r="F32" s="18">
        <v>8638</v>
      </c>
      <c r="G32" s="13"/>
      <c r="H32" s="18">
        <v>11461</v>
      </c>
      <c r="I32" s="13"/>
      <c r="J32" s="18">
        <f>+'[6]FS-YTD'!$P$64</f>
        <v>0</v>
      </c>
      <c r="K32" s="13"/>
      <c r="L32" s="18">
        <v>0</v>
      </c>
      <c r="M32" s="18"/>
      <c r="O32" s="92"/>
    </row>
    <row r="33" spans="1:15" ht="21" customHeight="1">
      <c r="A33" s="3" t="s">
        <v>10</v>
      </c>
      <c r="B33" s="12"/>
      <c r="D33" s="16">
        <v>32714</v>
      </c>
      <c r="E33" s="13"/>
      <c r="F33" s="16">
        <v>25918</v>
      </c>
      <c r="G33" s="13"/>
      <c r="H33" s="16">
        <v>76853</v>
      </c>
      <c r="I33" s="13"/>
      <c r="J33" s="16">
        <v>1342</v>
      </c>
      <c r="K33" s="13"/>
      <c r="L33" s="16">
        <v>1342</v>
      </c>
      <c r="M33" s="18"/>
      <c r="O33" s="92"/>
    </row>
    <row r="34" spans="1:15" ht="21" customHeight="1">
      <c r="A34" s="1" t="s">
        <v>11</v>
      </c>
      <c r="B34" s="12"/>
      <c r="D34" s="16">
        <f>SUM(D21:D33)</f>
        <v>15868311</v>
      </c>
      <c r="E34" s="13"/>
      <c r="F34" s="16">
        <f>SUM(F21:F33)</f>
        <v>15392358</v>
      </c>
      <c r="G34" s="13"/>
      <c r="H34" s="16">
        <f>SUM(H21:H33)</f>
        <v>14918696</v>
      </c>
      <c r="I34" s="13"/>
      <c r="J34" s="16">
        <f>SUM(J21:J33)</f>
        <v>7055577</v>
      </c>
      <c r="K34" s="13"/>
      <c r="L34" s="16">
        <f>SUM(L21:L33)</f>
        <v>6236340</v>
      </c>
      <c r="M34" s="18"/>
    </row>
    <row r="35" spans="1:15" ht="21" customHeight="1" thickBot="1">
      <c r="A35" s="1" t="s">
        <v>12</v>
      </c>
      <c r="B35" s="8"/>
      <c r="D35" s="29">
        <f>SUM(D19,D34)</f>
        <v>22341484</v>
      </c>
      <c r="E35" s="13"/>
      <c r="F35" s="29">
        <f>SUM(F19,F34)</f>
        <v>20903034</v>
      </c>
      <c r="G35" s="13"/>
      <c r="H35" s="29">
        <f>SUM(H19,H34)</f>
        <v>20944865</v>
      </c>
      <c r="I35" s="13"/>
      <c r="J35" s="29">
        <f>SUM(J19,J34)</f>
        <v>7264224</v>
      </c>
      <c r="K35" s="13"/>
      <c r="L35" s="29">
        <f>SUM(L19,L34)</f>
        <v>6448348</v>
      </c>
      <c r="M35" s="18"/>
    </row>
    <row r="36" spans="1:15" ht="21" customHeight="1" thickTop="1">
      <c r="D36" s="13"/>
    </row>
    <row r="38" spans="1:15" ht="21" customHeight="1">
      <c r="A38" s="3" t="s">
        <v>13</v>
      </c>
    </row>
    <row r="39" spans="1:15" s="1" customFormat="1" ht="18.399999999999999" customHeight="1">
      <c r="A39" s="1" t="s">
        <v>0</v>
      </c>
      <c r="F39" s="2"/>
      <c r="H39" s="2"/>
      <c r="L39" s="2"/>
      <c r="M39" s="2"/>
    </row>
    <row r="40" spans="1:15" s="1" customFormat="1" ht="18.399999999999999" customHeight="1">
      <c r="A40" s="1" t="s">
        <v>137</v>
      </c>
      <c r="F40" s="2"/>
      <c r="H40" s="2"/>
      <c r="L40" s="2"/>
      <c r="M40" s="2"/>
    </row>
    <row r="41" spans="1:15" s="1" customFormat="1" ht="21" customHeight="1">
      <c r="A41" s="1" t="s">
        <v>254</v>
      </c>
      <c r="F41" s="2"/>
      <c r="H41" s="2"/>
      <c r="L41" s="2"/>
      <c r="M41" s="2"/>
    </row>
    <row r="42" spans="1:15" ht="21" customHeight="1">
      <c r="L42" s="5" t="s">
        <v>122</v>
      </c>
      <c r="M42" s="5"/>
    </row>
    <row r="43" spans="1:15" s="6" customFormat="1" ht="21" customHeight="1">
      <c r="A43" s="88"/>
      <c r="D43" s="108" t="s">
        <v>1</v>
      </c>
      <c r="E43" s="108"/>
      <c r="F43" s="108"/>
      <c r="G43" s="108"/>
      <c r="H43" s="108"/>
      <c r="I43" s="8"/>
      <c r="J43" s="108" t="s">
        <v>2</v>
      </c>
      <c r="K43" s="108"/>
      <c r="L43" s="108"/>
      <c r="M43" s="50"/>
    </row>
    <row r="44" spans="1:15" s="8" customFormat="1" ht="21" customHeight="1">
      <c r="B44" s="9" t="s">
        <v>3</v>
      </c>
      <c r="D44" s="64" t="s">
        <v>255</v>
      </c>
      <c r="F44" s="50" t="s">
        <v>209</v>
      </c>
      <c r="H44" s="99" t="s">
        <v>212</v>
      </c>
      <c r="J44" s="64" t="s">
        <v>255</v>
      </c>
      <c r="L44" s="50" t="s">
        <v>209</v>
      </c>
      <c r="M44" s="50"/>
    </row>
    <row r="45" spans="1:15" s="8" customFormat="1" ht="21" customHeight="1">
      <c r="B45" s="9"/>
      <c r="D45" s="85" t="s">
        <v>172</v>
      </c>
      <c r="F45" s="86" t="s">
        <v>174</v>
      </c>
      <c r="H45" s="86"/>
      <c r="J45" s="85" t="s">
        <v>172</v>
      </c>
      <c r="L45" s="86" t="s">
        <v>174</v>
      </c>
      <c r="M45" s="86"/>
    </row>
    <row r="46" spans="1:15" s="8" customFormat="1" ht="21" customHeight="1">
      <c r="B46" s="9"/>
      <c r="D46" s="85" t="s">
        <v>173</v>
      </c>
      <c r="F46" s="86" t="s">
        <v>213</v>
      </c>
      <c r="H46" s="86"/>
      <c r="J46" s="85" t="s">
        <v>173</v>
      </c>
      <c r="L46" s="86"/>
      <c r="M46" s="86"/>
    </row>
    <row r="47" spans="1:15" ht="18.399999999999999" customHeight="1">
      <c r="A47" s="1" t="s">
        <v>14</v>
      </c>
      <c r="F47" s="87"/>
    </row>
    <row r="48" spans="1:15" ht="18.399999999999999" customHeight="1">
      <c r="A48" s="1" t="s">
        <v>15</v>
      </c>
    </row>
    <row r="49" spans="1:15" ht="18.399999999999999" customHeight="1">
      <c r="A49" s="3" t="s">
        <v>201</v>
      </c>
      <c r="B49" s="12">
        <v>13</v>
      </c>
      <c r="D49" s="13">
        <v>1182000</v>
      </c>
      <c r="E49" s="13"/>
      <c r="F49" s="13">
        <v>450000</v>
      </c>
      <c r="G49" s="13"/>
      <c r="H49" s="13">
        <v>510000</v>
      </c>
      <c r="I49" s="13"/>
      <c r="J49" s="13">
        <v>650000</v>
      </c>
      <c r="K49" s="13"/>
      <c r="L49" s="13">
        <v>240000</v>
      </c>
      <c r="M49" s="13"/>
      <c r="O49" s="92"/>
    </row>
    <row r="50" spans="1:15" ht="18.399999999999999" customHeight="1">
      <c r="A50" s="3" t="s">
        <v>87</v>
      </c>
      <c r="B50" s="12">
        <v>14</v>
      </c>
      <c r="D50" s="13">
        <f>859187+116134</f>
        <v>975321</v>
      </c>
      <c r="E50" s="13"/>
      <c r="F50" s="13">
        <v>886073</v>
      </c>
      <c r="G50" s="13"/>
      <c r="H50" s="13">
        <v>924895</v>
      </c>
      <c r="I50" s="13"/>
      <c r="J50" s="13">
        <f>25408+16005</f>
        <v>41413</v>
      </c>
      <c r="K50" s="13"/>
      <c r="L50" s="13">
        <v>33679</v>
      </c>
      <c r="M50" s="13"/>
      <c r="N50" s="92"/>
      <c r="O50" s="92"/>
    </row>
    <row r="51" spans="1:15" ht="18.399999999999999" customHeight="1">
      <c r="A51" s="3" t="s">
        <v>188</v>
      </c>
      <c r="B51" s="12"/>
      <c r="D51" s="13"/>
      <c r="E51" s="13"/>
      <c r="F51" s="13"/>
      <c r="G51" s="13"/>
      <c r="H51" s="13"/>
      <c r="I51" s="13"/>
      <c r="J51" s="13"/>
      <c r="K51" s="13"/>
      <c r="L51" s="13"/>
      <c r="M51" s="13"/>
      <c r="O51" s="92"/>
    </row>
    <row r="52" spans="1:15" ht="18.399999999999999" customHeight="1">
      <c r="A52" s="3" t="s">
        <v>16</v>
      </c>
      <c r="B52" s="12">
        <v>16</v>
      </c>
      <c r="D52" s="13">
        <v>841666</v>
      </c>
      <c r="E52" s="13"/>
      <c r="F52" s="13">
        <v>673343</v>
      </c>
      <c r="G52" s="13"/>
      <c r="H52" s="13">
        <v>518610</v>
      </c>
      <c r="I52" s="13"/>
      <c r="J52" s="13">
        <v>5000</v>
      </c>
      <c r="K52" s="13"/>
      <c r="L52" s="13">
        <v>3875</v>
      </c>
      <c r="M52" s="13"/>
      <c r="O52" s="92"/>
    </row>
    <row r="53" spans="1:15" ht="18.399999999999999" customHeight="1">
      <c r="A53" s="3" t="s">
        <v>207</v>
      </c>
      <c r="B53" s="12"/>
      <c r="D53" s="13">
        <v>0</v>
      </c>
      <c r="E53" s="13"/>
      <c r="F53" s="13">
        <v>0</v>
      </c>
      <c r="G53" s="13"/>
      <c r="H53" s="13">
        <v>497980</v>
      </c>
      <c r="I53" s="13"/>
      <c r="J53" s="13">
        <v>0</v>
      </c>
      <c r="K53" s="13"/>
      <c r="L53" s="13">
        <v>0</v>
      </c>
      <c r="M53" s="13"/>
      <c r="O53" s="92"/>
    </row>
    <row r="54" spans="1:15" ht="18.399999999999999" customHeight="1">
      <c r="A54" s="3" t="s">
        <v>132</v>
      </c>
      <c r="B54" s="12"/>
      <c r="D54" s="13">
        <v>29395</v>
      </c>
      <c r="E54" s="13"/>
      <c r="F54" s="13">
        <v>38800</v>
      </c>
      <c r="G54" s="13"/>
      <c r="H54" s="13">
        <v>38182</v>
      </c>
      <c r="I54" s="13"/>
      <c r="J54" s="13">
        <v>0</v>
      </c>
      <c r="K54" s="13"/>
      <c r="L54" s="13">
        <v>0</v>
      </c>
      <c r="M54" s="13"/>
      <c r="O54" s="92"/>
    </row>
    <row r="55" spans="1:15" ht="18.399999999999999" customHeight="1">
      <c r="A55" s="3" t="s">
        <v>126</v>
      </c>
      <c r="B55" s="12"/>
      <c r="D55" s="15">
        <v>1595838</v>
      </c>
      <c r="E55" s="13"/>
      <c r="F55" s="15">
        <v>1039660</v>
      </c>
      <c r="G55" s="13"/>
      <c r="H55" s="15">
        <v>812248</v>
      </c>
      <c r="I55" s="13"/>
      <c r="J55" s="15">
        <v>275</v>
      </c>
      <c r="K55" s="13"/>
      <c r="L55" s="15">
        <v>504</v>
      </c>
      <c r="M55" s="15"/>
      <c r="O55" s="92"/>
    </row>
    <row r="56" spans="1:15" ht="18.399999999999999" customHeight="1">
      <c r="A56" s="3" t="s">
        <v>17</v>
      </c>
      <c r="B56" s="12">
        <v>15</v>
      </c>
      <c r="D56" s="16">
        <v>172896</v>
      </c>
      <c r="E56" s="13"/>
      <c r="F56" s="16">
        <v>202880</v>
      </c>
      <c r="G56" s="13"/>
      <c r="H56" s="16">
        <v>166558</v>
      </c>
      <c r="I56" s="13"/>
      <c r="J56" s="16">
        <v>30476</v>
      </c>
      <c r="K56" s="13"/>
      <c r="L56" s="16">
        <v>7621</v>
      </c>
      <c r="M56" s="18"/>
      <c r="N56" s="92"/>
      <c r="O56" s="92"/>
    </row>
    <row r="57" spans="1:15" ht="18.399999999999999" customHeight="1">
      <c r="A57" s="1" t="s">
        <v>18</v>
      </c>
      <c r="B57" s="12"/>
      <c r="D57" s="17">
        <f>SUM(D49:D56)</f>
        <v>4797116</v>
      </c>
      <c r="E57" s="13"/>
      <c r="F57" s="17">
        <f>SUM(F49:F56)</f>
        <v>3290756</v>
      </c>
      <c r="G57" s="13"/>
      <c r="H57" s="17">
        <f>SUM(H49:H56)</f>
        <v>3468473</v>
      </c>
      <c r="I57" s="13"/>
      <c r="J57" s="17">
        <f>SUM(J49:J56)</f>
        <v>727164</v>
      </c>
      <c r="K57" s="13"/>
      <c r="L57" s="17">
        <f>SUM(L49:L56)</f>
        <v>285679</v>
      </c>
      <c r="M57" s="18"/>
    </row>
    <row r="58" spans="1:15" ht="18.399999999999999" customHeight="1">
      <c r="A58" s="1" t="s">
        <v>19</v>
      </c>
      <c r="B58" s="12"/>
      <c r="D58" s="13"/>
      <c r="E58" s="13"/>
      <c r="F58" s="13"/>
      <c r="G58" s="13"/>
      <c r="H58" s="13"/>
      <c r="I58" s="13"/>
      <c r="J58" s="13"/>
      <c r="K58" s="13"/>
      <c r="L58" s="13"/>
      <c r="M58" s="13"/>
    </row>
    <row r="59" spans="1:15" ht="18.399999999999999" customHeight="1">
      <c r="A59" s="3" t="s">
        <v>189</v>
      </c>
      <c r="B59" s="12">
        <v>5</v>
      </c>
      <c r="D59" s="19">
        <f>+'[6]FS-YTD'!$D$84</f>
        <v>0</v>
      </c>
      <c r="E59" s="13"/>
      <c r="F59" s="19">
        <v>0</v>
      </c>
      <c r="G59" s="13"/>
      <c r="H59" s="19">
        <v>0</v>
      </c>
      <c r="I59" s="13"/>
      <c r="J59" s="19">
        <v>378000</v>
      </c>
      <c r="K59" s="13"/>
      <c r="L59" s="19">
        <v>433500</v>
      </c>
      <c r="M59" s="19"/>
      <c r="O59" s="92"/>
    </row>
    <row r="60" spans="1:15" ht="18.399999999999999" customHeight="1">
      <c r="A60" s="3" t="s">
        <v>190</v>
      </c>
      <c r="B60" s="12"/>
      <c r="D60" s="14"/>
      <c r="E60" s="13"/>
      <c r="F60" s="14"/>
      <c r="G60" s="13"/>
      <c r="H60" s="14"/>
      <c r="I60" s="13"/>
      <c r="J60" s="14"/>
      <c r="K60" s="13"/>
      <c r="L60" s="14"/>
      <c r="M60" s="14"/>
      <c r="O60" s="92"/>
    </row>
    <row r="61" spans="1:15" ht="18.399999999999999" customHeight="1">
      <c r="A61" s="3" t="s">
        <v>191</v>
      </c>
      <c r="B61" s="12">
        <v>16</v>
      </c>
      <c r="D61" s="13">
        <v>2461275</v>
      </c>
      <c r="E61" s="13"/>
      <c r="F61" s="13">
        <v>2323851</v>
      </c>
      <c r="G61" s="13"/>
      <c r="H61" s="13">
        <v>2207870</v>
      </c>
      <c r="I61" s="13"/>
      <c r="J61" s="13">
        <v>66500</v>
      </c>
      <c r="K61" s="13"/>
      <c r="L61" s="13">
        <v>70250</v>
      </c>
      <c r="M61" s="13"/>
      <c r="O61" s="92"/>
    </row>
    <row r="62" spans="1:15" ht="18.399999999999999" customHeight="1">
      <c r="A62" s="3" t="s">
        <v>88</v>
      </c>
      <c r="B62" s="12">
        <v>25</v>
      </c>
      <c r="D62" s="13">
        <v>74280</v>
      </c>
      <c r="E62" s="13"/>
      <c r="F62" s="13">
        <v>65493</v>
      </c>
      <c r="G62" s="13"/>
      <c r="H62" s="13">
        <v>55168</v>
      </c>
      <c r="I62" s="13"/>
      <c r="J62" s="13">
        <v>19522</v>
      </c>
      <c r="K62" s="13"/>
      <c r="L62" s="13">
        <v>16270</v>
      </c>
      <c r="M62" s="13"/>
      <c r="O62" s="92"/>
    </row>
    <row r="63" spans="1:15" ht="18.399999999999999" customHeight="1">
      <c r="A63" s="3" t="s">
        <v>192</v>
      </c>
      <c r="B63" s="12">
        <v>26</v>
      </c>
      <c r="D63" s="13">
        <v>20682</v>
      </c>
      <c r="E63" s="13"/>
      <c r="F63" s="13">
        <v>20682</v>
      </c>
      <c r="G63" s="13"/>
      <c r="H63" s="13">
        <v>41018</v>
      </c>
      <c r="I63" s="13"/>
      <c r="J63" s="13">
        <v>0</v>
      </c>
      <c r="K63" s="13"/>
      <c r="L63" s="13">
        <v>0</v>
      </c>
      <c r="M63" s="13"/>
      <c r="O63" s="92"/>
    </row>
    <row r="64" spans="1:15" ht="18.399999999999999" customHeight="1">
      <c r="A64" s="3" t="s">
        <v>147</v>
      </c>
      <c r="B64" s="12"/>
      <c r="D64" s="13">
        <v>2359834</v>
      </c>
      <c r="E64" s="13"/>
      <c r="F64" s="13">
        <v>2358878</v>
      </c>
      <c r="G64" s="13"/>
      <c r="H64" s="13">
        <f>2339128+12231</f>
        <v>2351359</v>
      </c>
      <c r="I64" s="13"/>
      <c r="J64" s="13">
        <v>106333</v>
      </c>
      <c r="K64" s="13"/>
      <c r="L64" s="13">
        <v>106777</v>
      </c>
      <c r="M64" s="13"/>
      <c r="O64" s="92"/>
    </row>
    <row r="65" spans="1:15" ht="18.399999999999999" customHeight="1">
      <c r="A65" s="3" t="s">
        <v>20</v>
      </c>
      <c r="B65" s="12"/>
      <c r="D65" s="16">
        <v>104239</v>
      </c>
      <c r="E65" s="13"/>
      <c r="F65" s="16">
        <v>113959</v>
      </c>
      <c r="G65" s="13"/>
      <c r="H65" s="16">
        <v>111373</v>
      </c>
      <c r="I65" s="13"/>
      <c r="J65" s="16">
        <v>5847</v>
      </c>
      <c r="K65" s="13"/>
      <c r="L65" s="16">
        <v>6009</v>
      </c>
      <c r="M65" s="18"/>
      <c r="N65" s="92"/>
      <c r="O65" s="92"/>
    </row>
    <row r="66" spans="1:15" ht="18.399999999999999" customHeight="1">
      <c r="A66" s="1" t="s">
        <v>21</v>
      </c>
      <c r="B66" s="12"/>
      <c r="D66" s="16">
        <f>SUM(D59:D65)</f>
        <v>5020310</v>
      </c>
      <c r="E66" s="13"/>
      <c r="F66" s="16">
        <f>SUM(F59:F65)</f>
        <v>4882863</v>
      </c>
      <c r="G66" s="13"/>
      <c r="H66" s="16">
        <f>SUM(H59:H65)</f>
        <v>4766788</v>
      </c>
      <c r="I66" s="13"/>
      <c r="J66" s="16">
        <f>SUM(J59:J65)</f>
        <v>576202</v>
      </c>
      <c r="K66" s="13"/>
      <c r="L66" s="16">
        <f>SUM(L59:L65)</f>
        <v>632806</v>
      </c>
      <c r="M66" s="18"/>
    </row>
    <row r="67" spans="1:15" ht="18.399999999999999" customHeight="1">
      <c r="A67" s="1" t="s">
        <v>22</v>
      </c>
      <c r="B67" s="12"/>
      <c r="D67" s="16">
        <f>SUM(D57:D65)</f>
        <v>9817426</v>
      </c>
      <c r="E67" s="13"/>
      <c r="F67" s="16">
        <f>SUM(F57:F65)</f>
        <v>8173619</v>
      </c>
      <c r="G67" s="13"/>
      <c r="H67" s="16">
        <f>SUM(H57:H65)</f>
        <v>8235261</v>
      </c>
      <c r="I67" s="13"/>
      <c r="J67" s="16">
        <f>SUM(J57:J65)</f>
        <v>1303366</v>
      </c>
      <c r="K67" s="13"/>
      <c r="L67" s="16">
        <f>SUM(L57:L65)</f>
        <v>918485</v>
      </c>
      <c r="M67" s="18"/>
    </row>
    <row r="68" spans="1:15" ht="18.399999999999999" customHeight="1">
      <c r="A68" s="1" t="s">
        <v>23</v>
      </c>
      <c r="B68" s="12"/>
      <c r="D68" s="13"/>
      <c r="E68" s="13"/>
      <c r="F68" s="13"/>
      <c r="G68" s="13"/>
      <c r="H68" s="13"/>
      <c r="I68" s="13"/>
      <c r="J68" s="13"/>
      <c r="K68" s="13"/>
      <c r="L68" s="13"/>
      <c r="M68" s="13"/>
    </row>
    <row r="69" spans="1:15" ht="18.399999999999999" customHeight="1">
      <c r="A69" s="3" t="s">
        <v>24</v>
      </c>
      <c r="B69" s="12"/>
      <c r="D69" s="13"/>
      <c r="E69" s="13"/>
      <c r="F69" s="13"/>
      <c r="G69" s="13"/>
      <c r="H69" s="13"/>
      <c r="I69" s="13"/>
      <c r="J69" s="13"/>
      <c r="K69" s="13"/>
      <c r="L69" s="13"/>
      <c r="M69" s="13"/>
    </row>
    <row r="70" spans="1:15" ht="18.399999999999999" customHeight="1">
      <c r="A70" s="3" t="s">
        <v>25</v>
      </c>
      <c r="B70" s="12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5" ht="18.399999999999999" customHeight="1" thickBot="1">
      <c r="A71" s="3" t="s">
        <v>26</v>
      </c>
      <c r="B71" s="12"/>
      <c r="D71" s="29">
        <v>2116754</v>
      </c>
      <c r="E71" s="13"/>
      <c r="F71" s="29">
        <v>2116754</v>
      </c>
      <c r="G71" s="13"/>
      <c r="H71" s="29">
        <v>2116754</v>
      </c>
      <c r="I71" s="13"/>
      <c r="J71" s="29">
        <v>2116754</v>
      </c>
      <c r="K71" s="13"/>
      <c r="L71" s="29">
        <v>2116754</v>
      </c>
      <c r="M71" s="18"/>
      <c r="O71" s="92"/>
    </row>
    <row r="72" spans="1:15" ht="18.399999999999999" customHeight="1" thickTop="1">
      <c r="A72" s="3" t="s">
        <v>27</v>
      </c>
      <c r="B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O72" s="92"/>
    </row>
    <row r="73" spans="1:15" ht="18.399999999999999" customHeight="1">
      <c r="A73" s="3" t="s">
        <v>28</v>
      </c>
      <c r="B73" s="12"/>
      <c r="D73" s="13">
        <v>1666827</v>
      </c>
      <c r="E73" s="13"/>
      <c r="F73" s="13">
        <v>1666827</v>
      </c>
      <c r="G73" s="13"/>
      <c r="H73" s="13">
        <v>1666827</v>
      </c>
      <c r="I73" s="13"/>
      <c r="J73" s="13">
        <v>1666827</v>
      </c>
      <c r="K73" s="13"/>
      <c r="L73" s="13">
        <v>1666827</v>
      </c>
      <c r="M73" s="13"/>
      <c r="O73" s="92"/>
    </row>
    <row r="74" spans="1:15" ht="18.399999999999999" customHeight="1">
      <c r="A74" s="3" t="s">
        <v>29</v>
      </c>
      <c r="B74" s="12"/>
      <c r="D74" s="13">
        <v>2062461</v>
      </c>
      <c r="E74" s="13"/>
      <c r="F74" s="13">
        <v>2062461</v>
      </c>
      <c r="G74" s="13"/>
      <c r="H74" s="13">
        <v>2062461</v>
      </c>
      <c r="I74" s="13"/>
      <c r="J74" s="13">
        <v>2062461</v>
      </c>
      <c r="K74" s="13"/>
      <c r="L74" s="13">
        <v>2062461</v>
      </c>
      <c r="M74" s="13"/>
      <c r="O74" s="92"/>
    </row>
    <row r="75" spans="1:15" ht="18.399999999999999" customHeight="1">
      <c r="A75" s="3" t="s">
        <v>30</v>
      </c>
      <c r="B75" s="12"/>
      <c r="D75" s="13">
        <v>568131</v>
      </c>
      <c r="E75" s="13"/>
      <c r="F75" s="13">
        <v>568131</v>
      </c>
      <c r="G75" s="13"/>
      <c r="H75" s="13">
        <v>568131</v>
      </c>
      <c r="I75" s="13"/>
      <c r="J75" s="13">
        <f>+'[6]FS-YTD'!$P$99</f>
        <v>0</v>
      </c>
      <c r="K75" s="13"/>
      <c r="L75" s="13">
        <v>0</v>
      </c>
      <c r="M75" s="13"/>
      <c r="O75" s="92"/>
    </row>
    <row r="76" spans="1:15" ht="18.399999999999999" customHeight="1">
      <c r="A76" s="3" t="s">
        <v>31</v>
      </c>
      <c r="B76" s="12"/>
      <c r="D76" s="13"/>
      <c r="E76" s="13"/>
      <c r="F76" s="13"/>
      <c r="G76" s="13"/>
      <c r="H76" s="13"/>
      <c r="I76" s="13"/>
      <c r="J76" s="13"/>
      <c r="K76" s="13"/>
      <c r="L76" s="13"/>
      <c r="M76" s="13"/>
      <c r="O76" s="92"/>
    </row>
    <row r="77" spans="1:15" ht="18.399999999999999" customHeight="1">
      <c r="A77" s="3" t="s">
        <v>32</v>
      </c>
      <c r="B77" s="12"/>
      <c r="C77" s="20"/>
      <c r="D77" s="18">
        <v>211675</v>
      </c>
      <c r="E77" s="18"/>
      <c r="F77" s="18">
        <v>211675</v>
      </c>
      <c r="G77" s="18"/>
      <c r="H77" s="18">
        <v>211675</v>
      </c>
      <c r="I77" s="18"/>
      <c r="J77" s="18">
        <v>211675</v>
      </c>
      <c r="K77" s="18"/>
      <c r="L77" s="18">
        <v>211675</v>
      </c>
      <c r="M77" s="18"/>
      <c r="O77" s="92"/>
    </row>
    <row r="78" spans="1:15" ht="18.399999999999999" customHeight="1">
      <c r="A78" s="3" t="s">
        <v>33</v>
      </c>
      <c r="B78" s="12"/>
      <c r="C78" s="20"/>
      <c r="D78" s="18">
        <v>2891459</v>
      </c>
      <c r="E78" s="18"/>
      <c r="F78" s="18">
        <v>3043537</v>
      </c>
      <c r="G78" s="18"/>
      <c r="H78" s="18">
        <f>2970280+48926-26</f>
        <v>3019180</v>
      </c>
      <c r="I78" s="18"/>
      <c r="J78" s="18">
        <v>1880852</v>
      </c>
      <c r="K78" s="18"/>
      <c r="L78" s="18">
        <v>1449857</v>
      </c>
      <c r="M78" s="18"/>
      <c r="O78" s="92"/>
    </row>
    <row r="79" spans="1:15" ht="18.399999999999999" customHeight="1">
      <c r="A79" s="3" t="s">
        <v>92</v>
      </c>
      <c r="B79" s="12"/>
      <c r="C79" s="20"/>
      <c r="D79" s="16">
        <v>4911970</v>
      </c>
      <c r="E79" s="18"/>
      <c r="F79" s="16">
        <v>4922764</v>
      </c>
      <c r="G79" s="18"/>
      <c r="H79" s="16">
        <v>4922513</v>
      </c>
      <c r="I79" s="18"/>
      <c r="J79" s="16">
        <v>139043</v>
      </c>
      <c r="K79" s="18"/>
      <c r="L79" s="16">
        <v>139043</v>
      </c>
      <c r="M79" s="18"/>
      <c r="O79" s="92"/>
    </row>
    <row r="80" spans="1:15" ht="18.399999999999999" customHeight="1">
      <c r="A80" s="3" t="s">
        <v>115</v>
      </c>
      <c r="B80" s="12"/>
      <c r="D80" s="13">
        <f>SUM(D73:D79)</f>
        <v>12312523</v>
      </c>
      <c r="E80" s="13"/>
      <c r="F80" s="13">
        <f>SUM(F73:F79)</f>
        <v>12475395</v>
      </c>
      <c r="G80" s="13"/>
      <c r="H80" s="13">
        <f>SUM(H73:H79)</f>
        <v>12450787</v>
      </c>
      <c r="I80" s="13"/>
      <c r="J80" s="13">
        <f>SUM(J73:J79)</f>
        <v>5960858</v>
      </c>
      <c r="K80" s="13"/>
      <c r="L80" s="13">
        <f>SUM(L73:L79)</f>
        <v>5529863</v>
      </c>
      <c r="M80" s="13"/>
    </row>
    <row r="81" spans="1:15" ht="18.399999999999999" customHeight="1">
      <c r="A81" s="3" t="s">
        <v>133</v>
      </c>
      <c r="B81" s="12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1:15" ht="18.399999999999999" customHeight="1">
      <c r="A82" s="3" t="s">
        <v>134</v>
      </c>
      <c r="B82" s="12"/>
      <c r="D82" s="16">
        <v>211535</v>
      </c>
      <c r="E82" s="13"/>
      <c r="F82" s="16">
        <v>254020</v>
      </c>
      <c r="G82" s="13"/>
      <c r="H82" s="16">
        <f>258791+26</f>
        <v>258817</v>
      </c>
      <c r="I82" s="13"/>
      <c r="J82" s="16">
        <f>+'[6]FS-YTD'!$P$105</f>
        <v>0</v>
      </c>
      <c r="K82" s="13"/>
      <c r="L82" s="16">
        <v>0</v>
      </c>
      <c r="M82" s="18"/>
      <c r="O82" s="92"/>
    </row>
    <row r="83" spans="1:15" ht="18.399999999999999" customHeight="1">
      <c r="A83" s="1" t="s">
        <v>34</v>
      </c>
      <c r="B83" s="12"/>
      <c r="D83" s="16">
        <f>SUM(D80:D82)</f>
        <v>12524058</v>
      </c>
      <c r="E83" s="13"/>
      <c r="F83" s="16">
        <f>SUM(F80:F82)</f>
        <v>12729415</v>
      </c>
      <c r="G83" s="13"/>
      <c r="H83" s="16">
        <f>SUM(H80:H82)</f>
        <v>12709604</v>
      </c>
      <c r="I83" s="13"/>
      <c r="J83" s="16">
        <f>SUM(J80:J82)</f>
        <v>5960858</v>
      </c>
      <c r="K83" s="13"/>
      <c r="L83" s="16">
        <f>SUM(L80:L82)</f>
        <v>5529863</v>
      </c>
      <c r="M83" s="18"/>
    </row>
    <row r="84" spans="1:15" ht="18.399999999999999" customHeight="1" thickBot="1">
      <c r="A84" s="1" t="s">
        <v>35</v>
      </c>
      <c r="B84" s="12"/>
      <c r="D84" s="29">
        <f>SUM(D67,D83)</f>
        <v>22341484</v>
      </c>
      <c r="E84" s="13"/>
      <c r="F84" s="29">
        <f>SUM(F67,F83)</f>
        <v>20903034</v>
      </c>
      <c r="G84" s="13"/>
      <c r="H84" s="29">
        <f>SUM(H67,H83)</f>
        <v>20944865</v>
      </c>
      <c r="I84" s="13"/>
      <c r="J84" s="29">
        <f>SUM(J67,J83)</f>
        <v>7264224</v>
      </c>
      <c r="K84" s="13"/>
      <c r="L84" s="29">
        <f>SUM(L67,L83)</f>
        <v>6448348</v>
      </c>
      <c r="M84" s="18"/>
    </row>
    <row r="85" spans="1:15" ht="10.5" customHeight="1" thickTop="1">
      <c r="B85" s="34"/>
      <c r="C85" s="69"/>
      <c r="D85" s="80">
        <f>SUM(D84-D35)</f>
        <v>0</v>
      </c>
      <c r="E85" s="80"/>
      <c r="F85" s="101">
        <f>SUM(F84-F35)</f>
        <v>0</v>
      </c>
      <c r="G85" s="80"/>
      <c r="H85" s="80">
        <f>SUM(H84-H35)</f>
        <v>0</v>
      </c>
      <c r="I85" s="80"/>
      <c r="J85" s="80">
        <f>SUM(J84-J35)</f>
        <v>0</v>
      </c>
      <c r="K85" s="80"/>
      <c r="L85" s="80">
        <f>SUM(L84-L35)</f>
        <v>0</v>
      </c>
      <c r="M85" s="80"/>
    </row>
    <row r="86" spans="1:15" ht="10.5" customHeight="1">
      <c r="B86" s="34"/>
      <c r="C86" s="69"/>
      <c r="D86" s="80"/>
      <c r="E86" s="80"/>
      <c r="F86" s="101"/>
      <c r="G86" s="80"/>
      <c r="H86" s="80"/>
      <c r="I86" s="80"/>
      <c r="J86" s="80"/>
      <c r="K86" s="80"/>
      <c r="L86" s="80"/>
      <c r="M86" s="80"/>
    </row>
    <row r="87" spans="1:15" ht="10.5" customHeight="1">
      <c r="B87" s="34"/>
      <c r="C87" s="69"/>
      <c r="D87" s="80"/>
      <c r="E87" s="80"/>
      <c r="F87" s="101"/>
      <c r="G87" s="80"/>
      <c r="H87" s="80"/>
      <c r="I87" s="80"/>
      <c r="J87" s="80"/>
      <c r="K87" s="80"/>
      <c r="L87" s="80"/>
      <c r="M87" s="80"/>
    </row>
    <row r="88" spans="1:15" ht="18.399999999999999" customHeight="1">
      <c r="A88" s="3" t="s">
        <v>13</v>
      </c>
      <c r="J88" s="4"/>
    </row>
    <row r="89" spans="1:15" ht="16.5" customHeight="1">
      <c r="A89" s="81"/>
      <c r="D89" s="82"/>
      <c r="F89" s="82"/>
      <c r="H89" s="82"/>
      <c r="J89" s="82"/>
      <c r="L89" s="82"/>
      <c r="M89" s="82"/>
    </row>
    <row r="90" spans="1:15" s="90" customFormat="1" ht="16.5" customHeight="1">
      <c r="A90" s="89"/>
    </row>
    <row r="91" spans="1:15" s="90" customFormat="1" ht="16.5" customHeight="1">
      <c r="A91" s="91"/>
    </row>
    <row r="92" spans="1:15" s="90" customFormat="1" ht="16.5" customHeight="1">
      <c r="B92" s="3" t="s">
        <v>135</v>
      </c>
    </row>
    <row r="93" spans="1:15" s="90" customFormat="1" ht="16.5" customHeight="1">
      <c r="A93" s="89"/>
    </row>
  </sheetData>
  <mergeCells count="4">
    <mergeCell ref="D5:H5"/>
    <mergeCell ref="D43:H43"/>
    <mergeCell ref="J5:L5"/>
    <mergeCell ref="J43:L43"/>
  </mergeCells>
  <pageMargins left="0.78740157480314965" right="0.39370078740157483" top="0.78740157480314965" bottom="0.39370078740157483" header="0.19685039370078741" footer="0.19685039370078741"/>
  <pageSetup paperSize="9" scale="73" fitToWidth="0" fitToHeight="0" orientation="portrait" r:id="rId1"/>
  <rowBreaks count="1" manualBreakCount="1">
    <brk id="38" max="1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99"/>
  </sheetPr>
  <dimension ref="A1:K170"/>
  <sheetViews>
    <sheetView showGridLines="0" topLeftCell="A70" zoomScaleNormal="100" zoomScaleSheetLayoutView="80" workbookViewId="0">
      <selection activeCell="A92" sqref="A92"/>
    </sheetView>
  </sheetViews>
  <sheetFormatPr defaultColWidth="9.28515625" defaultRowHeight="21" customHeight="1"/>
  <cols>
    <col min="1" max="1" width="48.5703125" style="3" customWidth="1"/>
    <col min="2" max="2" width="3.2851562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28515625" style="3"/>
  </cols>
  <sheetData>
    <row r="1" spans="1:10" s="1" customFormat="1" ht="19.5" customHeight="1">
      <c r="D1" s="2"/>
      <c r="F1" s="2"/>
      <c r="H1" s="2"/>
      <c r="J1" s="19" t="s">
        <v>123</v>
      </c>
    </row>
    <row r="2" spans="1:10" s="1" customFormat="1" ht="19.5" customHeight="1">
      <c r="A2" s="1" t="s">
        <v>0</v>
      </c>
      <c r="D2" s="2"/>
      <c r="F2" s="2"/>
      <c r="H2" s="2"/>
      <c r="J2" s="2"/>
    </row>
    <row r="3" spans="1:10" s="1" customFormat="1" ht="19.5" customHeight="1">
      <c r="A3" s="1" t="s">
        <v>138</v>
      </c>
      <c r="D3" s="2"/>
      <c r="F3" s="2"/>
      <c r="H3" s="2"/>
      <c r="J3" s="2"/>
    </row>
    <row r="4" spans="1:10" s="1" customFormat="1" ht="19.5" customHeight="1">
      <c r="A4" s="1" t="s">
        <v>256</v>
      </c>
      <c r="D4" s="2"/>
      <c r="F4" s="2"/>
      <c r="H4" s="2"/>
      <c r="J4" s="2"/>
    </row>
    <row r="5" spans="1:10" s="8" customFormat="1" ht="19.5" customHeight="1">
      <c r="D5" s="4"/>
      <c r="E5" s="3"/>
      <c r="F5" s="4"/>
      <c r="G5" s="3"/>
      <c r="H5" s="5"/>
      <c r="I5" s="3"/>
      <c r="J5" s="5" t="s">
        <v>168</v>
      </c>
    </row>
    <row r="6" spans="1:10" s="6" customFormat="1" ht="19.5" customHeight="1">
      <c r="D6" s="7"/>
      <c r="E6" s="106" t="s">
        <v>1</v>
      </c>
      <c r="F6" s="7"/>
      <c r="H6" s="7"/>
      <c r="I6" s="106" t="s">
        <v>2</v>
      </c>
      <c r="J6" s="7"/>
    </row>
    <row r="7" spans="1:10" s="8" customFormat="1" ht="19.5" customHeight="1">
      <c r="B7" s="9" t="s">
        <v>3</v>
      </c>
      <c r="D7" s="50" t="s">
        <v>210</v>
      </c>
      <c r="E7" s="10"/>
      <c r="F7" s="50" t="s">
        <v>203</v>
      </c>
      <c r="G7" s="49"/>
      <c r="H7" s="50" t="s">
        <v>210</v>
      </c>
      <c r="I7" s="10"/>
      <c r="J7" s="50" t="s">
        <v>203</v>
      </c>
    </row>
    <row r="8" spans="1:10" s="8" customFormat="1" ht="19.5" customHeight="1">
      <c r="B8" s="9"/>
      <c r="D8" s="50"/>
      <c r="E8" s="10"/>
      <c r="F8" s="86" t="s">
        <v>213</v>
      </c>
      <c r="G8" s="49"/>
      <c r="H8" s="50"/>
      <c r="I8" s="10"/>
      <c r="J8" s="50"/>
    </row>
    <row r="9" spans="1:10" s="8" customFormat="1" ht="19.5" customHeight="1">
      <c r="B9" s="9"/>
      <c r="D9" s="10"/>
      <c r="E9" s="10"/>
      <c r="F9" s="10"/>
      <c r="G9" s="49"/>
      <c r="H9" s="10"/>
      <c r="I9" s="10"/>
      <c r="J9" s="10"/>
    </row>
    <row r="10" spans="1:10" ht="19.5" customHeight="1">
      <c r="A10" s="1" t="s">
        <v>273</v>
      </c>
    </row>
    <row r="11" spans="1:10" ht="19.5" customHeight="1">
      <c r="A11" s="3" t="s">
        <v>119</v>
      </c>
      <c r="B11" s="8"/>
      <c r="D11" s="13">
        <v>623940</v>
      </c>
      <c r="E11" s="13"/>
      <c r="F11" s="13">
        <v>683353</v>
      </c>
      <c r="G11" s="13"/>
      <c r="H11" s="13">
        <v>3586</v>
      </c>
      <c r="I11" s="13"/>
      <c r="J11" s="13">
        <v>4148</v>
      </c>
    </row>
    <row r="12" spans="1:10" ht="19.5" customHeight="1">
      <c r="A12" s="3" t="s">
        <v>120</v>
      </c>
      <c r="B12" s="12"/>
      <c r="D12" s="13">
        <v>231273</v>
      </c>
      <c r="E12" s="13"/>
      <c r="F12" s="13">
        <v>403529</v>
      </c>
      <c r="G12" s="13"/>
      <c r="H12" s="14">
        <v>16</v>
      </c>
      <c r="I12" s="15"/>
      <c r="J12" s="14">
        <v>0</v>
      </c>
    </row>
    <row r="13" spans="1:10" ht="19.5" customHeight="1">
      <c r="A13" s="3" t="s">
        <v>121</v>
      </c>
      <c r="B13" s="12"/>
      <c r="D13" s="13">
        <v>20914</v>
      </c>
      <c r="E13" s="13"/>
      <c r="F13" s="13">
        <v>24549</v>
      </c>
      <c r="G13" s="13"/>
      <c r="H13" s="19">
        <v>5283</v>
      </c>
      <c r="I13" s="15"/>
      <c r="J13" s="19">
        <v>5437</v>
      </c>
    </row>
    <row r="14" spans="1:10" ht="19.5" customHeight="1">
      <c r="A14" s="3" t="s">
        <v>199</v>
      </c>
      <c r="B14" s="12"/>
      <c r="D14" s="13">
        <v>9103</v>
      </c>
      <c r="E14" s="13"/>
      <c r="F14" s="13">
        <v>7187</v>
      </c>
      <c r="G14" s="13"/>
      <c r="H14" s="19">
        <v>21896</v>
      </c>
      <c r="I14" s="15"/>
      <c r="J14" s="19">
        <v>10237</v>
      </c>
    </row>
    <row r="15" spans="1:10" ht="19.5" customHeight="1">
      <c r="A15" s="3" t="s">
        <v>36</v>
      </c>
      <c r="B15" s="12">
        <v>17</v>
      </c>
      <c r="D15" s="16">
        <v>7333</v>
      </c>
      <c r="E15" s="18"/>
      <c r="F15" s="16">
        <v>3853</v>
      </c>
      <c r="G15" s="18"/>
      <c r="H15" s="25">
        <v>187322</v>
      </c>
      <c r="I15" s="18"/>
      <c r="J15" s="25">
        <v>22588</v>
      </c>
    </row>
    <row r="16" spans="1:10" ht="19.5" customHeight="1">
      <c r="A16" s="1" t="s">
        <v>274</v>
      </c>
      <c r="B16" s="8"/>
      <c r="D16" s="16">
        <f>SUM(D11:D15)</f>
        <v>892563</v>
      </c>
      <c r="E16" s="13"/>
      <c r="F16" s="16">
        <f>SUM(F11:F15)</f>
        <v>1122471</v>
      </c>
      <c r="G16" s="13"/>
      <c r="H16" s="16">
        <f>SUM(H11:H15)</f>
        <v>218103</v>
      </c>
      <c r="I16" s="13"/>
      <c r="J16" s="16">
        <f>SUM(J11:J15)</f>
        <v>42410</v>
      </c>
    </row>
    <row r="17" spans="1:11" ht="19.5" customHeight="1">
      <c r="A17" s="1" t="s">
        <v>37</v>
      </c>
      <c r="B17" s="8"/>
      <c r="D17" s="13"/>
      <c r="E17" s="13"/>
      <c r="F17" s="13"/>
      <c r="G17" s="13"/>
      <c r="H17" s="13"/>
      <c r="I17" s="13"/>
      <c r="J17" s="13"/>
    </row>
    <row r="18" spans="1:11" ht="19.5" customHeight="1">
      <c r="A18" s="3" t="s">
        <v>38</v>
      </c>
      <c r="B18" s="8"/>
      <c r="D18" s="13">
        <f>+'[7]bs&amp;pl-reclass'!$AC$23</f>
        <v>442404</v>
      </c>
      <c r="E18" s="13"/>
      <c r="F18" s="13">
        <v>443782</v>
      </c>
      <c r="G18" s="13"/>
      <c r="H18" s="13">
        <f>+'[7]bs&amp;pl-reclass'!$BL$23</f>
        <v>5598</v>
      </c>
      <c r="I18" s="13"/>
      <c r="J18" s="13">
        <v>5336</v>
      </c>
      <c r="K18" s="13"/>
    </row>
    <row r="19" spans="1:11" ht="19.5" customHeight="1">
      <c r="A19" s="3" t="s">
        <v>39</v>
      </c>
      <c r="B19" s="12"/>
      <c r="D19" s="13">
        <f>+'[7]bs&amp;pl-reclass'!$AC$24</f>
        <v>129476</v>
      </c>
      <c r="E19" s="13"/>
      <c r="F19" s="13">
        <v>215881</v>
      </c>
      <c r="G19" s="13"/>
      <c r="H19" s="13">
        <f>+'[7]bs&amp;pl-reclass'!$BL$24</f>
        <v>0</v>
      </c>
      <c r="I19" s="15"/>
      <c r="J19" s="13">
        <v>0</v>
      </c>
    </row>
    <row r="20" spans="1:11" ht="19.5" customHeight="1">
      <c r="A20" s="3" t="s">
        <v>40</v>
      </c>
      <c r="B20" s="12"/>
      <c r="D20" s="13">
        <f>+'[7]bs&amp;pl-reclass'!$AC$25</f>
        <v>9118</v>
      </c>
      <c r="E20" s="13"/>
      <c r="F20" s="13">
        <v>11749</v>
      </c>
      <c r="G20" s="13"/>
      <c r="H20" s="13">
        <f>+'[7]bs&amp;pl-reclass'!$BL$25</f>
        <v>1792.3992899999998</v>
      </c>
      <c r="I20" s="15"/>
      <c r="J20" s="13">
        <v>1665</v>
      </c>
    </row>
    <row r="21" spans="1:11" ht="19.5" customHeight="1">
      <c r="A21" s="3" t="s">
        <v>41</v>
      </c>
      <c r="B21" s="12"/>
      <c r="D21" s="13">
        <f>+'[7]bs&amp;pl-reclass'!$AC$26</f>
        <v>95159</v>
      </c>
      <c r="E21" s="13"/>
      <c r="F21" s="13">
        <v>102700</v>
      </c>
      <c r="G21" s="13"/>
      <c r="H21" s="13">
        <f>+'[7]bs&amp;pl-reclass'!$BL$26</f>
        <v>736</v>
      </c>
      <c r="I21" s="15"/>
      <c r="J21" s="13">
        <v>861</v>
      </c>
    </row>
    <row r="22" spans="1:11" ht="19.5" customHeight="1">
      <c r="A22" s="3" t="s">
        <v>42</v>
      </c>
      <c r="B22" s="12"/>
      <c r="D22" s="13">
        <v>287401</v>
      </c>
      <c r="E22" s="13"/>
      <c r="F22" s="13">
        <v>357947</v>
      </c>
      <c r="G22" s="13"/>
      <c r="H22" s="13">
        <v>28831</v>
      </c>
      <c r="I22" s="13"/>
      <c r="J22" s="13">
        <v>57175</v>
      </c>
    </row>
    <row r="23" spans="1:11" ht="19.5" customHeight="1">
      <c r="A23" s="1" t="s">
        <v>43</v>
      </c>
      <c r="B23" s="12"/>
      <c r="D23" s="17">
        <f>SUM(D18:D22)</f>
        <v>963558</v>
      </c>
      <c r="E23" s="13"/>
      <c r="F23" s="17">
        <f>SUM(F18:F22)</f>
        <v>1132059</v>
      </c>
      <c r="G23" s="13"/>
      <c r="H23" s="17">
        <f>SUM(H18:H22)</f>
        <v>36957.399290000001</v>
      </c>
      <c r="I23" s="13"/>
      <c r="J23" s="17">
        <f>SUM(J18:J22)</f>
        <v>65037</v>
      </c>
    </row>
    <row r="24" spans="1:11" ht="19.5" customHeight="1">
      <c r="A24" s="1" t="s">
        <v>245</v>
      </c>
      <c r="B24" s="12"/>
      <c r="D24" s="18"/>
      <c r="E24" s="13"/>
      <c r="F24" s="18"/>
      <c r="G24" s="13"/>
      <c r="H24" s="18"/>
      <c r="I24" s="13"/>
      <c r="J24" s="18"/>
    </row>
    <row r="25" spans="1:11" ht="19.5" customHeight="1">
      <c r="A25" s="1" t="s">
        <v>220</v>
      </c>
      <c r="B25" s="12"/>
      <c r="D25" s="13">
        <f>+D16-D23</f>
        <v>-70995</v>
      </c>
      <c r="E25" s="13"/>
      <c r="F25" s="13">
        <f>SUM(F16-F23)</f>
        <v>-9588</v>
      </c>
      <c r="G25" s="13"/>
      <c r="H25" s="13">
        <f>+H16-H23</f>
        <v>181145.60071</v>
      </c>
      <c r="I25" s="13"/>
      <c r="J25" s="13">
        <f>SUM(J16-J23)</f>
        <v>-22627</v>
      </c>
    </row>
    <row r="26" spans="1:11" s="20" customFormat="1" ht="19.5" customHeight="1">
      <c r="A26" s="20" t="s">
        <v>242</v>
      </c>
      <c r="B26" s="12">
        <v>9</v>
      </c>
      <c r="D26" s="16">
        <v>-3951</v>
      </c>
      <c r="E26" s="18"/>
      <c r="F26" s="16">
        <v>-466</v>
      </c>
      <c r="G26" s="18"/>
      <c r="H26" s="22">
        <v>0</v>
      </c>
      <c r="I26" s="18"/>
      <c r="J26" s="22" t="s">
        <v>230</v>
      </c>
    </row>
    <row r="27" spans="1:11" s="20" customFormat="1" ht="19.5" customHeight="1">
      <c r="A27" s="27" t="s">
        <v>241</v>
      </c>
      <c r="B27" s="28"/>
      <c r="D27" s="24">
        <f>SUM(D25:D26)</f>
        <v>-74946</v>
      </c>
      <c r="E27" s="18"/>
      <c r="F27" s="24">
        <f>SUM(F25:F26)</f>
        <v>-10054</v>
      </c>
      <c r="G27" s="18"/>
      <c r="H27" s="24">
        <f>SUM(H25:H26)</f>
        <v>181145.60071</v>
      </c>
      <c r="I27" s="18"/>
      <c r="J27" s="24">
        <f>SUM(J25:J26)</f>
        <v>-22627</v>
      </c>
    </row>
    <row r="28" spans="1:11" ht="19.5" customHeight="1">
      <c r="A28" s="3" t="s">
        <v>44</v>
      </c>
      <c r="B28" s="12"/>
      <c r="D28" s="16">
        <v>-31660</v>
      </c>
      <c r="E28" s="18"/>
      <c r="F28" s="16">
        <v>-38412</v>
      </c>
      <c r="G28" s="18"/>
      <c r="H28" s="16">
        <v>-13452</v>
      </c>
      <c r="I28" s="18"/>
      <c r="J28" s="16">
        <v>-9905</v>
      </c>
    </row>
    <row r="29" spans="1:11" s="20" customFormat="1" ht="19.5" customHeight="1">
      <c r="A29" s="27" t="s">
        <v>139</v>
      </c>
      <c r="B29" s="28"/>
      <c r="D29" s="26">
        <f>SUM(D27:D28)</f>
        <v>-106606</v>
      </c>
      <c r="E29" s="18"/>
      <c r="F29" s="26">
        <f>SUM(F27:F28)</f>
        <v>-48466</v>
      </c>
      <c r="G29" s="18"/>
      <c r="H29" s="26">
        <f>SUM(H27:H28)</f>
        <v>167693.60071</v>
      </c>
      <c r="I29" s="18"/>
      <c r="J29" s="26">
        <f>SUM(J27:J28)</f>
        <v>-32532</v>
      </c>
    </row>
    <row r="30" spans="1:11" ht="19.5" customHeight="1">
      <c r="A30" s="3" t="s">
        <v>140</v>
      </c>
      <c r="B30" s="12">
        <v>18</v>
      </c>
      <c r="D30" s="16">
        <v>10147</v>
      </c>
      <c r="E30" s="13"/>
      <c r="F30" s="16">
        <v>-14468</v>
      </c>
      <c r="G30" s="13"/>
      <c r="H30" s="25">
        <v>-2794</v>
      </c>
      <c r="I30" s="13"/>
      <c r="J30" s="25">
        <v>6262</v>
      </c>
    </row>
    <row r="31" spans="1:11" ht="19.5" customHeight="1" thickBot="1">
      <c r="A31" s="1" t="s">
        <v>127</v>
      </c>
      <c r="B31" s="8"/>
      <c r="D31" s="53">
        <f>SUM(D29:D30)</f>
        <v>-96459</v>
      </c>
      <c r="E31" s="13"/>
      <c r="F31" s="53">
        <f>SUM(F29:F30)</f>
        <v>-62934</v>
      </c>
      <c r="G31" s="13"/>
      <c r="H31" s="53">
        <f>SUM(H29:H30)</f>
        <v>164899.60071</v>
      </c>
      <c r="I31" s="13"/>
      <c r="J31" s="53">
        <f>SUM(J29:J30)</f>
        <v>-26270</v>
      </c>
    </row>
    <row r="32" spans="1:11" ht="18.75" customHeight="1" thickTop="1">
      <c r="A32" s="1"/>
      <c r="B32" s="8"/>
      <c r="D32" s="23"/>
      <c r="E32" s="13"/>
      <c r="F32" s="23"/>
      <c r="G32" s="13"/>
      <c r="H32" s="23"/>
      <c r="I32" s="13"/>
      <c r="J32" s="23"/>
    </row>
    <row r="33" spans="1:10" ht="21" customHeight="1">
      <c r="A33" s="1" t="s">
        <v>118</v>
      </c>
      <c r="B33" s="8"/>
      <c r="D33" s="23"/>
      <c r="E33" s="13"/>
      <c r="F33" s="23"/>
      <c r="G33" s="13"/>
      <c r="H33" s="23"/>
      <c r="I33" s="4"/>
      <c r="J33" s="23"/>
    </row>
    <row r="34" spans="1:10" ht="21" customHeight="1" thickBot="1">
      <c r="A34" s="3" t="s">
        <v>90</v>
      </c>
      <c r="B34" s="8"/>
      <c r="D34" s="74">
        <v>-87282</v>
      </c>
      <c r="E34" s="23"/>
      <c r="F34" s="74">
        <v>-59446</v>
      </c>
      <c r="G34" s="4"/>
      <c r="H34" s="76">
        <v>164899.85691999999</v>
      </c>
      <c r="I34" s="4"/>
      <c r="J34" s="76">
        <f>J31</f>
        <v>-26270</v>
      </c>
    </row>
    <row r="35" spans="1:10" ht="21" customHeight="1" thickTop="1">
      <c r="A35" s="3" t="s">
        <v>89</v>
      </c>
      <c r="B35" s="8"/>
      <c r="D35" s="77">
        <v>-9177</v>
      </c>
      <c r="E35" s="4"/>
      <c r="F35" s="77">
        <v>-3488</v>
      </c>
      <c r="G35" s="4"/>
      <c r="H35" s="23"/>
      <c r="I35" s="4"/>
      <c r="J35" s="23"/>
    </row>
    <row r="36" spans="1:10" ht="21" customHeight="1" thickBot="1">
      <c r="B36" s="8"/>
      <c r="D36" s="29">
        <f>SUM(D34:D35)</f>
        <v>-96459</v>
      </c>
      <c r="E36" s="4"/>
      <c r="F36" s="29">
        <f>SUM(F34:F35)</f>
        <v>-62934</v>
      </c>
      <c r="G36" s="4"/>
      <c r="H36" s="23"/>
      <c r="I36" s="4"/>
      <c r="J36" s="23"/>
    </row>
    <row r="37" spans="1:10" ht="21" customHeight="1" thickTop="1">
      <c r="B37" s="8"/>
      <c r="D37" s="23"/>
      <c r="E37" s="4"/>
      <c r="F37" s="23"/>
      <c r="G37" s="4"/>
      <c r="H37" s="23"/>
      <c r="I37" s="4"/>
      <c r="J37" s="23"/>
    </row>
    <row r="38" spans="1:10" ht="21" customHeight="1">
      <c r="A38" s="1" t="s">
        <v>45</v>
      </c>
      <c r="B38" s="12">
        <v>19</v>
      </c>
    </row>
    <row r="39" spans="1:10" ht="21" customHeight="1" thickBot="1">
      <c r="A39" s="3" t="s">
        <v>117</v>
      </c>
      <c r="B39" s="8"/>
      <c r="D39" s="102">
        <v>-0.52364762195688197</v>
      </c>
      <c r="E39" s="30"/>
      <c r="F39" s="102">
        <f>F34/166682.701</f>
        <v>-0.35664168892967485</v>
      </c>
      <c r="G39" s="30"/>
      <c r="H39" s="75">
        <f>H34/166682.701</f>
        <v>0.98930396454278713</v>
      </c>
      <c r="I39" s="30"/>
      <c r="J39" s="75">
        <f>J34/166682.701</f>
        <v>-0.15760483746900644</v>
      </c>
    </row>
    <row r="40" spans="1:10" ht="20.25" customHeight="1" thickTop="1"/>
    <row r="41" spans="1:10" ht="13.5" customHeight="1">
      <c r="B41" s="8"/>
      <c r="D41" s="31"/>
      <c r="F41" s="31"/>
      <c r="G41" s="30"/>
      <c r="H41" s="31"/>
      <c r="J41" s="31"/>
    </row>
    <row r="42" spans="1:10" ht="21" customHeight="1">
      <c r="A42" s="3" t="s">
        <v>13</v>
      </c>
    </row>
    <row r="43" spans="1:10" s="1" customFormat="1" ht="19.5" customHeight="1">
      <c r="D43" s="2"/>
      <c r="F43" s="2"/>
      <c r="H43" s="2"/>
      <c r="J43" s="19" t="s">
        <v>123</v>
      </c>
    </row>
    <row r="44" spans="1:10" s="1" customFormat="1" ht="19.5" customHeight="1">
      <c r="A44" s="1" t="s">
        <v>0</v>
      </c>
      <c r="D44" s="2"/>
      <c r="F44" s="2"/>
      <c r="H44" s="2"/>
      <c r="J44" s="2"/>
    </row>
    <row r="45" spans="1:10" s="1" customFormat="1" ht="21" customHeight="1">
      <c r="A45" s="1" t="s">
        <v>141</v>
      </c>
      <c r="D45" s="2"/>
      <c r="F45" s="2"/>
      <c r="H45" s="2"/>
      <c r="J45" s="2"/>
    </row>
    <row r="46" spans="1:10" s="1" customFormat="1" ht="21" customHeight="1">
      <c r="A46" s="1" t="s">
        <v>256</v>
      </c>
      <c r="D46" s="2"/>
      <c r="F46" s="2"/>
      <c r="H46" s="2"/>
      <c r="J46" s="2"/>
    </row>
    <row r="47" spans="1:10" s="8" customFormat="1" ht="21" customHeight="1">
      <c r="D47" s="4"/>
      <c r="E47" s="3"/>
      <c r="F47" s="4"/>
      <c r="G47" s="3"/>
      <c r="H47" s="5"/>
      <c r="I47" s="3"/>
      <c r="J47" s="5" t="s">
        <v>122</v>
      </c>
    </row>
    <row r="48" spans="1:10" s="6" customFormat="1" ht="21" customHeight="1">
      <c r="D48" s="7"/>
      <c r="E48" s="106" t="s">
        <v>1</v>
      </c>
      <c r="F48" s="7"/>
      <c r="H48" s="7"/>
      <c r="I48" s="106" t="s">
        <v>2</v>
      </c>
      <c r="J48" s="7"/>
    </row>
    <row r="49" spans="1:10" s="8" customFormat="1" ht="21" customHeight="1">
      <c r="B49" s="9" t="s">
        <v>3</v>
      </c>
      <c r="D49" s="50" t="s">
        <v>210</v>
      </c>
      <c r="E49" s="10"/>
      <c r="F49" s="50" t="s">
        <v>203</v>
      </c>
      <c r="G49" s="49"/>
      <c r="H49" s="50" t="s">
        <v>210</v>
      </c>
      <c r="I49" s="10"/>
      <c r="J49" s="50" t="s">
        <v>203</v>
      </c>
    </row>
    <row r="50" spans="1:10" s="8" customFormat="1" ht="21" customHeight="1">
      <c r="B50" s="9"/>
      <c r="D50" s="50"/>
      <c r="E50" s="10"/>
      <c r="F50" s="86" t="s">
        <v>213</v>
      </c>
      <c r="G50" s="49"/>
      <c r="H50" s="50"/>
      <c r="I50" s="10"/>
      <c r="J50" s="50"/>
    </row>
    <row r="51" spans="1:10" s="8" customFormat="1" ht="21" customHeight="1">
      <c r="B51" s="9"/>
      <c r="D51" s="50"/>
      <c r="E51" s="10"/>
      <c r="F51" s="50"/>
      <c r="G51" s="49"/>
      <c r="H51" s="50"/>
      <c r="I51" s="10"/>
      <c r="J51" s="50"/>
    </row>
    <row r="52" spans="1:10" ht="21" customHeight="1" thickBot="1">
      <c r="A52" s="1" t="s">
        <v>127</v>
      </c>
      <c r="B52" s="8"/>
      <c r="D52" s="29">
        <f>SUM(D36)</f>
        <v>-96459</v>
      </c>
      <c r="E52" s="23"/>
      <c r="F52" s="29">
        <f>SUM(F36)</f>
        <v>-62934</v>
      </c>
      <c r="G52" s="23"/>
      <c r="H52" s="29">
        <f>H34</f>
        <v>164899.85691999999</v>
      </c>
      <c r="I52" s="23"/>
      <c r="J52" s="29">
        <f>SUM(J34)</f>
        <v>-26270</v>
      </c>
    </row>
    <row r="53" spans="1:10" ht="21" customHeight="1" thickTop="1">
      <c r="B53" s="8"/>
      <c r="D53" s="23"/>
      <c r="E53" s="23"/>
      <c r="F53" s="23"/>
      <c r="G53" s="23"/>
      <c r="H53" s="23"/>
      <c r="I53" s="23"/>
      <c r="J53" s="23"/>
    </row>
    <row r="54" spans="1:10" ht="21" customHeight="1">
      <c r="A54" s="1" t="s">
        <v>162</v>
      </c>
      <c r="B54" s="8"/>
      <c r="D54" s="23"/>
      <c r="E54" s="23"/>
      <c r="F54" s="23"/>
      <c r="G54" s="23"/>
      <c r="H54" s="23"/>
      <c r="I54" s="23"/>
      <c r="J54" s="23"/>
    </row>
    <row r="55" spans="1:10" ht="21" customHeight="1">
      <c r="A55" s="34" t="s">
        <v>175</v>
      </c>
      <c r="B55" s="8"/>
      <c r="D55" s="23"/>
      <c r="E55" s="23"/>
      <c r="F55" s="23"/>
      <c r="G55" s="23"/>
      <c r="H55" s="23"/>
      <c r="I55" s="23"/>
      <c r="J55" s="23"/>
    </row>
    <row r="56" spans="1:10" ht="21" customHeight="1">
      <c r="A56" s="34" t="s">
        <v>167</v>
      </c>
      <c r="B56" s="8"/>
      <c r="D56" s="23"/>
      <c r="E56" s="23"/>
      <c r="F56" s="23"/>
      <c r="G56" s="23"/>
      <c r="H56" s="23"/>
      <c r="I56" s="23"/>
      <c r="J56" s="23"/>
    </row>
    <row r="57" spans="1:10" ht="21" customHeight="1">
      <c r="A57" s="3" t="s">
        <v>116</v>
      </c>
      <c r="B57" s="12"/>
      <c r="D57" s="23"/>
      <c r="E57" s="20"/>
      <c r="F57" s="23"/>
      <c r="G57" s="20"/>
      <c r="H57" s="23"/>
      <c r="I57" s="20"/>
      <c r="J57" s="23"/>
    </row>
    <row r="58" spans="1:10" ht="21" customHeight="1">
      <c r="A58" s="3" t="s">
        <v>150</v>
      </c>
      <c r="B58" s="8"/>
      <c r="D58" s="42">
        <v>-1127</v>
      </c>
      <c r="E58" s="43"/>
      <c r="F58" s="42">
        <v>7573</v>
      </c>
      <c r="G58" s="43"/>
      <c r="H58" s="19">
        <f>+'[7]bs&amp;pl-reclass'!$BL$72</f>
        <v>0</v>
      </c>
      <c r="I58" s="43"/>
      <c r="J58" s="19">
        <v>0</v>
      </c>
    </row>
    <row r="59" spans="1:10" ht="21" customHeight="1">
      <c r="A59" s="3" t="s">
        <v>193</v>
      </c>
      <c r="B59" s="12">
        <v>9</v>
      </c>
      <c r="D59" s="19">
        <v>-3381</v>
      </c>
      <c r="E59" s="43"/>
      <c r="F59" s="19">
        <v>159</v>
      </c>
      <c r="G59" s="43"/>
      <c r="H59" s="19">
        <f>+'[7]bs&amp;pl-reclass'!$BL$75</f>
        <v>0</v>
      </c>
      <c r="I59" s="43"/>
      <c r="J59" s="19">
        <v>0</v>
      </c>
    </row>
    <row r="60" spans="1:10" ht="21" customHeight="1">
      <c r="A60" s="1" t="s">
        <v>163</v>
      </c>
      <c r="B60" s="12"/>
      <c r="D60" s="17">
        <f>SUM(D58:D59)</f>
        <v>-4508</v>
      </c>
      <c r="E60" s="18"/>
      <c r="F60" s="17">
        <f>SUM(F58:F59)</f>
        <v>7732</v>
      </c>
      <c r="G60" s="18"/>
      <c r="H60" s="17">
        <f>SUM(H58:H59)</f>
        <v>0</v>
      </c>
      <c r="I60" s="18"/>
      <c r="J60" s="17">
        <f>SUM(J58:J59)</f>
        <v>0</v>
      </c>
    </row>
    <row r="61" spans="1:10" ht="21" customHeight="1">
      <c r="A61" s="1"/>
      <c r="B61" s="8"/>
      <c r="D61" s="31"/>
      <c r="E61" s="20"/>
      <c r="F61" s="31"/>
      <c r="G61" s="31"/>
      <c r="H61" s="31"/>
      <c r="I61" s="20"/>
      <c r="J61" s="31"/>
    </row>
    <row r="62" spans="1:10" ht="21" customHeight="1" thickBot="1">
      <c r="A62" s="1" t="s">
        <v>164</v>
      </c>
      <c r="B62" s="8"/>
      <c r="D62" s="29">
        <f>SUM(D52,D60)</f>
        <v>-100967</v>
      </c>
      <c r="E62" s="23"/>
      <c r="F62" s="29">
        <f>SUM(F52,F60)</f>
        <v>-55202</v>
      </c>
      <c r="G62" s="4"/>
      <c r="H62" s="29">
        <f>SUM(H52,H60)</f>
        <v>164899.85691999999</v>
      </c>
      <c r="I62" s="4"/>
      <c r="J62" s="29">
        <f>SUM(J52,J60)</f>
        <v>-26270</v>
      </c>
    </row>
    <row r="63" spans="1:10" ht="21" customHeight="1" thickTop="1">
      <c r="B63" s="8"/>
      <c r="D63" s="31"/>
      <c r="E63" s="20"/>
      <c r="F63" s="31"/>
      <c r="G63" s="30"/>
      <c r="H63" s="31"/>
      <c r="J63" s="31"/>
    </row>
    <row r="64" spans="1:10" ht="21" customHeight="1">
      <c r="A64" s="1" t="s">
        <v>165</v>
      </c>
      <c r="B64" s="8"/>
      <c r="D64" s="31"/>
      <c r="E64" s="20"/>
      <c r="F64" s="31"/>
      <c r="G64" s="30"/>
      <c r="H64" s="31"/>
      <c r="J64" s="31"/>
    </row>
    <row r="65" spans="1:10" ht="21" customHeight="1" thickBot="1">
      <c r="A65" s="3" t="s">
        <v>90</v>
      </c>
      <c r="B65" s="8"/>
      <c r="D65" s="42">
        <v>-91677</v>
      </c>
      <c r="E65" s="20"/>
      <c r="F65" s="42">
        <v>-51540</v>
      </c>
      <c r="G65" s="30"/>
      <c r="H65" s="21">
        <f>H62-H66</f>
        <v>164899.85691999999</v>
      </c>
      <c r="I65" s="13"/>
      <c r="J65" s="29">
        <f>J62-J66</f>
        <v>-26270</v>
      </c>
    </row>
    <row r="66" spans="1:10" ht="21" customHeight="1" thickTop="1">
      <c r="A66" s="3" t="s">
        <v>89</v>
      </c>
      <c r="B66" s="8"/>
      <c r="D66" s="77">
        <v>-9290</v>
      </c>
      <c r="E66" s="74"/>
      <c r="F66" s="77">
        <v>-3662</v>
      </c>
      <c r="G66" s="30"/>
      <c r="H66" s="31"/>
      <c r="J66" s="31"/>
    </row>
    <row r="67" spans="1:10" ht="21" customHeight="1" thickBot="1">
      <c r="B67" s="8"/>
      <c r="D67" s="29">
        <f>SUM(D65:D66)</f>
        <v>-100967</v>
      </c>
      <c r="E67" s="23"/>
      <c r="F67" s="29">
        <f>SUM(F65:F66)</f>
        <v>-55202</v>
      </c>
      <c r="G67" s="30"/>
      <c r="H67" s="31"/>
      <c r="J67" s="31"/>
    </row>
    <row r="68" spans="1:10" ht="21" customHeight="1" thickTop="1">
      <c r="B68" s="8"/>
      <c r="D68" s="18">
        <f>SUM(D62-D67)</f>
        <v>0</v>
      </c>
      <c r="E68" s="18"/>
      <c r="F68" s="18">
        <f>SUM(F62-F67)</f>
        <v>0</v>
      </c>
      <c r="G68" s="30"/>
      <c r="H68" s="31"/>
      <c r="J68" s="31"/>
    </row>
    <row r="69" spans="1:10" ht="21" customHeight="1">
      <c r="A69" s="3" t="s">
        <v>13</v>
      </c>
    </row>
    <row r="70" spans="1:10" s="1" customFormat="1" ht="19.5" customHeight="1">
      <c r="D70" s="2"/>
      <c r="F70" s="2"/>
      <c r="H70" s="2"/>
      <c r="J70" s="19" t="s">
        <v>123</v>
      </c>
    </row>
    <row r="71" spans="1:10" s="1" customFormat="1" ht="19.5" customHeight="1">
      <c r="A71" s="1" t="s">
        <v>0</v>
      </c>
      <c r="D71" s="2"/>
      <c r="F71" s="2"/>
      <c r="H71" s="2"/>
      <c r="J71" s="2"/>
    </row>
    <row r="72" spans="1:10" s="1" customFormat="1" ht="19.5" customHeight="1">
      <c r="A72" s="1" t="s">
        <v>138</v>
      </c>
      <c r="D72" s="2"/>
      <c r="F72" s="2"/>
      <c r="H72" s="2"/>
      <c r="J72" s="2"/>
    </row>
    <row r="73" spans="1:10" s="1" customFormat="1" ht="19.5" customHeight="1">
      <c r="A73" s="1" t="s">
        <v>257</v>
      </c>
      <c r="D73" s="2"/>
      <c r="F73" s="2"/>
      <c r="H73" s="2"/>
      <c r="J73" s="2"/>
    </row>
    <row r="74" spans="1:10" s="8" customFormat="1" ht="19.5" customHeight="1">
      <c r="D74" s="4"/>
      <c r="E74" s="3"/>
      <c r="F74" s="4"/>
      <c r="G74" s="3"/>
      <c r="H74" s="5"/>
      <c r="I74" s="3"/>
      <c r="J74" s="5" t="s">
        <v>168</v>
      </c>
    </row>
    <row r="75" spans="1:10" s="6" customFormat="1" ht="19.5" customHeight="1">
      <c r="D75" s="7"/>
      <c r="E75" s="106" t="s">
        <v>1</v>
      </c>
      <c r="F75" s="7"/>
      <c r="H75" s="7"/>
      <c r="I75" s="106" t="s">
        <v>2</v>
      </c>
      <c r="J75" s="7"/>
    </row>
    <row r="76" spans="1:10" s="8" customFormat="1" ht="19.5" customHeight="1">
      <c r="B76" s="9" t="s">
        <v>3</v>
      </c>
      <c r="D76" s="50" t="s">
        <v>210</v>
      </c>
      <c r="E76" s="10"/>
      <c r="F76" s="50" t="s">
        <v>203</v>
      </c>
      <c r="G76" s="49"/>
      <c r="H76" s="50" t="s">
        <v>210</v>
      </c>
      <c r="I76" s="10"/>
      <c r="J76" s="50" t="s">
        <v>203</v>
      </c>
    </row>
    <row r="77" spans="1:10" s="8" customFormat="1" ht="19.5" customHeight="1">
      <c r="B77" s="9"/>
      <c r="D77" s="50"/>
      <c r="E77" s="10"/>
      <c r="F77" s="86" t="s">
        <v>213</v>
      </c>
      <c r="G77" s="49"/>
      <c r="H77" s="50"/>
      <c r="I77" s="10"/>
      <c r="J77" s="50"/>
    </row>
    <row r="78" spans="1:10" s="8" customFormat="1" ht="19.5" customHeight="1">
      <c r="B78" s="9"/>
      <c r="D78" s="10"/>
      <c r="E78" s="10"/>
      <c r="F78" s="10"/>
      <c r="G78" s="49"/>
      <c r="H78" s="10"/>
      <c r="I78" s="10"/>
      <c r="J78" s="10"/>
    </row>
    <row r="79" spans="1:10" ht="19.5" customHeight="1">
      <c r="A79" s="1" t="s">
        <v>273</v>
      </c>
    </row>
    <row r="80" spans="1:10" ht="19.5" customHeight="1">
      <c r="A80" s="3" t="s">
        <v>119</v>
      </c>
      <c r="B80" s="8"/>
      <c r="D80" s="13">
        <v>2423193</v>
      </c>
      <c r="E80" s="13"/>
      <c r="F80" s="13">
        <v>2646483</v>
      </c>
      <c r="G80" s="13"/>
      <c r="H80" s="13">
        <v>27243</v>
      </c>
      <c r="I80" s="13"/>
      <c r="J80" s="13">
        <v>29413</v>
      </c>
    </row>
    <row r="81" spans="1:11" ht="19.5" customHeight="1">
      <c r="A81" s="3" t="s">
        <v>120</v>
      </c>
      <c r="B81" s="12"/>
      <c r="D81" s="13">
        <v>472717</v>
      </c>
      <c r="E81" s="13"/>
      <c r="F81" s="13">
        <v>987762</v>
      </c>
      <c r="G81" s="13"/>
      <c r="H81" s="14">
        <v>265</v>
      </c>
      <c r="I81" s="15"/>
      <c r="J81" s="14">
        <v>0</v>
      </c>
    </row>
    <row r="82" spans="1:11" ht="19.5" customHeight="1">
      <c r="A82" s="3" t="s">
        <v>121</v>
      </c>
      <c r="B82" s="12"/>
      <c r="D82" s="13">
        <v>69483</v>
      </c>
      <c r="E82" s="13"/>
      <c r="F82" s="13">
        <v>75426</v>
      </c>
      <c r="G82" s="13"/>
      <c r="H82" s="19">
        <v>16299</v>
      </c>
      <c r="I82" s="15"/>
      <c r="J82" s="19">
        <v>15903</v>
      </c>
    </row>
    <row r="83" spans="1:11" ht="19.5" customHeight="1">
      <c r="A83" s="3" t="s">
        <v>199</v>
      </c>
      <c r="B83" s="12"/>
      <c r="D83" s="13">
        <v>28312</v>
      </c>
      <c r="E83" s="13"/>
      <c r="F83" s="13">
        <v>23675</v>
      </c>
      <c r="G83" s="13"/>
      <c r="H83" s="19">
        <v>48149</v>
      </c>
      <c r="I83" s="15"/>
      <c r="J83" s="19">
        <v>31172</v>
      </c>
    </row>
    <row r="84" spans="1:11" ht="19.5" customHeight="1">
      <c r="A84" s="3" t="s">
        <v>36</v>
      </c>
      <c r="B84" s="12">
        <v>17</v>
      </c>
      <c r="D84" s="16">
        <v>100450</v>
      </c>
      <c r="E84" s="18"/>
      <c r="F84" s="16">
        <v>12673</v>
      </c>
      <c r="G84" s="18"/>
      <c r="H84" s="25">
        <v>595313</v>
      </c>
      <c r="I84" s="18"/>
      <c r="J84" s="25">
        <v>105554</v>
      </c>
    </row>
    <row r="85" spans="1:11" ht="19.5" customHeight="1">
      <c r="A85" s="1" t="s">
        <v>274</v>
      </c>
      <c r="B85" s="8"/>
      <c r="D85" s="16">
        <f>SUM(D80:D84)</f>
        <v>3094155</v>
      </c>
      <c r="E85" s="13"/>
      <c r="F85" s="16">
        <f>SUM(F80:F84)</f>
        <v>3746019</v>
      </c>
      <c r="G85" s="13"/>
      <c r="H85" s="16">
        <f>SUM(H80:H84)</f>
        <v>687269</v>
      </c>
      <c r="I85" s="13"/>
      <c r="J85" s="16">
        <f>SUM(J80:J84)</f>
        <v>182042</v>
      </c>
    </row>
    <row r="86" spans="1:11" ht="19.5" customHeight="1">
      <c r="A86" s="1" t="s">
        <v>37</v>
      </c>
      <c r="B86" s="8"/>
      <c r="D86" s="13"/>
      <c r="E86" s="13"/>
      <c r="F86" s="13"/>
      <c r="G86" s="13"/>
      <c r="H86" s="13"/>
      <c r="I86" s="13"/>
      <c r="J86" s="13"/>
    </row>
    <row r="87" spans="1:11" ht="19.5" customHeight="1">
      <c r="A87" s="3" t="s">
        <v>38</v>
      </c>
      <c r="B87" s="8"/>
      <c r="D87" s="13">
        <v>1489831</v>
      </c>
      <c r="E87" s="13"/>
      <c r="F87" s="13">
        <v>1525370</v>
      </c>
      <c r="G87" s="13"/>
      <c r="H87" s="13">
        <v>22538</v>
      </c>
      <c r="I87" s="13"/>
      <c r="J87" s="13">
        <v>22064</v>
      </c>
      <c r="K87" s="13"/>
    </row>
    <row r="88" spans="1:11" ht="19.5" customHeight="1">
      <c r="A88" s="3" t="s">
        <v>39</v>
      </c>
      <c r="B88" s="12"/>
      <c r="D88" s="13">
        <v>285249</v>
      </c>
      <c r="E88" s="13"/>
      <c r="F88" s="13">
        <v>575204</v>
      </c>
      <c r="G88" s="13"/>
      <c r="H88" s="13">
        <v>0</v>
      </c>
      <c r="I88" s="15"/>
      <c r="J88" s="13">
        <v>0</v>
      </c>
    </row>
    <row r="89" spans="1:11" ht="19.5" customHeight="1">
      <c r="A89" s="3" t="s">
        <v>40</v>
      </c>
      <c r="B89" s="12"/>
      <c r="D89" s="13">
        <v>33549</v>
      </c>
      <c r="E89" s="13"/>
      <c r="F89" s="13">
        <v>37646</v>
      </c>
      <c r="G89" s="13"/>
      <c r="H89" s="13">
        <v>5358</v>
      </c>
      <c r="I89" s="15"/>
      <c r="J89" s="13">
        <v>4944</v>
      </c>
    </row>
    <row r="90" spans="1:11" ht="19.5" customHeight="1">
      <c r="A90" s="3" t="s">
        <v>41</v>
      </c>
      <c r="B90" s="12"/>
      <c r="D90" s="13">
        <v>262444</v>
      </c>
      <c r="E90" s="13"/>
      <c r="F90" s="13">
        <v>291959</v>
      </c>
      <c r="G90" s="13"/>
      <c r="H90" s="13">
        <v>1697</v>
      </c>
      <c r="I90" s="15"/>
      <c r="J90" s="13">
        <v>1257</v>
      </c>
    </row>
    <row r="91" spans="1:11" ht="19.5" customHeight="1">
      <c r="A91" s="3" t="s">
        <v>42</v>
      </c>
      <c r="B91" s="12"/>
      <c r="D91" s="13">
        <v>966326</v>
      </c>
      <c r="E91" s="13"/>
      <c r="F91" s="13">
        <v>1156424</v>
      </c>
      <c r="G91" s="13"/>
      <c r="H91" s="13">
        <v>121542</v>
      </c>
      <c r="I91" s="13"/>
      <c r="J91" s="13">
        <v>150233</v>
      </c>
    </row>
    <row r="92" spans="1:11" ht="19.5" customHeight="1">
      <c r="A92" s="1" t="s">
        <v>43</v>
      </c>
      <c r="B92" s="12"/>
      <c r="D92" s="17">
        <f>SUM(D87:D91)</f>
        <v>3037399</v>
      </c>
      <c r="E92" s="13"/>
      <c r="F92" s="17">
        <f>SUM(F87:F91)</f>
        <v>3586603</v>
      </c>
      <c r="G92" s="13"/>
      <c r="H92" s="17">
        <f>SUM(H87:H91)</f>
        <v>151135</v>
      </c>
      <c r="I92" s="13"/>
      <c r="J92" s="17">
        <f>SUM(J87:J91)</f>
        <v>178498</v>
      </c>
    </row>
    <row r="93" spans="1:11" ht="19.5" customHeight="1">
      <c r="A93" s="1" t="s">
        <v>221</v>
      </c>
      <c r="B93" s="12"/>
      <c r="D93" s="18"/>
      <c r="E93" s="13"/>
      <c r="F93" s="18"/>
      <c r="G93" s="13"/>
      <c r="H93" s="18"/>
      <c r="I93" s="13"/>
      <c r="J93" s="18"/>
    </row>
    <row r="94" spans="1:11" ht="19.5" customHeight="1">
      <c r="A94" s="1" t="s">
        <v>220</v>
      </c>
      <c r="B94" s="12"/>
      <c r="D94" s="13">
        <f>+D85-D92</f>
        <v>56756</v>
      </c>
      <c r="E94" s="13"/>
      <c r="F94" s="13">
        <f>SUM(F85-F92)</f>
        <v>159416</v>
      </c>
      <c r="G94" s="13"/>
      <c r="H94" s="13">
        <f>SUM(H85-H92)</f>
        <v>536134</v>
      </c>
      <c r="I94" s="13"/>
      <c r="J94" s="13">
        <f>SUM(J85-J92)</f>
        <v>3544</v>
      </c>
    </row>
    <row r="95" spans="1:11" s="20" customFormat="1" ht="19.5" customHeight="1">
      <c r="A95" s="20" t="s">
        <v>222</v>
      </c>
      <c r="B95" s="12">
        <v>9</v>
      </c>
      <c r="D95" s="16">
        <v>1540</v>
      </c>
      <c r="E95" s="18"/>
      <c r="F95" s="16">
        <v>39775</v>
      </c>
      <c r="G95" s="18"/>
      <c r="H95" s="22">
        <v>0</v>
      </c>
      <c r="I95" s="18"/>
      <c r="J95" s="22" t="s">
        <v>230</v>
      </c>
    </row>
    <row r="96" spans="1:11" s="20" customFormat="1" ht="19.5" customHeight="1">
      <c r="A96" s="27" t="s">
        <v>223</v>
      </c>
      <c r="B96" s="28"/>
      <c r="D96" s="24">
        <f>SUM(D94:D95)</f>
        <v>58296</v>
      </c>
      <c r="E96" s="18"/>
      <c r="F96" s="24">
        <f>SUM(F94:F95)</f>
        <v>199191</v>
      </c>
      <c r="G96" s="18"/>
      <c r="H96" s="24">
        <f>SUM(H94:H95)</f>
        <v>536134</v>
      </c>
      <c r="I96" s="18"/>
      <c r="J96" s="24">
        <f>SUM(J94:J95)</f>
        <v>3544</v>
      </c>
    </row>
    <row r="97" spans="1:10" ht="19.5" customHeight="1">
      <c r="A97" s="3" t="s">
        <v>44</v>
      </c>
      <c r="B97" s="12"/>
      <c r="D97" s="16">
        <v>-96846</v>
      </c>
      <c r="E97" s="18"/>
      <c r="F97" s="16">
        <v>-118532</v>
      </c>
      <c r="G97" s="18"/>
      <c r="H97" s="16">
        <v>-37244</v>
      </c>
      <c r="I97" s="18"/>
      <c r="J97" s="16">
        <v>-29149</v>
      </c>
    </row>
    <row r="98" spans="1:10" s="20" customFormat="1" ht="19.5" customHeight="1">
      <c r="A98" s="27" t="s">
        <v>139</v>
      </c>
      <c r="B98" s="28"/>
      <c r="D98" s="26">
        <f>SUM(D96:D97)</f>
        <v>-38550</v>
      </c>
      <c r="E98" s="18"/>
      <c r="F98" s="26">
        <f>SUM(F96:F97)</f>
        <v>80659</v>
      </c>
      <c r="G98" s="18"/>
      <c r="H98" s="26">
        <f>SUM(H96:H97)</f>
        <v>498890</v>
      </c>
      <c r="I98" s="18"/>
      <c r="J98" s="26">
        <f>SUM(J96:J97)</f>
        <v>-25605</v>
      </c>
    </row>
    <row r="99" spans="1:10" ht="19.5" customHeight="1">
      <c r="A99" s="3" t="s">
        <v>140</v>
      </c>
      <c r="B99" s="12">
        <v>18</v>
      </c>
      <c r="D99" s="16">
        <v>-55144</v>
      </c>
      <c r="E99" s="13"/>
      <c r="F99" s="16">
        <v>-56147</v>
      </c>
      <c r="G99" s="13"/>
      <c r="H99" s="25">
        <v>444</v>
      </c>
      <c r="I99" s="13"/>
      <c r="J99" s="25">
        <v>9768</v>
      </c>
    </row>
    <row r="100" spans="1:10" ht="19.5" customHeight="1" thickBot="1">
      <c r="A100" s="1" t="s">
        <v>127</v>
      </c>
      <c r="B100" s="8"/>
      <c r="D100" s="53">
        <f>SUM(D98:D99)</f>
        <v>-93694</v>
      </c>
      <c r="E100" s="13"/>
      <c r="F100" s="53">
        <f>SUM(F98:F99)</f>
        <v>24512</v>
      </c>
      <c r="G100" s="13"/>
      <c r="H100" s="53">
        <f>SUM(H98:H99)</f>
        <v>499334</v>
      </c>
      <c r="I100" s="13"/>
      <c r="J100" s="53">
        <f>SUM(J98:J99)</f>
        <v>-15837</v>
      </c>
    </row>
    <row r="101" spans="1:10" ht="18.75" customHeight="1" thickTop="1">
      <c r="A101" s="1"/>
      <c r="B101" s="8"/>
      <c r="D101" s="23"/>
      <c r="E101" s="13"/>
      <c r="F101" s="23"/>
      <c r="G101" s="13"/>
      <c r="H101" s="23"/>
      <c r="I101" s="13"/>
      <c r="J101" s="23"/>
    </row>
    <row r="102" spans="1:10" ht="21" customHeight="1">
      <c r="A102" s="1" t="s">
        <v>118</v>
      </c>
      <c r="B102" s="8"/>
      <c r="D102" s="23"/>
      <c r="E102" s="13"/>
      <c r="F102" s="23"/>
      <c r="G102" s="13"/>
      <c r="H102" s="23"/>
      <c r="I102" s="4"/>
      <c r="J102" s="23"/>
    </row>
    <row r="103" spans="1:10" ht="21" customHeight="1" thickBot="1">
      <c r="A103" s="3" t="s">
        <v>90</v>
      </c>
      <c r="B103" s="8"/>
      <c r="D103" s="74">
        <v>-88522</v>
      </c>
      <c r="E103" s="4"/>
      <c r="F103" s="23">
        <v>31720</v>
      </c>
      <c r="G103" s="4"/>
      <c r="H103" s="76">
        <f>H100</f>
        <v>499334</v>
      </c>
      <c r="I103" s="4"/>
      <c r="J103" s="76">
        <f>J100</f>
        <v>-15837</v>
      </c>
    </row>
    <row r="104" spans="1:10" ht="21" customHeight="1" thickTop="1">
      <c r="A104" s="3" t="s">
        <v>89</v>
      </c>
      <c r="B104" s="8"/>
      <c r="D104" s="77">
        <v>-5172</v>
      </c>
      <c r="E104" s="4"/>
      <c r="F104" s="77">
        <v>-7208</v>
      </c>
      <c r="G104" s="4"/>
      <c r="H104" s="23"/>
      <c r="I104" s="4"/>
      <c r="J104" s="23"/>
    </row>
    <row r="105" spans="1:10" ht="21" customHeight="1" thickBot="1">
      <c r="B105" s="8"/>
      <c r="D105" s="76">
        <f>D100</f>
        <v>-93694</v>
      </c>
      <c r="E105" s="4"/>
      <c r="F105" s="21">
        <f>SUM(F103:F104)</f>
        <v>24512</v>
      </c>
      <c r="G105" s="4"/>
      <c r="H105" s="23"/>
      <c r="I105" s="4"/>
      <c r="J105" s="23"/>
    </row>
    <row r="106" spans="1:10" ht="21" customHeight="1" thickTop="1">
      <c r="B106" s="8"/>
      <c r="D106" s="23"/>
      <c r="E106" s="4"/>
      <c r="F106" s="23"/>
      <c r="G106" s="4"/>
      <c r="H106" s="23"/>
      <c r="I106" s="4"/>
      <c r="J106" s="23"/>
    </row>
    <row r="107" spans="1:10" ht="21" customHeight="1">
      <c r="A107" s="1" t="s">
        <v>45</v>
      </c>
      <c r="B107" s="12">
        <v>19</v>
      </c>
    </row>
    <row r="108" spans="1:10" ht="21" customHeight="1" thickBot="1">
      <c r="A108" s="3" t="s">
        <v>117</v>
      </c>
      <c r="B108" s="8"/>
      <c r="D108" s="75">
        <f>D103/166682.701</f>
        <v>-0.53108090683027753</v>
      </c>
      <c r="E108" s="30"/>
      <c r="F108" s="105">
        <f>F103/166682.701</f>
        <v>0.19030169183543527</v>
      </c>
      <c r="G108" s="30"/>
      <c r="H108" s="75">
        <f>H103/166682.701</f>
        <v>2.9957157941663066</v>
      </c>
      <c r="I108" s="30"/>
      <c r="J108" s="75">
        <f>J103/166682.701</f>
        <v>-9.501285919286849E-2</v>
      </c>
    </row>
    <row r="109" spans="1:10" ht="20.25" customHeight="1" thickTop="1"/>
    <row r="110" spans="1:10" ht="13.5" customHeight="1">
      <c r="B110" s="8"/>
      <c r="D110" s="31"/>
      <c r="F110" s="31"/>
      <c r="G110" s="30"/>
      <c r="H110" s="31"/>
      <c r="J110" s="31"/>
    </row>
    <row r="111" spans="1:10" ht="21" customHeight="1">
      <c r="A111" s="3" t="s">
        <v>13</v>
      </c>
    </row>
    <row r="112" spans="1:10" s="1" customFormat="1" ht="19.5" customHeight="1">
      <c r="D112" s="2"/>
      <c r="F112" s="2"/>
      <c r="H112" s="2"/>
      <c r="J112" s="19" t="s">
        <v>123</v>
      </c>
    </row>
    <row r="113" spans="1:10" s="1" customFormat="1" ht="19.5" customHeight="1">
      <c r="A113" s="1" t="s">
        <v>0</v>
      </c>
      <c r="D113" s="2"/>
      <c r="F113" s="2"/>
      <c r="H113" s="2"/>
      <c r="J113" s="2"/>
    </row>
    <row r="114" spans="1:10" s="1" customFormat="1" ht="21" customHeight="1">
      <c r="A114" s="1" t="s">
        <v>141</v>
      </c>
      <c r="D114" s="2"/>
      <c r="F114" s="2"/>
      <c r="H114" s="2"/>
      <c r="J114" s="2"/>
    </row>
    <row r="115" spans="1:10" s="1" customFormat="1" ht="21" customHeight="1">
      <c r="A115" s="1" t="s">
        <v>257</v>
      </c>
      <c r="D115" s="2"/>
      <c r="F115" s="2"/>
      <c r="H115" s="2"/>
      <c r="J115" s="2"/>
    </row>
    <row r="116" spans="1:10" s="8" customFormat="1" ht="21" customHeight="1">
      <c r="D116" s="4"/>
      <c r="E116" s="3"/>
      <c r="F116" s="4"/>
      <c r="G116" s="3"/>
      <c r="H116" s="5"/>
      <c r="I116" s="3"/>
      <c r="J116" s="5" t="s">
        <v>122</v>
      </c>
    </row>
    <row r="117" spans="1:10" s="6" customFormat="1" ht="21" customHeight="1">
      <c r="D117" s="7"/>
      <c r="E117" s="106" t="s">
        <v>1</v>
      </c>
      <c r="F117" s="7"/>
      <c r="H117" s="7"/>
      <c r="I117" s="106" t="s">
        <v>2</v>
      </c>
      <c r="J117" s="7"/>
    </row>
    <row r="118" spans="1:10" s="8" customFormat="1" ht="21" customHeight="1">
      <c r="B118" s="9" t="s">
        <v>3</v>
      </c>
      <c r="D118" s="50" t="s">
        <v>210</v>
      </c>
      <c r="E118" s="10"/>
      <c r="F118" s="50" t="s">
        <v>203</v>
      </c>
      <c r="G118" s="49"/>
      <c r="H118" s="50" t="s">
        <v>210</v>
      </c>
      <c r="I118" s="10"/>
      <c r="J118" s="50" t="s">
        <v>203</v>
      </c>
    </row>
    <row r="119" spans="1:10" s="8" customFormat="1" ht="21" customHeight="1">
      <c r="B119" s="9"/>
      <c r="D119" s="50"/>
      <c r="E119" s="10"/>
      <c r="F119" s="86" t="s">
        <v>213</v>
      </c>
      <c r="G119" s="49"/>
      <c r="H119" s="50"/>
      <c r="I119" s="10"/>
      <c r="J119" s="50"/>
    </row>
    <row r="120" spans="1:10" s="8" customFormat="1" ht="21" customHeight="1">
      <c r="B120" s="9"/>
      <c r="D120" s="50"/>
      <c r="E120" s="10"/>
      <c r="F120" s="50"/>
      <c r="G120" s="49"/>
      <c r="H120" s="50"/>
      <c r="I120" s="10"/>
      <c r="J120" s="50"/>
    </row>
    <row r="121" spans="1:10" ht="21" customHeight="1" thickBot="1">
      <c r="A121" s="1" t="s">
        <v>127</v>
      </c>
      <c r="B121" s="8"/>
      <c r="D121" s="29">
        <f>SUM(D105)</f>
        <v>-93694</v>
      </c>
      <c r="E121" s="23"/>
      <c r="F121" s="29">
        <f>SUM(F105)</f>
        <v>24512</v>
      </c>
      <c r="G121" s="23"/>
      <c r="H121" s="29">
        <f>H103</f>
        <v>499334</v>
      </c>
      <c r="I121" s="23"/>
      <c r="J121" s="29">
        <f>SUM(J103)</f>
        <v>-15837</v>
      </c>
    </row>
    <row r="122" spans="1:10" ht="21" customHeight="1" thickTop="1">
      <c r="B122" s="8"/>
      <c r="D122" s="23"/>
      <c r="E122" s="23"/>
      <c r="F122" s="23"/>
      <c r="G122" s="23"/>
      <c r="H122" s="23"/>
      <c r="I122" s="23"/>
      <c r="J122" s="23"/>
    </row>
    <row r="123" spans="1:10" ht="21" customHeight="1">
      <c r="A123" s="1" t="s">
        <v>162</v>
      </c>
      <c r="B123" s="8"/>
      <c r="D123" s="23"/>
      <c r="E123" s="23"/>
      <c r="F123" s="23"/>
      <c r="G123" s="23"/>
      <c r="H123" s="23"/>
      <c r="I123" s="23"/>
      <c r="J123" s="23"/>
    </row>
    <row r="124" spans="1:10" ht="21" customHeight="1">
      <c r="A124" s="34" t="s">
        <v>175</v>
      </c>
      <c r="B124" s="8"/>
      <c r="D124" s="23"/>
      <c r="E124" s="23"/>
      <c r="F124" s="23"/>
      <c r="G124" s="23"/>
      <c r="H124" s="23"/>
      <c r="I124" s="23"/>
      <c r="J124" s="23"/>
    </row>
    <row r="125" spans="1:10" ht="21" customHeight="1">
      <c r="A125" s="34" t="s">
        <v>167</v>
      </c>
      <c r="B125" s="8"/>
      <c r="D125" s="23"/>
      <c r="E125" s="23"/>
      <c r="F125" s="23"/>
      <c r="G125" s="23"/>
      <c r="H125" s="23"/>
      <c r="I125" s="23"/>
      <c r="J125" s="23"/>
    </row>
    <row r="126" spans="1:10" ht="21" customHeight="1">
      <c r="A126" s="3" t="s">
        <v>116</v>
      </c>
      <c r="B126" s="12"/>
      <c r="D126" s="23"/>
      <c r="E126" s="20"/>
      <c r="F126" s="23"/>
      <c r="G126" s="20"/>
      <c r="H126" s="23"/>
      <c r="I126" s="20"/>
      <c r="J126" s="23"/>
    </row>
    <row r="127" spans="1:10" ht="21" customHeight="1">
      <c r="A127" s="3" t="s">
        <v>150</v>
      </c>
      <c r="B127" s="8"/>
      <c r="D127" s="42">
        <v>1456</v>
      </c>
      <c r="E127" s="43"/>
      <c r="F127" s="42">
        <v>11862</v>
      </c>
      <c r="G127" s="43"/>
      <c r="H127" s="19">
        <v>0</v>
      </c>
      <c r="I127" s="43"/>
      <c r="J127" s="19">
        <v>0</v>
      </c>
    </row>
    <row r="128" spans="1:10" ht="21" customHeight="1">
      <c r="A128" s="3" t="s">
        <v>193</v>
      </c>
      <c r="B128" s="12">
        <v>9</v>
      </c>
      <c r="D128" s="19">
        <v>-7758</v>
      </c>
      <c r="E128" s="43"/>
      <c r="F128" s="19">
        <v>78</v>
      </c>
      <c r="G128" s="43"/>
      <c r="H128" s="19">
        <v>0</v>
      </c>
      <c r="I128" s="43"/>
      <c r="J128" s="19">
        <v>0</v>
      </c>
    </row>
    <row r="129" spans="1:10" ht="21" customHeight="1">
      <c r="A129" s="1" t="s">
        <v>163</v>
      </c>
      <c r="B129" s="12"/>
      <c r="D129" s="17">
        <f>SUM(D127:D128)</f>
        <v>-6302</v>
      </c>
      <c r="E129" s="18"/>
      <c r="F129" s="17">
        <f>SUM(F127:F128)</f>
        <v>11940</v>
      </c>
      <c r="G129" s="18"/>
      <c r="H129" s="17">
        <f>SUM(H127:H128)</f>
        <v>0</v>
      </c>
      <c r="I129" s="18"/>
      <c r="J129" s="17">
        <f>SUM(J127:J128)</f>
        <v>0</v>
      </c>
    </row>
    <row r="130" spans="1:10" ht="21" customHeight="1">
      <c r="A130" s="1"/>
      <c r="B130" s="8"/>
      <c r="D130" s="31"/>
      <c r="E130" s="20"/>
      <c r="F130" s="31"/>
      <c r="G130" s="31"/>
      <c r="H130" s="31"/>
      <c r="I130" s="20"/>
      <c r="J130" s="31"/>
    </row>
    <row r="131" spans="1:10" ht="21" customHeight="1" thickBot="1">
      <c r="A131" s="1" t="s">
        <v>164</v>
      </c>
      <c r="B131" s="8"/>
      <c r="D131" s="29">
        <f>SUM(D121,D129)</f>
        <v>-99996</v>
      </c>
      <c r="E131" s="23"/>
      <c r="F131" s="29">
        <f>SUM(F121,F129)</f>
        <v>36452</v>
      </c>
      <c r="G131" s="4"/>
      <c r="H131" s="29">
        <f>SUM(H121,H129)</f>
        <v>499334</v>
      </c>
      <c r="I131" s="4"/>
      <c r="J131" s="29">
        <f>SUM(J121,J129)</f>
        <v>-15837</v>
      </c>
    </row>
    <row r="132" spans="1:10" ht="21" customHeight="1" thickTop="1">
      <c r="B132" s="8"/>
      <c r="D132" s="31"/>
      <c r="E132" s="20"/>
      <c r="F132" s="31"/>
      <c r="G132" s="30"/>
      <c r="H132" s="31"/>
      <c r="J132" s="31"/>
    </row>
    <row r="133" spans="1:10" ht="21" customHeight="1">
      <c r="A133" s="1" t="s">
        <v>165</v>
      </c>
      <c r="B133" s="8"/>
      <c r="D133" s="31"/>
      <c r="E133" s="20"/>
      <c r="F133" s="31"/>
      <c r="G133" s="30"/>
      <c r="H133" s="31"/>
      <c r="J133" s="31"/>
    </row>
    <row r="134" spans="1:10" ht="21" customHeight="1" thickBot="1">
      <c r="A134" s="3" t="s">
        <v>90</v>
      </c>
      <c r="B134" s="8"/>
      <c r="D134" s="74">
        <v>-94533</v>
      </c>
      <c r="E134" s="20"/>
      <c r="F134" s="23">
        <v>43921</v>
      </c>
      <c r="G134" s="30"/>
      <c r="H134" s="21">
        <f>H131-H135</f>
        <v>499334</v>
      </c>
      <c r="I134" s="13"/>
      <c r="J134" s="29">
        <f>J131-J135</f>
        <v>-15837</v>
      </c>
    </row>
    <row r="135" spans="1:10" ht="21" customHeight="1" thickTop="1">
      <c r="A135" s="3" t="s">
        <v>89</v>
      </c>
      <c r="B135" s="8"/>
      <c r="D135" s="77">
        <v>-5463</v>
      </c>
      <c r="E135" s="74"/>
      <c r="F135" s="77">
        <v>-7469</v>
      </c>
      <c r="G135" s="30"/>
      <c r="H135" s="31"/>
      <c r="J135" s="31"/>
    </row>
    <row r="136" spans="1:10" ht="21" customHeight="1" thickBot="1">
      <c r="B136" s="8"/>
      <c r="D136" s="29">
        <f>SUM(D134:D135)</f>
        <v>-99996</v>
      </c>
      <c r="E136" s="23"/>
      <c r="F136" s="29">
        <f>SUM(F134:F135)</f>
        <v>36452</v>
      </c>
      <c r="G136" s="30"/>
      <c r="H136" s="31"/>
      <c r="J136" s="31"/>
    </row>
    <row r="137" spans="1:10" ht="21" customHeight="1" thickTop="1">
      <c r="B137" s="8"/>
      <c r="D137" s="19">
        <f>SUM(D131-D136)</f>
        <v>0</v>
      </c>
      <c r="E137" s="19"/>
      <c r="F137" s="19">
        <f>SUM(F131-F136)</f>
        <v>0</v>
      </c>
      <c r="G137" s="30"/>
      <c r="H137" s="31"/>
      <c r="J137" s="31"/>
    </row>
    <row r="138" spans="1:10" ht="21" customHeight="1">
      <c r="A138" s="3" t="s">
        <v>13</v>
      </c>
    </row>
    <row r="139" spans="1:10" s="1" customFormat="1" ht="21" customHeight="1">
      <c r="A139" s="3"/>
      <c r="B139" s="3"/>
      <c r="C139" s="3"/>
      <c r="D139" s="4"/>
      <c r="E139" s="4"/>
      <c r="F139" s="4"/>
      <c r="G139" s="4"/>
      <c r="H139" s="4"/>
      <c r="I139" s="4"/>
      <c r="J139" s="4"/>
    </row>
    <row r="140" spans="1:10" ht="21" customHeight="1">
      <c r="E140" s="4"/>
      <c r="G140" s="4"/>
      <c r="I140" s="4"/>
    </row>
    <row r="141" spans="1:10" ht="21" customHeight="1">
      <c r="B141" s="32"/>
      <c r="D141" s="33"/>
      <c r="F141" s="33"/>
      <c r="H141" s="33"/>
      <c r="J141" s="33"/>
    </row>
    <row r="142" spans="1:10" ht="21" customHeight="1">
      <c r="A142" s="1"/>
    </row>
    <row r="144" spans="1:10" ht="21" customHeight="1">
      <c r="E144" s="4"/>
      <c r="G144" s="4"/>
      <c r="I144" s="4"/>
    </row>
    <row r="145" spans="1:9" ht="21" customHeight="1">
      <c r="E145" s="4"/>
      <c r="G145" s="4"/>
      <c r="I145" s="4"/>
    </row>
    <row r="146" spans="1:9" ht="21" customHeight="1">
      <c r="E146" s="4"/>
      <c r="G146" s="4"/>
      <c r="I146" s="4"/>
    </row>
    <row r="147" spans="1:9" ht="21" customHeight="1">
      <c r="E147" s="4"/>
      <c r="G147" s="4"/>
      <c r="I147" s="4"/>
    </row>
    <row r="148" spans="1:9" ht="21" customHeight="1">
      <c r="A148" s="1"/>
      <c r="E148" s="4"/>
      <c r="G148" s="4"/>
      <c r="I148" s="4"/>
    </row>
    <row r="149" spans="1:9" ht="21" customHeight="1">
      <c r="E149" s="4"/>
      <c r="G149" s="4"/>
      <c r="I149" s="4"/>
    </row>
    <row r="150" spans="1:9" ht="21" customHeight="1">
      <c r="E150" s="4"/>
      <c r="G150" s="4"/>
      <c r="I150" s="4"/>
    </row>
    <row r="151" spans="1:9" ht="21" customHeight="1">
      <c r="E151" s="4"/>
      <c r="G151" s="4"/>
      <c r="I151" s="4"/>
    </row>
    <row r="152" spans="1:9" ht="21" customHeight="1">
      <c r="E152" s="4"/>
      <c r="G152" s="4"/>
      <c r="I152" s="4"/>
    </row>
    <row r="153" spans="1:9" ht="21" customHeight="1">
      <c r="E153" s="4"/>
      <c r="G153" s="4"/>
      <c r="I153" s="4"/>
    </row>
    <row r="154" spans="1:9" ht="21" customHeight="1">
      <c r="E154" s="4"/>
      <c r="G154" s="4"/>
      <c r="I154" s="4"/>
    </row>
    <row r="155" spans="1:9" ht="21" customHeight="1">
      <c r="E155" s="4"/>
      <c r="G155" s="4"/>
      <c r="I155" s="4"/>
    </row>
    <row r="156" spans="1:9" ht="21" customHeight="1">
      <c r="B156" s="34"/>
      <c r="E156" s="4"/>
      <c r="G156" s="4"/>
      <c r="I156" s="4"/>
    </row>
    <row r="157" spans="1:9" ht="21" customHeight="1">
      <c r="E157" s="4"/>
      <c r="G157" s="4"/>
      <c r="I157" s="4"/>
    </row>
    <row r="158" spans="1:9" ht="21" customHeight="1">
      <c r="E158" s="4"/>
      <c r="G158" s="4"/>
      <c r="I158" s="4"/>
    </row>
    <row r="159" spans="1:9" ht="21" customHeight="1">
      <c r="E159" s="4"/>
      <c r="G159" s="4"/>
      <c r="I159" s="4"/>
    </row>
    <row r="160" spans="1:9" ht="21" customHeight="1">
      <c r="E160" s="4"/>
      <c r="G160" s="4"/>
      <c r="I160" s="4"/>
    </row>
    <row r="161" spans="5:9" ht="21" customHeight="1">
      <c r="E161" s="4"/>
      <c r="G161" s="4"/>
      <c r="I161" s="4"/>
    </row>
    <row r="162" spans="5:9" ht="21" customHeight="1">
      <c r="E162" s="4"/>
      <c r="G162" s="4"/>
      <c r="I162" s="4"/>
    </row>
    <row r="163" spans="5:9" ht="21" customHeight="1">
      <c r="E163" s="4"/>
      <c r="G163" s="4"/>
      <c r="I163" s="4"/>
    </row>
    <row r="164" spans="5:9" ht="21" customHeight="1">
      <c r="E164" s="4"/>
      <c r="G164" s="4"/>
      <c r="I164" s="4"/>
    </row>
    <row r="165" spans="5:9" ht="21" customHeight="1">
      <c r="E165" s="4"/>
      <c r="G165" s="4"/>
      <c r="I165" s="4"/>
    </row>
    <row r="166" spans="5:9" ht="21" customHeight="1">
      <c r="E166" s="4"/>
      <c r="G166" s="4"/>
      <c r="I166" s="4"/>
    </row>
    <row r="167" spans="5:9" ht="21" customHeight="1">
      <c r="E167" s="4"/>
      <c r="G167" s="4"/>
      <c r="I167" s="4"/>
    </row>
    <row r="168" spans="5:9" ht="21" customHeight="1">
      <c r="E168" s="4"/>
      <c r="G168" s="4"/>
      <c r="I168" s="4"/>
    </row>
    <row r="169" spans="5:9" ht="21" customHeight="1">
      <c r="E169" s="4"/>
      <c r="G169" s="4"/>
      <c r="I169" s="4"/>
    </row>
    <row r="170" spans="5:9" ht="21" customHeight="1">
      <c r="E170" s="4"/>
      <c r="G170" s="4"/>
      <c r="I170" s="4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42" max="16383" man="1"/>
    <brk id="69" max="16383" man="1"/>
    <brk id="111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99"/>
  </sheetPr>
  <dimension ref="A1:AA41"/>
  <sheetViews>
    <sheetView showGridLines="0" topLeftCell="B1" zoomScale="120" zoomScaleNormal="120" zoomScaleSheetLayoutView="100" workbookViewId="0">
      <selection activeCell="T36" sqref="T36"/>
    </sheetView>
  </sheetViews>
  <sheetFormatPr defaultColWidth="9.28515625" defaultRowHeight="15" customHeight="1"/>
  <cols>
    <col min="1" max="1" width="34.28515625" style="39" customWidth="1"/>
    <col min="2" max="2" width="4.7109375" style="39" customWidth="1"/>
    <col min="3" max="3" width="1.28515625" style="37" customWidth="1"/>
    <col min="4" max="4" width="11" style="39" customWidth="1"/>
    <col min="5" max="5" width="1.28515625" style="37" customWidth="1"/>
    <col min="6" max="6" width="11" style="39" customWidth="1"/>
    <col min="7" max="7" width="1.28515625" style="37" customWidth="1"/>
    <col min="8" max="8" width="11" style="39" customWidth="1"/>
    <col min="9" max="9" width="1.28515625" style="37" customWidth="1"/>
    <col min="10" max="10" width="11" style="39" customWidth="1"/>
    <col min="11" max="11" width="1.28515625" style="39" customWidth="1"/>
    <col min="12" max="12" width="11" style="39" customWidth="1"/>
    <col min="13" max="13" width="1.28515625" style="37" customWidth="1"/>
    <col min="14" max="14" width="11" style="39" customWidth="1"/>
    <col min="15" max="15" width="1.28515625" style="39" customWidth="1"/>
    <col min="16" max="16" width="11" style="37" customWidth="1"/>
    <col min="17" max="17" width="1.28515625" style="37" customWidth="1"/>
    <col min="18" max="18" width="12.5703125" style="37" customWidth="1"/>
    <col min="19" max="19" width="1.28515625" style="37" customWidth="1"/>
    <col min="20" max="20" width="11" style="39" customWidth="1"/>
    <col min="21" max="21" width="1.28515625" style="37" customWidth="1"/>
    <col min="22" max="22" width="11" style="37" customWidth="1"/>
    <col min="23" max="23" width="1.28515625" style="37" customWidth="1"/>
    <col min="24" max="24" width="11" style="39" customWidth="1"/>
    <col min="25" max="25" width="1.28515625" style="39" customWidth="1"/>
    <col min="26" max="26" width="11" style="39" customWidth="1"/>
    <col min="27" max="16384" width="9.28515625" style="39"/>
  </cols>
  <sheetData>
    <row r="1" spans="1:26" ht="15" customHeight="1">
      <c r="Z1" s="52" t="s">
        <v>123</v>
      </c>
    </row>
    <row r="2" spans="1:26" s="35" customFormat="1" ht="15" customHeight="1">
      <c r="A2" s="35" t="s">
        <v>0</v>
      </c>
      <c r="Z2" s="36"/>
    </row>
    <row r="3" spans="1:26" s="35" customFormat="1" ht="15" customHeight="1">
      <c r="A3" s="35" t="s">
        <v>142</v>
      </c>
    </row>
    <row r="4" spans="1:26" s="35" customFormat="1" ht="15" customHeight="1">
      <c r="A4" s="35" t="s">
        <v>257</v>
      </c>
    </row>
    <row r="5" spans="1:26" s="37" customFormat="1" ht="15" customHeight="1">
      <c r="Z5" s="51" t="s">
        <v>122</v>
      </c>
    </row>
    <row r="6" spans="1:26" ht="15" customHeight="1">
      <c r="C6" s="40"/>
      <c r="D6" s="66" t="s">
        <v>1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26" s="41" customFormat="1" ht="15" customHeight="1">
      <c r="D7" s="110" t="s">
        <v>91</v>
      </c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73"/>
      <c r="X7" s="73"/>
    </row>
    <row r="8" spans="1:26" s="41" customFormat="1" ht="15" customHeight="1">
      <c r="D8" s="40"/>
      <c r="E8" s="40"/>
      <c r="F8" s="40"/>
      <c r="G8" s="40"/>
      <c r="H8" s="40"/>
      <c r="I8" s="40"/>
      <c r="J8" s="40"/>
      <c r="K8" s="40"/>
      <c r="L8" s="40"/>
      <c r="M8" s="40"/>
      <c r="N8" s="109" t="s">
        <v>92</v>
      </c>
      <c r="O8" s="109"/>
      <c r="P8" s="109"/>
      <c r="Q8" s="109"/>
      <c r="R8" s="109"/>
      <c r="S8" s="109"/>
      <c r="T8" s="109"/>
      <c r="U8" s="72"/>
      <c r="V8" s="37"/>
      <c r="W8" s="40"/>
    </row>
    <row r="9" spans="1:26" s="41" customFormat="1" ht="15" customHeight="1">
      <c r="D9" s="40"/>
      <c r="E9" s="40"/>
      <c r="F9" s="40"/>
      <c r="G9" s="40"/>
      <c r="H9" s="40"/>
      <c r="I9" s="40"/>
      <c r="J9" s="40"/>
      <c r="K9" s="40"/>
      <c r="L9" s="40"/>
      <c r="M9" s="40"/>
      <c r="N9" s="110" t="s">
        <v>93</v>
      </c>
      <c r="O9" s="110"/>
      <c r="P9" s="110"/>
      <c r="Q9" s="110"/>
      <c r="R9" s="110"/>
      <c r="S9" s="71"/>
      <c r="T9" s="40"/>
      <c r="U9" s="40"/>
      <c r="V9" s="40"/>
      <c r="W9" s="40"/>
    </row>
    <row r="10" spans="1:26" s="41" customFormat="1" ht="15" customHeight="1"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 t="s">
        <v>94</v>
      </c>
      <c r="O10" s="40"/>
      <c r="P10" s="40"/>
      <c r="Q10" s="40"/>
      <c r="R10" s="40"/>
      <c r="S10" s="40"/>
      <c r="T10" s="40"/>
      <c r="U10" s="40"/>
      <c r="V10" s="40"/>
      <c r="W10" s="40"/>
    </row>
    <row r="11" spans="1:26" s="41" customFormat="1" ht="15" customHeight="1"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 t="s">
        <v>95</v>
      </c>
      <c r="O11" s="40"/>
      <c r="P11" s="40"/>
      <c r="Q11" s="40"/>
      <c r="R11" s="40"/>
      <c r="S11" s="40"/>
      <c r="T11" s="40"/>
      <c r="U11" s="40"/>
      <c r="V11" s="40"/>
      <c r="W11" s="40"/>
      <c r="X11" s="41" t="s">
        <v>151</v>
      </c>
    </row>
    <row r="12" spans="1:26" s="41" customFormat="1" ht="15" customHeight="1"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 t="s">
        <v>96</v>
      </c>
      <c r="O12" s="40"/>
      <c r="P12" s="40"/>
      <c r="Q12" s="40"/>
      <c r="R12" s="40" t="s">
        <v>195</v>
      </c>
      <c r="S12" s="40"/>
      <c r="T12" s="40" t="s">
        <v>97</v>
      </c>
      <c r="U12" s="40"/>
      <c r="V12" s="40" t="s">
        <v>78</v>
      </c>
      <c r="W12" s="40"/>
      <c r="X12" s="41" t="s">
        <v>152</v>
      </c>
    </row>
    <row r="13" spans="1:26" s="41" customFormat="1" ht="15" customHeight="1">
      <c r="D13" s="40" t="s">
        <v>70</v>
      </c>
      <c r="E13" s="40"/>
      <c r="G13" s="40"/>
      <c r="I13" s="40"/>
      <c r="J13" s="109" t="s">
        <v>31</v>
      </c>
      <c r="K13" s="109"/>
      <c r="L13" s="109"/>
      <c r="M13" s="40"/>
      <c r="N13" s="41" t="s">
        <v>98</v>
      </c>
      <c r="P13" s="41" t="s">
        <v>72</v>
      </c>
      <c r="Q13" s="40"/>
      <c r="R13" s="40" t="s">
        <v>196</v>
      </c>
      <c r="S13" s="40"/>
      <c r="T13" s="41" t="s">
        <v>99</v>
      </c>
      <c r="U13" s="40"/>
      <c r="V13" s="40" t="s">
        <v>100</v>
      </c>
      <c r="W13" s="40"/>
      <c r="X13" s="41" t="s">
        <v>101</v>
      </c>
      <c r="Z13" s="41" t="s">
        <v>77</v>
      </c>
    </row>
    <row r="14" spans="1:26" s="41" customFormat="1" ht="15" customHeight="1">
      <c r="D14" s="40" t="s">
        <v>71</v>
      </c>
      <c r="E14" s="40"/>
      <c r="G14" s="40"/>
      <c r="I14" s="40"/>
      <c r="J14" s="41" t="s">
        <v>73</v>
      </c>
      <c r="K14" s="40"/>
      <c r="M14" s="40"/>
      <c r="N14" s="41" t="s">
        <v>102</v>
      </c>
      <c r="P14" s="41" t="s">
        <v>79</v>
      </c>
      <c r="Q14" s="40"/>
      <c r="R14" s="40" t="s">
        <v>197</v>
      </c>
      <c r="S14" s="40"/>
      <c r="T14" s="41" t="s">
        <v>103</v>
      </c>
      <c r="U14" s="40"/>
      <c r="V14" s="40" t="s">
        <v>104</v>
      </c>
      <c r="W14" s="40"/>
      <c r="X14" s="40" t="s">
        <v>105</v>
      </c>
      <c r="Z14" s="41" t="s">
        <v>103</v>
      </c>
    </row>
    <row r="15" spans="1:26" s="41" customFormat="1" ht="15" customHeight="1">
      <c r="C15" s="40"/>
      <c r="D15" s="107" t="s">
        <v>74</v>
      </c>
      <c r="E15" s="40"/>
      <c r="F15" s="107" t="s">
        <v>29</v>
      </c>
      <c r="G15" s="40"/>
      <c r="H15" s="107" t="s">
        <v>30</v>
      </c>
      <c r="I15" s="40"/>
      <c r="J15" s="107" t="s">
        <v>81</v>
      </c>
      <c r="K15" s="40"/>
      <c r="L15" s="107" t="s">
        <v>76</v>
      </c>
      <c r="M15" s="40"/>
      <c r="N15" s="107" t="s">
        <v>106</v>
      </c>
      <c r="O15" s="40"/>
      <c r="P15" s="107" t="s">
        <v>80</v>
      </c>
      <c r="Q15" s="40"/>
      <c r="R15" s="107" t="s">
        <v>198</v>
      </c>
      <c r="S15" s="40"/>
      <c r="T15" s="107" t="s">
        <v>107</v>
      </c>
      <c r="U15" s="40"/>
      <c r="V15" s="107" t="s">
        <v>108</v>
      </c>
      <c r="W15" s="40"/>
      <c r="X15" s="107" t="s">
        <v>109</v>
      </c>
      <c r="Z15" s="107" t="s">
        <v>107</v>
      </c>
    </row>
    <row r="16" spans="1:26" ht="15" customHeight="1">
      <c r="A16" s="35" t="s">
        <v>216</v>
      </c>
      <c r="C16" s="65"/>
      <c r="D16" s="45">
        <v>1666827</v>
      </c>
      <c r="E16" s="44"/>
      <c r="F16" s="45">
        <v>2062461</v>
      </c>
      <c r="G16" s="44"/>
      <c r="H16" s="45">
        <v>568131</v>
      </c>
      <c r="I16" s="44"/>
      <c r="J16" s="45">
        <v>211675</v>
      </c>
      <c r="K16" s="44"/>
      <c r="L16" s="45">
        <v>2970280</v>
      </c>
      <c r="M16" s="44"/>
      <c r="N16" s="45">
        <v>113691</v>
      </c>
      <c r="O16" s="45"/>
      <c r="P16" s="45">
        <v>4799913</v>
      </c>
      <c r="Q16" s="44"/>
      <c r="R16" s="44">
        <v>8909</v>
      </c>
      <c r="S16" s="44"/>
      <c r="T16" s="45">
        <f>SUM(N16:R16)</f>
        <v>4922513</v>
      </c>
      <c r="U16" s="44"/>
      <c r="V16" s="45">
        <f>SUM(D16:L16,T16)</f>
        <v>12401887</v>
      </c>
      <c r="W16" s="44"/>
      <c r="X16" s="45">
        <v>258791</v>
      </c>
      <c r="Y16" s="44"/>
      <c r="Z16" s="44">
        <f>SUM(V16:X16)</f>
        <v>12660678</v>
      </c>
    </row>
    <row r="17" spans="1:27" ht="15" customHeight="1">
      <c r="A17" s="39" t="s">
        <v>246</v>
      </c>
      <c r="C17" s="65"/>
      <c r="D17" s="45"/>
      <c r="E17" s="44"/>
      <c r="F17" s="45"/>
      <c r="G17" s="44"/>
      <c r="H17" s="45"/>
      <c r="I17" s="44"/>
      <c r="J17" s="45"/>
      <c r="K17" s="44"/>
      <c r="L17" s="45"/>
      <c r="M17" s="44"/>
      <c r="N17" s="45"/>
      <c r="O17" s="45"/>
      <c r="P17" s="45"/>
      <c r="Q17" s="44"/>
      <c r="R17" s="44"/>
      <c r="S17" s="44"/>
      <c r="T17" s="45"/>
      <c r="U17" s="44"/>
      <c r="V17" s="45"/>
      <c r="W17" s="44"/>
      <c r="X17" s="45"/>
      <c r="Y17" s="44"/>
      <c r="Z17" s="44"/>
    </row>
    <row r="18" spans="1:27" ht="15" customHeight="1">
      <c r="A18" s="39" t="s">
        <v>225</v>
      </c>
      <c r="C18" s="65"/>
      <c r="D18" s="78">
        <v>0</v>
      </c>
      <c r="E18" s="44"/>
      <c r="F18" s="78">
        <v>0</v>
      </c>
      <c r="G18" s="44"/>
      <c r="H18" s="78">
        <v>0</v>
      </c>
      <c r="I18" s="44"/>
      <c r="J18" s="78">
        <v>0</v>
      </c>
      <c r="K18" s="44"/>
      <c r="L18" s="78">
        <v>48900</v>
      </c>
      <c r="M18" s="44"/>
      <c r="N18" s="78">
        <v>0</v>
      </c>
      <c r="O18" s="45"/>
      <c r="P18" s="78">
        <v>0</v>
      </c>
      <c r="Q18" s="44"/>
      <c r="R18" s="78">
        <v>0</v>
      </c>
      <c r="S18" s="44"/>
      <c r="T18" s="78">
        <f>SUM(N18:R18)</f>
        <v>0</v>
      </c>
      <c r="U18" s="44"/>
      <c r="V18" s="78">
        <f>SUM(D18:L18,T18)</f>
        <v>48900</v>
      </c>
      <c r="W18" s="44"/>
      <c r="X18" s="78">
        <v>26</v>
      </c>
      <c r="Y18" s="44"/>
      <c r="Z18" s="79">
        <f>SUM(V18:X18)</f>
        <v>48926</v>
      </c>
    </row>
    <row r="19" spans="1:27" ht="15" customHeight="1">
      <c r="A19" s="35" t="s">
        <v>217</v>
      </c>
      <c r="C19" s="65"/>
      <c r="D19" s="45">
        <f>SUM(D16:D18)</f>
        <v>1666827</v>
      </c>
      <c r="E19" s="45">
        <f t="shared" ref="E19:Z19" si="0">SUM(E16:E18)</f>
        <v>0</v>
      </c>
      <c r="F19" s="45">
        <f t="shared" si="0"/>
        <v>2062461</v>
      </c>
      <c r="G19" s="45">
        <f t="shared" si="0"/>
        <v>0</v>
      </c>
      <c r="H19" s="45">
        <f t="shared" si="0"/>
        <v>568131</v>
      </c>
      <c r="I19" s="45">
        <f t="shared" si="0"/>
        <v>0</v>
      </c>
      <c r="J19" s="45">
        <f t="shared" si="0"/>
        <v>211675</v>
      </c>
      <c r="K19" s="45">
        <f t="shared" si="0"/>
        <v>0</v>
      </c>
      <c r="L19" s="45">
        <f t="shared" si="0"/>
        <v>3019180</v>
      </c>
      <c r="M19" s="45">
        <f t="shared" si="0"/>
        <v>0</v>
      </c>
      <c r="N19" s="45">
        <f t="shared" si="0"/>
        <v>113691</v>
      </c>
      <c r="O19" s="45">
        <f t="shared" si="0"/>
        <v>0</v>
      </c>
      <c r="P19" s="45">
        <f t="shared" si="0"/>
        <v>4799913</v>
      </c>
      <c r="Q19" s="45">
        <f t="shared" si="0"/>
        <v>0</v>
      </c>
      <c r="R19" s="45">
        <f t="shared" si="0"/>
        <v>8909</v>
      </c>
      <c r="S19" s="45">
        <f t="shared" si="0"/>
        <v>0</v>
      </c>
      <c r="T19" s="45">
        <f t="shared" si="0"/>
        <v>4922513</v>
      </c>
      <c r="U19" s="45">
        <f t="shared" si="0"/>
        <v>0</v>
      </c>
      <c r="V19" s="45">
        <f t="shared" si="0"/>
        <v>12450787</v>
      </c>
      <c r="W19" s="45">
        <f t="shared" si="0"/>
        <v>0</v>
      </c>
      <c r="X19" s="45">
        <f>SUM(X16:X18)</f>
        <v>258817</v>
      </c>
      <c r="Y19" s="45">
        <f t="shared" si="0"/>
        <v>0</v>
      </c>
      <c r="Z19" s="45">
        <f t="shared" si="0"/>
        <v>12709604</v>
      </c>
    </row>
    <row r="20" spans="1:27" ht="15" customHeight="1">
      <c r="A20" s="54" t="s">
        <v>252</v>
      </c>
      <c r="C20" s="65"/>
      <c r="D20" s="45">
        <v>0</v>
      </c>
      <c r="E20" s="44"/>
      <c r="F20" s="45">
        <v>0</v>
      </c>
      <c r="G20" s="44"/>
      <c r="H20" s="45">
        <v>0</v>
      </c>
      <c r="I20" s="44"/>
      <c r="J20" s="45">
        <v>0</v>
      </c>
      <c r="K20" s="44"/>
      <c r="L20" s="45">
        <v>31720</v>
      </c>
      <c r="M20" s="44"/>
      <c r="N20" s="45">
        <v>0</v>
      </c>
      <c r="O20" s="45"/>
      <c r="P20" s="45">
        <v>0</v>
      </c>
      <c r="Q20" s="44"/>
      <c r="R20" s="44">
        <v>0</v>
      </c>
      <c r="S20" s="44"/>
      <c r="T20" s="45">
        <f>SUM(N20:R20)</f>
        <v>0</v>
      </c>
      <c r="U20" s="44"/>
      <c r="V20" s="45">
        <f>SUM(D20:L20,T20)</f>
        <v>31720</v>
      </c>
      <c r="W20" s="44"/>
      <c r="X20" s="45">
        <v>-7208</v>
      </c>
      <c r="Y20" s="44"/>
      <c r="Z20" s="44">
        <f>SUM(V20:X20)</f>
        <v>24512</v>
      </c>
    </row>
    <row r="21" spans="1:27" ht="15" customHeight="1">
      <c r="A21" s="54" t="s">
        <v>163</v>
      </c>
      <c r="C21" s="65"/>
      <c r="D21" s="78">
        <v>0</v>
      </c>
      <c r="E21" s="44"/>
      <c r="F21" s="78">
        <v>0</v>
      </c>
      <c r="G21" s="44"/>
      <c r="H21" s="78">
        <v>0</v>
      </c>
      <c r="I21" s="44"/>
      <c r="J21" s="78">
        <v>0</v>
      </c>
      <c r="K21" s="44"/>
      <c r="L21" s="78">
        <v>0</v>
      </c>
      <c r="M21" s="44"/>
      <c r="N21" s="78">
        <v>12123</v>
      </c>
      <c r="O21" s="45"/>
      <c r="P21" s="78">
        <v>0</v>
      </c>
      <c r="Q21" s="44"/>
      <c r="R21" s="79">
        <v>78</v>
      </c>
      <c r="S21" s="44"/>
      <c r="T21" s="78">
        <f>SUM(N21:R21)</f>
        <v>12201</v>
      </c>
      <c r="U21" s="44"/>
      <c r="V21" s="78">
        <f>SUM(D21:L21,T21)</f>
        <v>12201</v>
      </c>
      <c r="W21" s="44"/>
      <c r="X21" s="78">
        <v>-261</v>
      </c>
      <c r="Y21" s="44"/>
      <c r="Z21" s="79">
        <f>SUM(V21:X21)</f>
        <v>11940</v>
      </c>
    </row>
    <row r="22" spans="1:27" ht="15" customHeight="1">
      <c r="A22" s="54" t="s">
        <v>227</v>
      </c>
      <c r="C22" s="65"/>
      <c r="D22" s="47">
        <f>SUM(D20:D21)</f>
        <v>0</v>
      </c>
      <c r="E22" s="45"/>
      <c r="F22" s="47">
        <f>SUM(F20:F21)</f>
        <v>0</v>
      </c>
      <c r="G22" s="45"/>
      <c r="H22" s="47">
        <f>SUM(H20:H21)</f>
        <v>0</v>
      </c>
      <c r="I22" s="45"/>
      <c r="J22" s="47">
        <f>SUM(J20:J21)</f>
        <v>0</v>
      </c>
      <c r="K22" s="45"/>
      <c r="L22" s="47">
        <f>SUM(L20:L21)</f>
        <v>31720</v>
      </c>
      <c r="M22" s="44"/>
      <c r="N22" s="47">
        <f>SUM(N20:N21)</f>
        <v>12123</v>
      </c>
      <c r="O22" s="47"/>
      <c r="P22" s="47">
        <f>SUM(P20:P21)</f>
        <v>0</v>
      </c>
      <c r="Q22" s="45"/>
      <c r="R22" s="47">
        <f>SUM(R20:R21)</f>
        <v>78</v>
      </c>
      <c r="S22" s="45"/>
      <c r="T22" s="47">
        <f>SUM(T20:T21)</f>
        <v>12201</v>
      </c>
      <c r="U22" s="44"/>
      <c r="V22" s="47">
        <f>SUM(V20:V21)</f>
        <v>43921</v>
      </c>
      <c r="W22" s="44"/>
      <c r="X22" s="47">
        <f>SUM(X20:X21)</f>
        <v>-7469</v>
      </c>
      <c r="Y22" s="44"/>
      <c r="Z22" s="47">
        <f>SUM(Z20:Z21)</f>
        <v>36452</v>
      </c>
    </row>
    <row r="23" spans="1:27" ht="15" customHeight="1">
      <c r="A23" s="54" t="s">
        <v>240</v>
      </c>
      <c r="C23" s="65"/>
      <c r="D23" s="47">
        <v>0</v>
      </c>
      <c r="E23" s="45"/>
      <c r="F23" s="47">
        <v>0</v>
      </c>
      <c r="G23" s="45"/>
      <c r="H23" s="47">
        <v>0</v>
      </c>
      <c r="I23" s="45"/>
      <c r="J23" s="47">
        <v>0</v>
      </c>
      <c r="K23" s="45"/>
      <c r="L23" s="47">
        <v>-63339</v>
      </c>
      <c r="M23" s="44"/>
      <c r="N23" s="47">
        <v>0</v>
      </c>
      <c r="O23" s="47"/>
      <c r="P23" s="47">
        <v>0</v>
      </c>
      <c r="Q23" s="45"/>
      <c r="R23" s="47">
        <v>0</v>
      </c>
      <c r="S23" s="45"/>
      <c r="T23" s="45">
        <f>SUM(N23:R23)</f>
        <v>0</v>
      </c>
      <c r="U23" s="44"/>
      <c r="V23" s="45">
        <f>SUM(D23:L23,T23)</f>
        <v>-63339</v>
      </c>
      <c r="W23" s="44"/>
      <c r="X23" s="47">
        <v>0</v>
      </c>
      <c r="Y23" s="44"/>
      <c r="Z23" s="44">
        <f>SUM(V23:X23)</f>
        <v>-63339</v>
      </c>
      <c r="AA23" s="37"/>
    </row>
    <row r="24" spans="1:27" ht="15" customHeight="1">
      <c r="A24" s="54" t="s">
        <v>224</v>
      </c>
      <c r="C24" s="65"/>
      <c r="D24" s="47">
        <v>0</v>
      </c>
      <c r="E24" s="45"/>
      <c r="F24" s="47">
        <v>0</v>
      </c>
      <c r="G24" s="45"/>
      <c r="H24" s="47">
        <v>0</v>
      </c>
      <c r="I24" s="45"/>
      <c r="J24" s="47">
        <v>0</v>
      </c>
      <c r="K24" s="45"/>
      <c r="L24" s="47">
        <v>4600</v>
      </c>
      <c r="M24" s="44"/>
      <c r="N24" s="47">
        <v>0</v>
      </c>
      <c r="O24" s="47"/>
      <c r="P24" s="47">
        <v>-4600</v>
      </c>
      <c r="Q24" s="45"/>
      <c r="R24" s="47">
        <v>0</v>
      </c>
      <c r="S24" s="45"/>
      <c r="T24" s="45">
        <f>SUM(N24:R24)</f>
        <v>-4600</v>
      </c>
      <c r="U24" s="44"/>
      <c r="V24" s="45">
        <f>SUM(D24:L24,T24)</f>
        <v>0</v>
      </c>
      <c r="W24" s="44"/>
      <c r="X24" s="47">
        <v>0</v>
      </c>
      <c r="Y24" s="44"/>
      <c r="Z24" s="44">
        <f>SUM(V24:X24)</f>
        <v>0</v>
      </c>
    </row>
    <row r="25" spans="1:27" ht="15" customHeight="1">
      <c r="A25" s="54" t="s">
        <v>249</v>
      </c>
      <c r="C25" s="65"/>
      <c r="D25" s="78">
        <v>0</v>
      </c>
      <c r="E25" s="45"/>
      <c r="F25" s="78">
        <v>0</v>
      </c>
      <c r="G25" s="45"/>
      <c r="H25" s="78">
        <v>0</v>
      </c>
      <c r="I25" s="45"/>
      <c r="J25" s="78">
        <v>0</v>
      </c>
      <c r="K25" s="45"/>
      <c r="L25" s="78">
        <v>0</v>
      </c>
      <c r="M25" s="44"/>
      <c r="N25" s="78">
        <v>0</v>
      </c>
      <c r="O25" s="47"/>
      <c r="P25" s="78">
        <v>0</v>
      </c>
      <c r="Q25" s="45"/>
      <c r="R25" s="78">
        <v>0</v>
      </c>
      <c r="S25" s="45"/>
      <c r="T25" s="45">
        <f>SUM(N25:R25)</f>
        <v>0</v>
      </c>
      <c r="U25" s="44"/>
      <c r="V25" s="45">
        <f>SUM(D25:L25,T25)</f>
        <v>0</v>
      </c>
      <c r="W25" s="44"/>
      <c r="X25" s="47">
        <v>-4</v>
      </c>
      <c r="Y25" s="44"/>
      <c r="Z25" s="79">
        <f>SUM(V25:X25)</f>
        <v>-4</v>
      </c>
    </row>
    <row r="26" spans="1:27" ht="15" customHeight="1" thickBot="1">
      <c r="A26" s="35" t="s">
        <v>258</v>
      </c>
      <c r="C26" s="39"/>
      <c r="D26" s="48">
        <f>SUM(D19,D22:D25)</f>
        <v>1666827</v>
      </c>
      <c r="E26" s="44"/>
      <c r="F26" s="48">
        <f>SUM(F19,F22:F25)</f>
        <v>2062461</v>
      </c>
      <c r="G26" s="44"/>
      <c r="H26" s="48">
        <f>SUM(H19,H22:H25)</f>
        <v>568131</v>
      </c>
      <c r="I26" s="44"/>
      <c r="J26" s="48">
        <f>SUM(J19,J22:J25)</f>
        <v>211675</v>
      </c>
      <c r="K26" s="44"/>
      <c r="L26" s="48">
        <f>SUM(L19,L22:L25)</f>
        <v>2992161</v>
      </c>
      <c r="M26" s="44"/>
      <c r="N26" s="48">
        <f>SUM(N19,N22:N25)</f>
        <v>125814</v>
      </c>
      <c r="O26" s="45"/>
      <c r="P26" s="48">
        <f>SUM(P19,P22:P25)</f>
        <v>4795313</v>
      </c>
      <c r="Q26" s="44"/>
      <c r="R26" s="48">
        <f>SUM(R19,R22:R25)</f>
        <v>8987</v>
      </c>
      <c r="S26" s="44"/>
      <c r="T26" s="48">
        <f>SUM(T19,T22:T25)</f>
        <v>4930114</v>
      </c>
      <c r="U26" s="44"/>
      <c r="V26" s="48">
        <f>SUM(V19,V22:V25)</f>
        <v>12431369</v>
      </c>
      <c r="W26" s="44"/>
      <c r="X26" s="48">
        <f>SUM(X19,X22:X25)</f>
        <v>251344</v>
      </c>
      <c r="Y26" s="44"/>
      <c r="Z26" s="48">
        <f>SUM(Z19,Z22:Z25)</f>
        <v>12682713</v>
      </c>
    </row>
    <row r="27" spans="1:27" ht="15" customHeight="1" thickTop="1">
      <c r="A27" s="35"/>
      <c r="C27" s="39"/>
      <c r="D27" s="46"/>
      <c r="E27" s="44"/>
      <c r="F27" s="46"/>
      <c r="G27" s="44"/>
      <c r="H27" s="46"/>
      <c r="I27" s="44"/>
      <c r="J27" s="46"/>
      <c r="K27" s="44"/>
      <c r="L27" s="46"/>
      <c r="M27" s="44"/>
      <c r="N27" s="46"/>
      <c r="O27" s="45"/>
      <c r="P27" s="46"/>
      <c r="Q27" s="44"/>
      <c r="R27" s="44"/>
      <c r="S27" s="44"/>
      <c r="T27" s="46"/>
      <c r="U27" s="44"/>
      <c r="V27" s="46"/>
      <c r="W27" s="44"/>
      <c r="X27" s="46"/>
      <c r="Y27" s="44"/>
      <c r="Z27" s="45"/>
    </row>
    <row r="28" spans="1:27" ht="15" customHeight="1">
      <c r="A28" s="35" t="s">
        <v>218</v>
      </c>
      <c r="C28" s="65"/>
      <c r="D28" s="45">
        <v>1666827</v>
      </c>
      <c r="E28" s="44"/>
      <c r="F28" s="45">
        <v>2062461</v>
      </c>
      <c r="G28" s="44"/>
      <c r="H28" s="45">
        <v>568131</v>
      </c>
      <c r="I28" s="44"/>
      <c r="J28" s="45">
        <v>211675</v>
      </c>
      <c r="K28" s="44"/>
      <c r="L28" s="45">
        <v>2986959</v>
      </c>
      <c r="M28" s="44"/>
      <c r="N28" s="45">
        <v>122018</v>
      </c>
      <c r="O28" s="45"/>
      <c r="P28" s="45">
        <v>4790813</v>
      </c>
      <c r="Q28" s="44"/>
      <c r="R28" s="44">
        <v>9933</v>
      </c>
      <c r="S28" s="44"/>
      <c r="T28" s="45">
        <f>SUM(N28:R28)</f>
        <v>4922764</v>
      </c>
      <c r="U28" s="44"/>
      <c r="V28" s="45">
        <f>SUM(D28:L28,T28)</f>
        <v>12418817</v>
      </c>
      <c r="W28" s="44"/>
      <c r="X28" s="45">
        <v>254020</v>
      </c>
      <c r="Y28" s="44"/>
      <c r="Z28" s="44">
        <f>SUM(V28:X28)</f>
        <v>12672837</v>
      </c>
      <c r="AA28" s="37"/>
    </row>
    <row r="29" spans="1:27" ht="15" customHeight="1">
      <c r="A29" s="39" t="s">
        <v>246</v>
      </c>
      <c r="C29" s="65"/>
      <c r="D29" s="45"/>
      <c r="E29" s="44"/>
      <c r="F29" s="45"/>
      <c r="G29" s="44"/>
      <c r="H29" s="45"/>
      <c r="I29" s="44"/>
      <c r="J29" s="45"/>
      <c r="K29" s="44"/>
      <c r="L29" s="45"/>
      <c r="M29" s="44"/>
      <c r="N29" s="45"/>
      <c r="O29" s="45"/>
      <c r="P29" s="45"/>
      <c r="Q29" s="44"/>
      <c r="R29" s="44"/>
      <c r="S29" s="44"/>
      <c r="T29" s="45"/>
      <c r="U29" s="44"/>
      <c r="V29" s="45"/>
      <c r="W29" s="44"/>
      <c r="X29" s="45"/>
      <c r="Y29" s="44"/>
      <c r="Z29" s="44"/>
      <c r="AA29" s="37"/>
    </row>
    <row r="30" spans="1:27" ht="15" customHeight="1">
      <c r="A30" s="39" t="s">
        <v>225</v>
      </c>
      <c r="C30" s="65"/>
      <c r="D30" s="78">
        <v>0</v>
      </c>
      <c r="E30" s="44"/>
      <c r="F30" s="78">
        <v>0</v>
      </c>
      <c r="G30" s="44"/>
      <c r="H30" s="78">
        <v>0</v>
      </c>
      <c r="I30" s="44"/>
      <c r="J30" s="78">
        <v>0</v>
      </c>
      <c r="K30" s="44"/>
      <c r="L30" s="78">
        <v>56578</v>
      </c>
      <c r="M30" s="44"/>
      <c r="N30" s="78">
        <v>0</v>
      </c>
      <c r="O30" s="45"/>
      <c r="P30" s="78">
        <v>0</v>
      </c>
      <c r="Q30" s="44"/>
      <c r="R30" s="78">
        <v>0</v>
      </c>
      <c r="S30" s="44"/>
      <c r="T30" s="78">
        <f>SUM(N30:R30)</f>
        <v>0</v>
      </c>
      <c r="U30" s="44"/>
      <c r="V30" s="78">
        <f>SUM(D30:L30,T30)</f>
        <v>56578</v>
      </c>
      <c r="W30" s="44"/>
      <c r="X30" s="78">
        <v>0</v>
      </c>
      <c r="Y30" s="44"/>
      <c r="Z30" s="79">
        <f>SUM(V30:X30)</f>
        <v>56578</v>
      </c>
      <c r="AA30" s="37"/>
    </row>
    <row r="31" spans="1:27" ht="15" customHeight="1">
      <c r="A31" s="35" t="s">
        <v>219</v>
      </c>
      <c r="C31" s="65"/>
      <c r="D31" s="45">
        <f>SUM(D28:D30)</f>
        <v>1666827</v>
      </c>
      <c r="E31" s="45">
        <f t="shared" ref="E31" si="1">SUM(E28:E30)</f>
        <v>0</v>
      </c>
      <c r="F31" s="45">
        <f t="shared" ref="F31" si="2">SUM(F28:F30)</f>
        <v>2062461</v>
      </c>
      <c r="G31" s="45">
        <f t="shared" ref="G31" si="3">SUM(G28:G30)</f>
        <v>0</v>
      </c>
      <c r="H31" s="45">
        <f t="shared" ref="H31" si="4">SUM(H28:H30)</f>
        <v>568131</v>
      </c>
      <c r="I31" s="45">
        <f t="shared" ref="I31" si="5">SUM(I28:I30)</f>
        <v>0</v>
      </c>
      <c r="J31" s="45">
        <f t="shared" ref="J31" si="6">SUM(J28:J30)</f>
        <v>211675</v>
      </c>
      <c r="K31" s="45">
        <f t="shared" ref="K31" si="7">SUM(K28:K30)</f>
        <v>0</v>
      </c>
      <c r="L31" s="45">
        <f t="shared" ref="L31" si="8">SUM(L28:L30)</f>
        <v>3043537</v>
      </c>
      <c r="M31" s="45">
        <f t="shared" ref="M31" si="9">SUM(M28:M30)</f>
        <v>0</v>
      </c>
      <c r="N31" s="45">
        <f t="shared" ref="N31" si="10">SUM(N28:N30)</f>
        <v>122018</v>
      </c>
      <c r="O31" s="45">
        <f t="shared" ref="O31" si="11">SUM(O28:O30)</f>
        <v>0</v>
      </c>
      <c r="P31" s="45">
        <f t="shared" ref="P31" si="12">SUM(P28:P30)</f>
        <v>4790813</v>
      </c>
      <c r="Q31" s="45">
        <f t="shared" ref="Q31" si="13">SUM(Q28:Q30)</f>
        <v>0</v>
      </c>
      <c r="R31" s="45">
        <f t="shared" ref="R31" si="14">SUM(R28:R30)</f>
        <v>9933</v>
      </c>
      <c r="S31" s="45">
        <f t="shared" ref="S31" si="15">SUM(S28:S30)</f>
        <v>0</v>
      </c>
      <c r="T31" s="45">
        <f t="shared" ref="T31" si="16">SUM(T28:T30)</f>
        <v>4922764</v>
      </c>
      <c r="U31" s="45">
        <f t="shared" ref="U31" si="17">SUM(U28:U30)</f>
        <v>0</v>
      </c>
      <c r="V31" s="45">
        <f t="shared" ref="V31" si="18">SUM(V28:V30)</f>
        <v>12475395</v>
      </c>
      <c r="W31" s="45">
        <f t="shared" ref="W31" si="19">SUM(W28:W30)</f>
        <v>0</v>
      </c>
      <c r="X31" s="45">
        <f t="shared" ref="X31" si="20">SUM(X28:X30)</f>
        <v>254020</v>
      </c>
      <c r="Y31" s="45">
        <f t="shared" ref="Y31" si="21">SUM(Y28:Y30)</f>
        <v>0</v>
      </c>
      <c r="Z31" s="45">
        <f t="shared" ref="Z31" si="22">SUM(Z28:Z30)</f>
        <v>12729415</v>
      </c>
      <c r="AA31" s="37"/>
    </row>
    <row r="32" spans="1:27" ht="15" customHeight="1">
      <c r="A32" s="54" t="s">
        <v>261</v>
      </c>
      <c r="C32" s="65"/>
      <c r="D32" s="47">
        <v>0</v>
      </c>
      <c r="E32" s="45"/>
      <c r="F32" s="47">
        <v>0</v>
      </c>
      <c r="G32" s="45"/>
      <c r="H32" s="47">
        <v>0</v>
      </c>
      <c r="I32" s="45"/>
      <c r="J32" s="47">
        <v>0</v>
      </c>
      <c r="K32" s="44"/>
      <c r="L32" s="45">
        <v>-88522</v>
      </c>
      <c r="M32" s="44"/>
      <c r="N32" s="47">
        <v>0</v>
      </c>
      <c r="O32" s="47"/>
      <c r="P32" s="47">
        <v>0</v>
      </c>
      <c r="Q32" s="45"/>
      <c r="R32" s="47">
        <v>0</v>
      </c>
      <c r="S32" s="44"/>
      <c r="T32" s="45">
        <v>0</v>
      </c>
      <c r="U32" s="44"/>
      <c r="V32" s="45">
        <f>SUM(D32:L32,T32)</f>
        <v>-88522</v>
      </c>
      <c r="W32" s="44"/>
      <c r="X32" s="45">
        <v>-5172</v>
      </c>
      <c r="Y32" s="44"/>
      <c r="Z32" s="44">
        <f>SUM(V32:X32)</f>
        <v>-93694</v>
      </c>
      <c r="AA32" s="37"/>
    </row>
    <row r="33" spans="1:27" ht="15" customHeight="1">
      <c r="A33" s="54" t="s">
        <v>163</v>
      </c>
      <c r="C33" s="65"/>
      <c r="D33" s="78">
        <v>0</v>
      </c>
      <c r="E33" s="44"/>
      <c r="F33" s="78">
        <v>0</v>
      </c>
      <c r="G33" s="44"/>
      <c r="H33" s="78">
        <v>0</v>
      </c>
      <c r="I33" s="44"/>
      <c r="J33" s="78">
        <v>0</v>
      </c>
      <c r="K33" s="44"/>
      <c r="L33" s="78">
        <v>0</v>
      </c>
      <c r="M33" s="44"/>
      <c r="N33" s="78">
        <v>1747</v>
      </c>
      <c r="O33" s="45"/>
      <c r="P33" s="78">
        <v>0</v>
      </c>
      <c r="Q33" s="44"/>
      <c r="R33" s="79">
        <v>-7758</v>
      </c>
      <c r="S33" s="44"/>
      <c r="T33" s="78">
        <f>SUM(N33:R33)</f>
        <v>-6011</v>
      </c>
      <c r="U33" s="44"/>
      <c r="V33" s="78">
        <f>SUM(D33:L33,T33)</f>
        <v>-6011</v>
      </c>
      <c r="W33" s="44"/>
      <c r="X33" s="78">
        <v>-291</v>
      </c>
      <c r="Y33" s="44"/>
      <c r="Z33" s="79">
        <f>SUM(V33:X33)</f>
        <v>-6302</v>
      </c>
    </row>
    <row r="34" spans="1:27" ht="15" customHeight="1">
      <c r="A34" s="54" t="s">
        <v>164</v>
      </c>
      <c r="C34" s="65"/>
      <c r="D34" s="47">
        <f>SUM(D32:D33)</f>
        <v>0</v>
      </c>
      <c r="E34" s="45"/>
      <c r="F34" s="47">
        <f>SUM(F32:F33)</f>
        <v>0</v>
      </c>
      <c r="G34" s="45"/>
      <c r="H34" s="47">
        <f>SUM(H32:H33)</f>
        <v>0</v>
      </c>
      <c r="I34" s="45"/>
      <c r="J34" s="47">
        <f>SUM(J32:J33)</f>
        <v>0</v>
      </c>
      <c r="K34" s="45"/>
      <c r="L34" s="47">
        <f>SUM(L32:L33)</f>
        <v>-88522</v>
      </c>
      <c r="M34" s="44"/>
      <c r="N34" s="47">
        <f>SUM(N32:N33)</f>
        <v>1747</v>
      </c>
      <c r="O34" s="47"/>
      <c r="P34" s="47">
        <f>SUM(P32:P33)</f>
        <v>0</v>
      </c>
      <c r="Q34" s="45"/>
      <c r="R34" s="47">
        <f>SUM(R32:R33)</f>
        <v>-7758</v>
      </c>
      <c r="S34" s="45"/>
      <c r="T34" s="47">
        <f>SUM(T32:T33)</f>
        <v>-6011</v>
      </c>
      <c r="U34" s="44"/>
      <c r="V34" s="47">
        <f>SUM(V32:V33)</f>
        <v>-94533</v>
      </c>
      <c r="W34" s="44"/>
      <c r="X34" s="47">
        <f>SUM(X32:X33)</f>
        <v>-5463</v>
      </c>
      <c r="Y34" s="44"/>
      <c r="Z34" s="47">
        <f>SUM(Z32:Z33)</f>
        <v>-99996</v>
      </c>
      <c r="AA34" s="37"/>
    </row>
    <row r="35" spans="1:27" ht="15" customHeight="1">
      <c r="A35" s="54" t="s">
        <v>240</v>
      </c>
      <c r="C35" s="65"/>
      <c r="D35" s="47">
        <v>0</v>
      </c>
      <c r="E35" s="45"/>
      <c r="F35" s="47">
        <v>0</v>
      </c>
      <c r="G35" s="45"/>
      <c r="H35" s="47">
        <v>0</v>
      </c>
      <c r="I35" s="45"/>
      <c r="J35" s="47">
        <v>0</v>
      </c>
      <c r="K35" s="45"/>
      <c r="L35" s="47">
        <v>-68339</v>
      </c>
      <c r="M35" s="44"/>
      <c r="N35" s="47">
        <v>0</v>
      </c>
      <c r="O35" s="47"/>
      <c r="P35" s="47">
        <v>0</v>
      </c>
      <c r="Q35" s="45"/>
      <c r="R35" s="47">
        <v>0</v>
      </c>
      <c r="S35" s="45"/>
      <c r="T35" s="45">
        <v>0</v>
      </c>
      <c r="U35" s="44"/>
      <c r="V35" s="45">
        <f>SUM(D35:L35,T35)</f>
        <v>-68339</v>
      </c>
      <c r="W35" s="44"/>
      <c r="X35" s="45">
        <v>-37022</v>
      </c>
      <c r="Y35" s="44"/>
      <c r="Z35" s="44">
        <f>SUM(V35:X35)</f>
        <v>-105361</v>
      </c>
      <c r="AA35" s="37"/>
    </row>
    <row r="36" spans="1:27" ht="15" customHeight="1">
      <c r="A36" s="54" t="s">
        <v>224</v>
      </c>
      <c r="C36" s="65"/>
      <c r="D36" s="47">
        <v>0</v>
      </c>
      <c r="E36" s="45"/>
      <c r="F36" s="47">
        <v>0</v>
      </c>
      <c r="G36" s="45"/>
      <c r="H36" s="47">
        <v>0</v>
      </c>
      <c r="I36" s="45"/>
      <c r="J36" s="47">
        <v>0</v>
      </c>
      <c r="K36" s="45"/>
      <c r="L36" s="47">
        <v>4783</v>
      </c>
      <c r="M36" s="44"/>
      <c r="N36" s="47">
        <v>0</v>
      </c>
      <c r="O36" s="47"/>
      <c r="P36" s="47">
        <v>-4783</v>
      </c>
      <c r="Q36" s="45"/>
      <c r="R36" s="47">
        <v>0</v>
      </c>
      <c r="S36" s="45"/>
      <c r="T36" s="78">
        <f>SUM(N36:R36)</f>
        <v>-4783</v>
      </c>
      <c r="U36" s="44"/>
      <c r="V36" s="78">
        <f>SUM(D36:L36,T36)</f>
        <v>0</v>
      </c>
      <c r="W36" s="44"/>
      <c r="X36" s="78">
        <v>0</v>
      </c>
      <c r="Y36" s="44"/>
      <c r="Z36" s="79">
        <f>SUM(V36:X36)</f>
        <v>0</v>
      </c>
      <c r="AA36" s="37"/>
    </row>
    <row r="37" spans="1:27" ht="15" customHeight="1" thickBot="1">
      <c r="A37" s="35" t="s">
        <v>259</v>
      </c>
      <c r="C37" s="39"/>
      <c r="D37" s="48">
        <f>SUM(D28,D34:D36)</f>
        <v>1666827</v>
      </c>
      <c r="E37" s="44"/>
      <c r="F37" s="48">
        <f>SUM(F28,F34:F36)</f>
        <v>2062461</v>
      </c>
      <c r="G37" s="44"/>
      <c r="H37" s="48">
        <f>SUM(H31,H34:H36)</f>
        <v>568131</v>
      </c>
      <c r="I37" s="44"/>
      <c r="J37" s="48">
        <f>SUM(J31,J34:J36)</f>
        <v>211675</v>
      </c>
      <c r="K37" s="44"/>
      <c r="L37" s="48">
        <f>SUM(L31,L34:L36)</f>
        <v>2891459</v>
      </c>
      <c r="M37" s="44"/>
      <c r="N37" s="48">
        <f>SUM(N31,N34:N36)</f>
        <v>123765</v>
      </c>
      <c r="O37" s="45"/>
      <c r="P37" s="48">
        <f>SUM(P31,P34:P36)</f>
        <v>4786030</v>
      </c>
      <c r="Q37" s="44"/>
      <c r="R37" s="48">
        <f>SUM(R31,R34:R36)</f>
        <v>2175</v>
      </c>
      <c r="S37" s="44"/>
      <c r="T37" s="48">
        <f>SUM(T31,T34:T36)</f>
        <v>4911970</v>
      </c>
      <c r="U37" s="44"/>
      <c r="V37" s="48">
        <f>SUM(V31,V34:V36)</f>
        <v>12312523</v>
      </c>
      <c r="W37" s="44"/>
      <c r="X37" s="48">
        <f>SUM(X31,X34:X36)</f>
        <v>211535</v>
      </c>
      <c r="Y37" s="44"/>
      <c r="Z37" s="48">
        <f>SUM(Z31,Z34:Z36)</f>
        <v>12524058</v>
      </c>
    </row>
    <row r="38" spans="1:27" ht="15" customHeight="1" thickTop="1">
      <c r="C38" s="39"/>
      <c r="D38" s="83">
        <f>SUM(D28-bs!F73)</f>
        <v>0</v>
      </c>
      <c r="F38" s="83">
        <f>SUM(F28-bs!F74)</f>
        <v>0</v>
      </c>
      <c r="H38" s="83">
        <f>SUM(H28-bs!F75)</f>
        <v>0</v>
      </c>
      <c r="J38" s="83">
        <f>SUM(J28-bs!F77)</f>
        <v>0</v>
      </c>
      <c r="L38" s="83">
        <f>SUM(L31-bs!F78)</f>
        <v>0</v>
      </c>
      <c r="T38" s="83">
        <f>SUM(T28-bs!F79)</f>
        <v>0</v>
      </c>
      <c r="V38" s="67">
        <f>SUM(V31-bs!F80)</f>
        <v>0</v>
      </c>
      <c r="X38" s="83">
        <f>SUM(X28-bs!F82)</f>
        <v>0</v>
      </c>
      <c r="Z38" s="83">
        <f>SUM(Z31-bs!F83)</f>
        <v>0</v>
      </c>
    </row>
    <row r="39" spans="1:27" ht="15" customHeight="1">
      <c r="C39" s="39"/>
      <c r="D39" s="83">
        <f>SUM(D37-bs!D73)</f>
        <v>0</v>
      </c>
      <c r="F39" s="83">
        <f>SUM(F37-bs!D74)</f>
        <v>0</v>
      </c>
      <c r="H39" s="83">
        <f>SUM(H37-bs!D75)</f>
        <v>0</v>
      </c>
      <c r="J39" s="83">
        <f>SUM(J37-bs!D77)</f>
        <v>0</v>
      </c>
      <c r="L39" s="83">
        <f>SUM(L37-bs!D78)</f>
        <v>0</v>
      </c>
      <c r="T39" s="83">
        <f>SUM(T37-bs!D79)</f>
        <v>0</v>
      </c>
      <c r="V39" s="67">
        <f>SUM(V37-bs!D80)</f>
        <v>0</v>
      </c>
      <c r="X39" s="83">
        <f>SUM(X37-bs!D82)</f>
        <v>0</v>
      </c>
      <c r="Z39" s="83">
        <f>SUM(Z37-bs!D83)</f>
        <v>0</v>
      </c>
    </row>
    <row r="40" spans="1:27" ht="15" customHeight="1">
      <c r="A40" s="39" t="s">
        <v>13</v>
      </c>
      <c r="C40" s="39"/>
      <c r="D40" s="45"/>
      <c r="E40" s="44"/>
      <c r="F40" s="45"/>
      <c r="G40" s="44"/>
      <c r="H40" s="45"/>
      <c r="I40" s="44"/>
      <c r="J40" s="45"/>
      <c r="K40" s="44"/>
      <c r="L40" s="45"/>
      <c r="M40" s="44"/>
      <c r="N40" s="45"/>
      <c r="O40" s="45"/>
      <c r="P40" s="45"/>
      <c r="Q40" s="44"/>
      <c r="R40" s="44"/>
      <c r="S40" s="44"/>
      <c r="T40" s="45"/>
      <c r="U40" s="44"/>
      <c r="V40" s="45"/>
      <c r="W40" s="44"/>
      <c r="X40" s="45"/>
      <c r="Y40" s="44"/>
      <c r="Z40" s="45"/>
    </row>
    <row r="41" spans="1:27" ht="15" customHeight="1">
      <c r="E41" s="39"/>
      <c r="G41" s="39"/>
      <c r="I41" s="39"/>
      <c r="M41" s="39"/>
      <c r="P41" s="39"/>
      <c r="Q41" s="39"/>
      <c r="R41" s="39"/>
      <c r="S41" s="39"/>
      <c r="U41" s="39"/>
      <c r="V41" s="39"/>
      <c r="W41" s="39"/>
    </row>
  </sheetData>
  <mergeCells count="4">
    <mergeCell ref="J13:L13"/>
    <mergeCell ref="N8:T8"/>
    <mergeCell ref="D7:V7"/>
    <mergeCell ref="N9:R9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99"/>
  </sheetPr>
  <dimension ref="A1:T28"/>
  <sheetViews>
    <sheetView showGridLines="0" topLeftCell="A14" zoomScaleNormal="100" zoomScaleSheetLayoutView="94" workbookViewId="0">
      <selection activeCell="D20" sqref="D20"/>
    </sheetView>
  </sheetViews>
  <sheetFormatPr defaultColWidth="9.28515625" defaultRowHeight="18.75" customHeight="1"/>
  <cols>
    <col min="1" max="1" width="29.85546875" style="57" customWidth="1"/>
    <col min="2" max="3" width="5.7109375" style="57" customWidth="1"/>
    <col min="4" max="4" width="9.5703125" style="57" customWidth="1"/>
    <col min="5" max="5" width="1.28515625" style="58" customWidth="1"/>
    <col min="6" max="6" width="13.7109375" style="57" bestFit="1" customWidth="1"/>
    <col min="7" max="7" width="2.7109375" style="58" customWidth="1"/>
    <col min="8" max="8" width="13.7109375" style="57" bestFit="1" customWidth="1"/>
    <col min="9" max="9" width="2.7109375" style="58" customWidth="1"/>
    <col min="10" max="10" width="12.7109375" style="57" customWidth="1"/>
    <col min="11" max="11" width="2.7109375" style="57" customWidth="1"/>
    <col min="12" max="12" width="12.7109375" style="57" customWidth="1"/>
    <col min="13" max="13" width="2.7109375" style="58" customWidth="1"/>
    <col min="14" max="14" width="20" style="57" customWidth="1"/>
    <col min="15" max="15" width="2.7109375" style="57" customWidth="1"/>
    <col min="16" max="16" width="12.7109375" style="57" customWidth="1"/>
    <col min="17" max="17" width="2.7109375" style="57" customWidth="1"/>
    <col min="18" max="18" width="14.7109375" style="57" customWidth="1"/>
    <col min="19" max="19" width="1.7109375" style="57" customWidth="1"/>
    <col min="20" max="20" width="8.7109375" style="57" customWidth="1"/>
    <col min="21" max="16384" width="9.28515625" style="57"/>
  </cols>
  <sheetData>
    <row r="1" spans="1:20" s="55" customFormat="1" ht="18.75" customHeight="1">
      <c r="R1" s="19" t="s">
        <v>123</v>
      </c>
    </row>
    <row r="2" spans="1:20" s="55" customFormat="1" ht="18.75" customHeight="1">
      <c r="A2" s="55" t="s">
        <v>0</v>
      </c>
      <c r="R2" s="56"/>
    </row>
    <row r="3" spans="1:20" s="55" customFormat="1" ht="18.75" customHeight="1">
      <c r="A3" s="55" t="s">
        <v>143</v>
      </c>
    </row>
    <row r="4" spans="1:20" s="55" customFormat="1" ht="18.75" customHeight="1">
      <c r="A4" s="1" t="s">
        <v>257</v>
      </c>
    </row>
    <row r="5" spans="1:20" ht="18.75" customHeight="1">
      <c r="N5" s="56"/>
      <c r="O5" s="56"/>
      <c r="P5" s="56"/>
      <c r="Q5" s="56"/>
      <c r="R5" s="5" t="s">
        <v>122</v>
      </c>
      <c r="T5" s="68"/>
    </row>
    <row r="6" spans="1:20" ht="18.75" customHeight="1">
      <c r="D6" s="59"/>
      <c r="E6" s="59"/>
      <c r="F6" s="111" t="s">
        <v>2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59"/>
      <c r="T6" s="59"/>
    </row>
    <row r="7" spans="1:20" ht="18.75" customHeight="1">
      <c r="D7" s="59"/>
      <c r="E7" s="59"/>
      <c r="F7" s="58"/>
      <c r="H7" s="58"/>
      <c r="J7" s="58"/>
      <c r="K7" s="58"/>
      <c r="L7" s="58"/>
      <c r="N7" s="98" t="s">
        <v>205</v>
      </c>
      <c r="O7" s="60"/>
      <c r="P7" s="97"/>
      <c r="Q7" s="58"/>
      <c r="R7" s="58"/>
      <c r="S7" s="59"/>
      <c r="T7" s="59"/>
    </row>
    <row r="8" spans="1:20" ht="18.75" customHeight="1">
      <c r="D8" s="59"/>
      <c r="E8" s="59"/>
      <c r="F8" s="58"/>
      <c r="H8" s="58"/>
      <c r="J8" s="58"/>
      <c r="K8" s="58"/>
      <c r="L8" s="58"/>
      <c r="N8" s="95" t="s">
        <v>204</v>
      </c>
      <c r="O8" s="60"/>
      <c r="P8" s="59" t="s">
        <v>97</v>
      </c>
      <c r="Q8" s="59"/>
      <c r="R8" s="58"/>
      <c r="S8" s="59"/>
      <c r="T8" s="59"/>
    </row>
    <row r="9" spans="1:20" s="60" customFormat="1" ht="18.75" customHeight="1">
      <c r="F9" s="60" t="s">
        <v>70</v>
      </c>
      <c r="G9" s="59"/>
      <c r="I9" s="59"/>
      <c r="J9" s="112" t="s">
        <v>31</v>
      </c>
      <c r="K9" s="112"/>
      <c r="L9" s="112"/>
      <c r="M9" s="59"/>
      <c r="N9" s="95" t="s">
        <v>93</v>
      </c>
      <c r="P9" s="59" t="s">
        <v>110</v>
      </c>
      <c r="R9" s="59" t="s">
        <v>77</v>
      </c>
    </row>
    <row r="10" spans="1:20" s="60" customFormat="1" ht="18.75" customHeight="1">
      <c r="F10" s="59" t="s">
        <v>71</v>
      </c>
      <c r="G10" s="59"/>
      <c r="I10" s="59"/>
      <c r="J10" s="60" t="s">
        <v>73</v>
      </c>
      <c r="K10" s="59"/>
      <c r="M10" s="59"/>
      <c r="N10" s="59" t="s">
        <v>157</v>
      </c>
      <c r="P10" s="59" t="s">
        <v>103</v>
      </c>
      <c r="R10" s="59" t="s">
        <v>103</v>
      </c>
    </row>
    <row r="11" spans="1:20" s="60" customFormat="1" ht="18.75" customHeight="1">
      <c r="C11" s="59"/>
      <c r="D11" s="59"/>
      <c r="F11" s="95" t="s">
        <v>74</v>
      </c>
      <c r="G11" s="59"/>
      <c r="H11" s="95" t="s">
        <v>29</v>
      </c>
      <c r="I11" s="59"/>
      <c r="J11" s="95" t="s">
        <v>75</v>
      </c>
      <c r="K11" s="59"/>
      <c r="L11" s="95" t="s">
        <v>76</v>
      </c>
      <c r="M11" s="59"/>
      <c r="N11" s="96" t="s">
        <v>206</v>
      </c>
      <c r="O11" s="59"/>
      <c r="P11" s="95" t="s">
        <v>107</v>
      </c>
      <c r="Q11" s="59"/>
      <c r="R11" s="95" t="s">
        <v>107</v>
      </c>
    </row>
    <row r="12" spans="1:20" s="3" customFormat="1" ht="18.75" customHeight="1">
      <c r="A12" s="55" t="s">
        <v>202</v>
      </c>
      <c r="E12" s="20"/>
      <c r="F12" s="24">
        <v>1666827</v>
      </c>
      <c r="G12" s="18"/>
      <c r="H12" s="24">
        <v>2062461</v>
      </c>
      <c r="I12" s="18"/>
      <c r="J12" s="24">
        <v>211675</v>
      </c>
      <c r="K12" s="18"/>
      <c r="L12" s="24">
        <v>1531571</v>
      </c>
      <c r="M12" s="18"/>
      <c r="N12" s="24">
        <v>142719</v>
      </c>
      <c r="O12" s="24"/>
      <c r="P12" s="24">
        <f>SUM(N12:O12)</f>
        <v>142719</v>
      </c>
      <c r="Q12" s="18"/>
      <c r="R12" s="24">
        <f>SUM(F12:L12,P12)</f>
        <v>5615253</v>
      </c>
    </row>
    <row r="13" spans="1:20" s="3" customFormat="1" ht="18.75" customHeight="1">
      <c r="A13" s="3" t="s">
        <v>261</v>
      </c>
      <c r="E13" s="20"/>
      <c r="F13" s="24">
        <v>0</v>
      </c>
      <c r="G13" s="18"/>
      <c r="H13" s="24">
        <v>0</v>
      </c>
      <c r="I13" s="18"/>
      <c r="J13" s="24">
        <v>0</v>
      </c>
      <c r="K13" s="18"/>
      <c r="L13" s="24">
        <v>-15837</v>
      </c>
      <c r="M13" s="18"/>
      <c r="N13" s="24">
        <v>0</v>
      </c>
      <c r="O13" s="24"/>
      <c r="P13" s="24">
        <f>SUM(N13:O13)</f>
        <v>0</v>
      </c>
      <c r="Q13" s="18"/>
      <c r="R13" s="24">
        <f>SUM(F13:L13,P13)</f>
        <v>-15837</v>
      </c>
    </row>
    <row r="14" spans="1:20" s="3" customFormat="1" ht="18.75" customHeight="1">
      <c r="A14" s="3" t="s">
        <v>272</v>
      </c>
      <c r="E14" s="20"/>
      <c r="F14" s="24">
        <v>0</v>
      </c>
      <c r="G14" s="18"/>
      <c r="H14" s="24">
        <v>0</v>
      </c>
      <c r="I14" s="18"/>
      <c r="J14" s="24">
        <v>0</v>
      </c>
      <c r="K14" s="18"/>
      <c r="L14" s="24">
        <v>0</v>
      </c>
      <c r="M14" s="18"/>
      <c r="N14" s="24">
        <v>0</v>
      </c>
      <c r="O14" s="24"/>
      <c r="P14" s="24">
        <f>SUM(N14:O14)</f>
        <v>0</v>
      </c>
      <c r="Q14" s="18"/>
      <c r="R14" s="24">
        <f>SUM(F14:L14,P14)</f>
        <v>0</v>
      </c>
    </row>
    <row r="15" spans="1:20" s="3" customFormat="1" ht="18.75" customHeight="1">
      <c r="A15" s="3" t="s">
        <v>166</v>
      </c>
      <c r="E15" s="20"/>
      <c r="F15" s="93">
        <f>SUM(F13:F14)</f>
        <v>0</v>
      </c>
      <c r="G15" s="18"/>
      <c r="H15" s="93">
        <f>SUM(H13:H14)</f>
        <v>0</v>
      </c>
      <c r="I15" s="18"/>
      <c r="J15" s="93">
        <f>SUM(J13:J14)</f>
        <v>0</v>
      </c>
      <c r="K15" s="18"/>
      <c r="L15" s="93">
        <f>SUM(L13:L14)</f>
        <v>-15837</v>
      </c>
      <c r="M15" s="18"/>
      <c r="N15" s="93">
        <f>SUM(N13:N14)</f>
        <v>0</v>
      </c>
      <c r="O15" s="62"/>
      <c r="P15" s="93">
        <f>SUM(P13:P14)</f>
        <v>0</v>
      </c>
      <c r="Q15" s="18"/>
      <c r="R15" s="93">
        <f>SUM(R13:R14)</f>
        <v>-15837</v>
      </c>
    </row>
    <row r="16" spans="1:20" s="3" customFormat="1" ht="18.75" customHeight="1">
      <c r="A16" s="3" t="s">
        <v>240</v>
      </c>
      <c r="E16" s="20"/>
      <c r="F16" s="62">
        <v>0</v>
      </c>
      <c r="G16" s="18"/>
      <c r="H16" s="62">
        <v>0</v>
      </c>
      <c r="I16" s="18"/>
      <c r="J16" s="62">
        <v>0</v>
      </c>
      <c r="K16" s="18"/>
      <c r="L16" s="62">
        <v>-63339</v>
      </c>
      <c r="M16" s="18"/>
      <c r="N16" s="62">
        <v>0</v>
      </c>
      <c r="O16" s="62"/>
      <c r="P16" s="62">
        <f>SUM(N16:O16)</f>
        <v>0</v>
      </c>
      <c r="Q16" s="18"/>
      <c r="R16" s="24">
        <f>SUM(F16:L16,P16)</f>
        <v>-63339</v>
      </c>
    </row>
    <row r="17" spans="1:18" s="3" customFormat="1" ht="18.75" customHeight="1">
      <c r="A17" s="3" t="s">
        <v>224</v>
      </c>
      <c r="E17" s="20"/>
      <c r="F17" s="62">
        <v>0</v>
      </c>
      <c r="G17" s="18"/>
      <c r="H17" s="62">
        <v>0</v>
      </c>
      <c r="I17" s="18"/>
      <c r="J17" s="62">
        <v>0</v>
      </c>
      <c r="K17" s="18"/>
      <c r="L17" s="62">
        <v>3676</v>
      </c>
      <c r="M17" s="18"/>
      <c r="N17" s="62">
        <v>-3676</v>
      </c>
      <c r="O17" s="62"/>
      <c r="P17" s="62">
        <f>SUM(N17:O17)</f>
        <v>-3676</v>
      </c>
      <c r="Q17" s="18"/>
      <c r="R17" s="24">
        <f>SUM(F17:L17,P17)</f>
        <v>0</v>
      </c>
    </row>
    <row r="18" spans="1:18" ht="18.75" customHeight="1" thickBot="1">
      <c r="A18" s="55" t="s">
        <v>260</v>
      </c>
      <c r="F18" s="61">
        <f>SUM(F12,F15)</f>
        <v>1666827</v>
      </c>
      <c r="G18" s="18"/>
      <c r="H18" s="61">
        <f>SUM(H12,H15)</f>
        <v>2062461</v>
      </c>
      <c r="I18" s="18"/>
      <c r="J18" s="61">
        <f>SUM(J12,J15)</f>
        <v>211675</v>
      </c>
      <c r="K18" s="18"/>
      <c r="L18" s="61">
        <f>SUM(L12,L15,L16:L17)</f>
        <v>1456071</v>
      </c>
      <c r="M18" s="18"/>
      <c r="N18" s="61">
        <f>SUM(N12,N15:N17)</f>
        <v>139043</v>
      </c>
      <c r="O18" s="24"/>
      <c r="P18" s="61">
        <f>SUM(P12,P15:P17)</f>
        <v>139043</v>
      </c>
      <c r="Q18" s="18"/>
      <c r="R18" s="61">
        <f>SUM(R12,R15,R16)</f>
        <v>5536077</v>
      </c>
    </row>
    <row r="19" spans="1:18" ht="18.75" customHeight="1" thickTop="1">
      <c r="R19" s="94"/>
    </row>
    <row r="20" spans="1:18" s="3" customFormat="1" ht="18.75" customHeight="1">
      <c r="A20" s="55" t="s">
        <v>211</v>
      </c>
      <c r="E20" s="20"/>
      <c r="F20" s="24">
        <v>1666827</v>
      </c>
      <c r="G20" s="18"/>
      <c r="H20" s="24">
        <v>2062461</v>
      </c>
      <c r="I20" s="18"/>
      <c r="J20" s="24">
        <v>211675</v>
      </c>
      <c r="K20" s="18"/>
      <c r="L20" s="24">
        <v>1449857</v>
      </c>
      <c r="M20" s="18"/>
      <c r="N20" s="24">
        <v>139043</v>
      </c>
      <c r="O20" s="24"/>
      <c r="P20" s="24">
        <f>SUM(N20:O20)</f>
        <v>139043</v>
      </c>
      <c r="Q20" s="18"/>
      <c r="R20" s="24">
        <f>SUM(F20:L20,P20)</f>
        <v>5529863</v>
      </c>
    </row>
    <row r="21" spans="1:18" s="3" customFormat="1" ht="18.75" customHeight="1">
      <c r="A21" s="3" t="s">
        <v>161</v>
      </c>
      <c r="E21" s="20"/>
      <c r="F21" s="24">
        <v>0</v>
      </c>
      <c r="G21" s="18"/>
      <c r="H21" s="24">
        <v>0</v>
      </c>
      <c r="I21" s="18"/>
      <c r="J21" s="24">
        <v>0</v>
      </c>
      <c r="K21" s="18"/>
      <c r="L21" s="24">
        <v>499334</v>
      </c>
      <c r="M21" s="18"/>
      <c r="N21" s="24">
        <v>0</v>
      </c>
      <c r="O21" s="24"/>
      <c r="P21" s="24">
        <v>0</v>
      </c>
      <c r="Q21" s="18"/>
      <c r="R21" s="24">
        <f>SUM(F21:L21,P21)</f>
        <v>499334</v>
      </c>
    </row>
    <row r="22" spans="1:18" s="3" customFormat="1" ht="18.75" customHeight="1">
      <c r="A22" s="3" t="s">
        <v>163</v>
      </c>
      <c r="E22" s="20"/>
      <c r="F22" s="25">
        <v>0</v>
      </c>
      <c r="G22" s="18"/>
      <c r="H22" s="25">
        <v>0</v>
      </c>
      <c r="I22" s="18"/>
      <c r="J22" s="25">
        <v>0</v>
      </c>
      <c r="K22" s="18"/>
      <c r="L22" s="25">
        <v>0</v>
      </c>
      <c r="M22" s="18"/>
      <c r="N22" s="25">
        <v>0</v>
      </c>
      <c r="O22" s="24"/>
      <c r="P22" s="25">
        <v>0</v>
      </c>
      <c r="Q22" s="18"/>
      <c r="R22" s="25">
        <f>SUM(F22:L22,P22)</f>
        <v>0</v>
      </c>
    </row>
    <row r="23" spans="1:18" s="3" customFormat="1" ht="18.75" customHeight="1">
      <c r="A23" s="3" t="s">
        <v>166</v>
      </c>
      <c r="E23" s="20"/>
      <c r="F23" s="62">
        <f>SUM(F21:F22)</f>
        <v>0</v>
      </c>
      <c r="G23" s="18"/>
      <c r="H23" s="62">
        <f>SUM(H21:H22)</f>
        <v>0</v>
      </c>
      <c r="I23" s="18"/>
      <c r="J23" s="62">
        <f>SUM(J21:J22)</f>
        <v>0</v>
      </c>
      <c r="K23" s="18"/>
      <c r="L23" s="62">
        <f>SUM(L21:L22)</f>
        <v>499334</v>
      </c>
      <c r="M23" s="18"/>
      <c r="N23" s="62">
        <f>SUM(N21:N22)</f>
        <v>0</v>
      </c>
      <c r="O23" s="62"/>
      <c r="P23" s="62">
        <f>SUM(P21:P22)</f>
        <v>0</v>
      </c>
      <c r="Q23" s="18"/>
      <c r="R23" s="62">
        <f>SUM(R21:R22)</f>
        <v>499334</v>
      </c>
    </row>
    <row r="24" spans="1:18" s="3" customFormat="1" ht="18.75" customHeight="1">
      <c r="A24" s="3" t="s">
        <v>240</v>
      </c>
      <c r="E24" s="20"/>
      <c r="F24" s="63">
        <v>0</v>
      </c>
      <c r="G24" s="18"/>
      <c r="H24" s="63">
        <v>0</v>
      </c>
      <c r="I24" s="18"/>
      <c r="J24" s="63">
        <v>0</v>
      </c>
      <c r="K24" s="18"/>
      <c r="L24" s="63">
        <v>-68339</v>
      </c>
      <c r="M24" s="18"/>
      <c r="N24" s="63">
        <v>0</v>
      </c>
      <c r="O24" s="62"/>
      <c r="P24" s="63">
        <v>0</v>
      </c>
      <c r="Q24" s="18"/>
      <c r="R24" s="25">
        <f>SUM(F24:L24,P24)</f>
        <v>-68339</v>
      </c>
    </row>
    <row r="25" spans="1:18" ht="18.75" customHeight="1" thickBot="1">
      <c r="A25" s="55" t="s">
        <v>259</v>
      </c>
      <c r="F25" s="61">
        <f>SUM(F20,F23:F24)</f>
        <v>1666827</v>
      </c>
      <c r="G25" s="18"/>
      <c r="H25" s="61">
        <f>SUM(H20,H23:H24)</f>
        <v>2062461</v>
      </c>
      <c r="I25" s="18"/>
      <c r="J25" s="61">
        <f>SUM(J20,J23:J24)</f>
        <v>211675</v>
      </c>
      <c r="K25" s="18"/>
      <c r="L25" s="61">
        <f>SUM(L20,L23:L24)</f>
        <v>1880852</v>
      </c>
      <c r="M25" s="18"/>
      <c r="N25" s="61">
        <f>SUM(N20,N23:N24)</f>
        <v>139043</v>
      </c>
      <c r="O25" s="24"/>
      <c r="P25" s="61">
        <f>SUM(P20,P23:P24)</f>
        <v>139043</v>
      </c>
      <c r="Q25" s="18"/>
      <c r="R25" s="61">
        <f>SUM(R20,R23:R24)</f>
        <v>5960858</v>
      </c>
    </row>
    <row r="26" spans="1:18" ht="18.75" customHeight="1" thickTop="1">
      <c r="A26" s="55"/>
      <c r="F26" s="70">
        <f>SUM(F18-bs!L73)</f>
        <v>0</v>
      </c>
      <c r="H26" s="70">
        <f>SUM(H18-bs!L74)</f>
        <v>0</v>
      </c>
      <c r="J26" s="70">
        <f>SUM(J18-bs!L77)</f>
        <v>0</v>
      </c>
      <c r="L26" s="70">
        <f>L20-bs!L78</f>
        <v>0</v>
      </c>
      <c r="P26" s="70">
        <f>P20-bs!L79</f>
        <v>0</v>
      </c>
      <c r="R26" s="70">
        <f>R20-bs!L80</f>
        <v>0</v>
      </c>
    </row>
    <row r="27" spans="1:18" ht="18.75" customHeight="1">
      <c r="F27" s="70">
        <f>SUM(F25-bs!J73)</f>
        <v>0</v>
      </c>
      <c r="H27" s="70">
        <f>SUM(H25-bs!J74)</f>
        <v>0</v>
      </c>
      <c r="J27" s="70">
        <f>SUM(J25-bs!J77)</f>
        <v>0</v>
      </c>
      <c r="L27" s="70">
        <f>SUM(L25-bs!J78)</f>
        <v>0</v>
      </c>
      <c r="P27" s="70">
        <f>SUM(P25-bs!J79)</f>
        <v>0</v>
      </c>
      <c r="R27" s="70">
        <f>SUM(R25-bs!J80)</f>
        <v>0</v>
      </c>
    </row>
    <row r="28" spans="1:18" ht="18.75" customHeight="1">
      <c r="A28" s="57" t="s">
        <v>13</v>
      </c>
    </row>
  </sheetData>
  <mergeCells count="2">
    <mergeCell ref="F6:R6"/>
    <mergeCell ref="J9:L9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80" fitToWidth="0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99"/>
  </sheetPr>
  <dimension ref="A1:J122"/>
  <sheetViews>
    <sheetView showGridLines="0" tabSelected="1" topLeftCell="A13" zoomScaleNormal="100" zoomScaleSheetLayoutView="80" workbookViewId="0">
      <selection activeCell="B22" sqref="B22"/>
    </sheetView>
  </sheetViews>
  <sheetFormatPr defaultColWidth="9.140625" defaultRowHeight="21" customHeight="1"/>
  <cols>
    <col min="1" max="1" width="46.85546875" style="3" customWidth="1"/>
    <col min="2" max="2" width="10.5703125" style="3" customWidth="1"/>
    <col min="3" max="3" width="1.140625" style="3" customWidth="1"/>
    <col min="4" max="4" width="14.42578125" style="4" customWidth="1"/>
    <col min="5" max="5" width="0.85546875" style="3" customWidth="1"/>
    <col min="6" max="6" width="14.42578125" style="4" customWidth="1"/>
    <col min="7" max="7" width="0.85546875" style="3" customWidth="1"/>
    <col min="8" max="8" width="14.42578125" style="4" customWidth="1"/>
    <col min="9" max="9" width="0.85546875" style="3" customWidth="1"/>
    <col min="10" max="10" width="14.42578125" style="4" customWidth="1"/>
    <col min="11" max="11" width="13.140625" style="3" bestFit="1" customWidth="1"/>
    <col min="12" max="16384" width="9.140625" style="3"/>
  </cols>
  <sheetData>
    <row r="1" spans="1:10" s="1" customFormat="1" ht="18.2" customHeight="1">
      <c r="D1" s="2"/>
      <c r="F1" s="2"/>
      <c r="H1" s="2"/>
      <c r="J1" s="19" t="s">
        <v>123</v>
      </c>
    </row>
    <row r="2" spans="1:10" s="1" customFormat="1" ht="18.2" customHeight="1">
      <c r="A2" s="1" t="s">
        <v>0</v>
      </c>
      <c r="D2" s="2"/>
      <c r="F2" s="2"/>
      <c r="H2" s="2"/>
      <c r="J2" s="2"/>
    </row>
    <row r="3" spans="1:10" s="1" customFormat="1" ht="18.2" customHeight="1">
      <c r="A3" s="1" t="s">
        <v>144</v>
      </c>
      <c r="D3" s="2"/>
      <c r="F3" s="2"/>
      <c r="H3" s="2"/>
      <c r="J3" s="2"/>
    </row>
    <row r="4" spans="1:10" s="1" customFormat="1" ht="18.2" customHeight="1">
      <c r="A4" s="1" t="s">
        <v>257</v>
      </c>
      <c r="D4" s="2"/>
      <c r="F4" s="2"/>
      <c r="H4" s="2"/>
      <c r="J4" s="2"/>
    </row>
    <row r="5" spans="1:10" s="8" customFormat="1" ht="18.2" customHeight="1">
      <c r="D5" s="4"/>
      <c r="E5" s="3"/>
      <c r="F5" s="4"/>
      <c r="G5" s="3"/>
      <c r="H5" s="5"/>
      <c r="I5" s="3"/>
      <c r="J5" s="5" t="s">
        <v>122</v>
      </c>
    </row>
    <row r="6" spans="1:10" s="6" customFormat="1" ht="18.2" customHeight="1">
      <c r="D6" s="7"/>
      <c r="E6" s="104" t="s">
        <v>1</v>
      </c>
      <c r="F6" s="7"/>
      <c r="H6" s="7"/>
      <c r="I6" s="104" t="s">
        <v>2</v>
      </c>
      <c r="J6" s="7"/>
    </row>
    <row r="7" spans="1:10" s="8" customFormat="1" ht="18.2" customHeight="1">
      <c r="B7" s="9"/>
      <c r="D7" s="50" t="s">
        <v>210</v>
      </c>
      <c r="E7" s="10"/>
      <c r="F7" s="50" t="s">
        <v>203</v>
      </c>
      <c r="G7" s="49"/>
      <c r="H7" s="50" t="s">
        <v>210</v>
      </c>
      <c r="I7" s="10"/>
      <c r="J7" s="50" t="s">
        <v>203</v>
      </c>
    </row>
    <row r="8" spans="1:10" s="8" customFormat="1" ht="18.2" customHeight="1">
      <c r="B8" s="9"/>
      <c r="D8" s="50"/>
      <c r="E8" s="10"/>
      <c r="F8" s="86" t="s">
        <v>213</v>
      </c>
      <c r="G8" s="49"/>
      <c r="H8" s="50"/>
      <c r="I8" s="10"/>
      <c r="J8" s="50"/>
    </row>
    <row r="9" spans="1:10" ht="18.2" customHeight="1">
      <c r="A9" s="1" t="s">
        <v>264</v>
      </c>
    </row>
    <row r="10" spans="1:10" ht="18.2" customHeight="1">
      <c r="A10" s="3" t="s">
        <v>139</v>
      </c>
      <c r="D10" s="13">
        <f>+'PL&amp;OCI'!D98</f>
        <v>-38550</v>
      </c>
      <c r="E10" s="13"/>
      <c r="F10" s="13">
        <f>'PL&amp;OCI'!F98</f>
        <v>80659</v>
      </c>
      <c r="G10" s="13"/>
      <c r="H10" s="13">
        <f>+'PL&amp;OCI'!H98</f>
        <v>498890</v>
      </c>
      <c r="I10" s="13"/>
      <c r="J10" s="13">
        <f>'PL&amp;OCI'!J98</f>
        <v>-25605</v>
      </c>
    </row>
    <row r="11" spans="1:10" ht="18.2" customHeight="1">
      <c r="A11" s="3" t="s">
        <v>250</v>
      </c>
      <c r="D11" s="100"/>
      <c r="E11" s="13"/>
      <c r="F11" s="13"/>
      <c r="G11" s="13"/>
      <c r="H11" s="100"/>
      <c r="I11" s="13"/>
      <c r="J11" s="13"/>
    </row>
    <row r="12" spans="1:10" ht="18.2" customHeight="1">
      <c r="A12" s="3" t="s">
        <v>46</v>
      </c>
      <c r="D12" s="13"/>
      <c r="E12" s="13"/>
      <c r="F12" s="13"/>
      <c r="G12" s="13"/>
      <c r="H12" s="13"/>
      <c r="I12" s="13"/>
      <c r="J12" s="13"/>
    </row>
    <row r="13" spans="1:10" ht="18.2" customHeight="1">
      <c r="A13" s="3" t="s">
        <v>47</v>
      </c>
      <c r="D13" s="13">
        <v>291512</v>
      </c>
      <c r="E13" s="13"/>
      <c r="F13" s="13">
        <v>279028</v>
      </c>
      <c r="G13" s="13"/>
      <c r="H13" s="13">
        <v>5155</v>
      </c>
      <c r="I13" s="13"/>
      <c r="J13" s="13">
        <v>6162</v>
      </c>
    </row>
    <row r="14" spans="1:10" ht="18.2" customHeight="1">
      <c r="A14" s="3" t="s">
        <v>48</v>
      </c>
      <c r="D14" s="13">
        <v>1793</v>
      </c>
      <c r="E14" s="13"/>
      <c r="F14" s="13">
        <v>1874</v>
      </c>
      <c r="G14" s="13"/>
      <c r="H14" s="14">
        <v>0</v>
      </c>
      <c r="I14" s="13"/>
      <c r="J14" s="14">
        <v>0</v>
      </c>
    </row>
    <row r="15" spans="1:10" ht="18.2" customHeight="1">
      <c r="A15" s="3" t="s">
        <v>169</v>
      </c>
      <c r="D15" s="13">
        <v>0</v>
      </c>
      <c r="E15" s="13"/>
      <c r="F15" s="13">
        <v>1546</v>
      </c>
      <c r="G15" s="13"/>
      <c r="H15" s="14">
        <v>0</v>
      </c>
      <c r="I15" s="13"/>
      <c r="J15" s="14">
        <v>0</v>
      </c>
    </row>
    <row r="16" spans="1:10" ht="18.2" customHeight="1">
      <c r="A16" s="3" t="s">
        <v>171</v>
      </c>
      <c r="D16" s="14">
        <v>1230</v>
      </c>
      <c r="E16" s="13"/>
      <c r="F16" s="14">
        <v>-378</v>
      </c>
      <c r="G16" s="13"/>
      <c r="H16" s="14">
        <v>438</v>
      </c>
      <c r="I16" s="13"/>
      <c r="J16" s="14">
        <v>0</v>
      </c>
    </row>
    <row r="17" spans="1:10" ht="18.2" customHeight="1">
      <c r="A17" s="3" t="s">
        <v>170</v>
      </c>
      <c r="D17" s="14">
        <v>742</v>
      </c>
      <c r="E17" s="13"/>
      <c r="F17" s="14">
        <v>1352</v>
      </c>
      <c r="G17" s="13"/>
      <c r="H17" s="14">
        <v>0</v>
      </c>
      <c r="I17" s="13"/>
      <c r="J17" s="14">
        <v>0</v>
      </c>
    </row>
    <row r="18" spans="1:10" ht="18.2" customHeight="1">
      <c r="A18" s="3" t="s">
        <v>226</v>
      </c>
      <c r="D18" s="14">
        <v>0</v>
      </c>
      <c r="E18" s="13"/>
      <c r="F18" s="14">
        <v>0</v>
      </c>
      <c r="G18" s="13"/>
      <c r="H18" s="14">
        <v>-476807</v>
      </c>
      <c r="I18" s="13"/>
      <c r="J18" s="14">
        <v>0</v>
      </c>
    </row>
    <row r="19" spans="1:10" ht="18.2" customHeight="1">
      <c r="A19" s="3" t="s">
        <v>231</v>
      </c>
      <c r="D19" s="13">
        <v>0</v>
      </c>
      <c r="E19" s="13"/>
      <c r="F19" s="13">
        <v>0</v>
      </c>
      <c r="G19" s="13"/>
      <c r="H19" s="15">
        <v>-28271</v>
      </c>
      <c r="I19" s="13"/>
      <c r="J19" s="15">
        <v>-28271</v>
      </c>
    </row>
    <row r="20" spans="1:10" ht="18.2" customHeight="1">
      <c r="A20" s="3" t="s">
        <v>266</v>
      </c>
      <c r="D20" s="19">
        <v>-1540</v>
      </c>
      <c r="E20" s="13"/>
      <c r="F20" s="19">
        <v>-39775</v>
      </c>
      <c r="G20" s="13"/>
      <c r="H20" s="14">
        <v>0</v>
      </c>
      <c r="I20" s="13"/>
      <c r="J20" s="14">
        <v>0</v>
      </c>
    </row>
    <row r="21" spans="1:10" ht="18.2" customHeight="1">
      <c r="A21" s="3" t="s">
        <v>267</v>
      </c>
      <c r="D21" s="19">
        <v>-86510</v>
      </c>
      <c r="E21" s="13"/>
      <c r="F21" s="19">
        <v>0</v>
      </c>
      <c r="G21" s="13"/>
      <c r="H21" s="14">
        <v>-7428</v>
      </c>
      <c r="I21" s="13"/>
      <c r="J21" s="14">
        <v>0</v>
      </c>
    </row>
    <row r="22" spans="1:10" ht="18.2" customHeight="1">
      <c r="A22" s="3" t="s">
        <v>263</v>
      </c>
      <c r="D22" s="14">
        <v>-106</v>
      </c>
      <c r="E22" s="13"/>
      <c r="F22" s="14">
        <v>1337</v>
      </c>
      <c r="G22" s="13"/>
      <c r="H22" s="14">
        <v>-6</v>
      </c>
      <c r="I22" s="13"/>
      <c r="J22" s="14">
        <v>-6</v>
      </c>
    </row>
    <row r="23" spans="1:10" ht="18.2" customHeight="1">
      <c r="A23" s="3" t="s">
        <v>251</v>
      </c>
      <c r="D23" s="14">
        <v>242</v>
      </c>
      <c r="E23" s="13"/>
      <c r="F23" s="14">
        <v>0</v>
      </c>
      <c r="G23" s="13"/>
      <c r="H23" s="14">
        <v>0</v>
      </c>
      <c r="I23" s="13"/>
      <c r="J23" s="14">
        <v>0</v>
      </c>
    </row>
    <row r="24" spans="1:10" ht="18.2" customHeight="1">
      <c r="A24" s="3" t="s">
        <v>158</v>
      </c>
      <c r="D24" s="13">
        <v>300</v>
      </c>
      <c r="E24" s="13"/>
      <c r="F24" s="13">
        <v>276</v>
      </c>
      <c r="G24" s="13"/>
      <c r="H24" s="15">
        <v>0</v>
      </c>
      <c r="I24" s="13"/>
      <c r="J24" s="15">
        <v>18515</v>
      </c>
    </row>
    <row r="25" spans="1:10" ht="18.2" customHeight="1">
      <c r="A25" s="3" t="s">
        <v>275</v>
      </c>
      <c r="D25" s="13">
        <v>0</v>
      </c>
      <c r="E25" s="13"/>
      <c r="F25" s="13">
        <v>64712</v>
      </c>
      <c r="G25" s="13"/>
      <c r="H25" s="15">
        <v>0</v>
      </c>
      <c r="I25" s="13"/>
      <c r="J25" s="15">
        <v>0</v>
      </c>
    </row>
    <row r="26" spans="1:10" ht="18.2" customHeight="1">
      <c r="A26" s="3" t="s">
        <v>247</v>
      </c>
      <c r="D26" s="13">
        <v>2919</v>
      </c>
      <c r="E26" s="13"/>
      <c r="F26" s="13">
        <v>0</v>
      </c>
      <c r="G26" s="13"/>
      <c r="H26" s="15">
        <v>2919</v>
      </c>
      <c r="I26" s="13"/>
      <c r="J26" s="15">
        <v>0</v>
      </c>
    </row>
    <row r="27" spans="1:10" ht="18.2" customHeight="1">
      <c r="A27" s="3" t="s">
        <v>262</v>
      </c>
      <c r="D27" s="13">
        <v>12182</v>
      </c>
      <c r="E27" s="13"/>
      <c r="F27" s="13">
        <v>3953</v>
      </c>
      <c r="G27" s="13"/>
      <c r="H27" s="14">
        <v>3387</v>
      </c>
      <c r="I27" s="13"/>
      <c r="J27" s="14">
        <v>327</v>
      </c>
    </row>
    <row r="28" spans="1:10" ht="18.2" customHeight="1">
      <c r="A28" s="3" t="s">
        <v>268</v>
      </c>
      <c r="D28" s="13">
        <v>0</v>
      </c>
      <c r="E28" s="13"/>
      <c r="F28" s="13">
        <v>-27318</v>
      </c>
      <c r="G28" s="13"/>
      <c r="H28" s="14">
        <v>0</v>
      </c>
      <c r="I28" s="13"/>
      <c r="J28" s="14">
        <v>0</v>
      </c>
    </row>
    <row r="29" spans="1:10" ht="18.2" customHeight="1">
      <c r="A29" s="3" t="s">
        <v>200</v>
      </c>
      <c r="D29" s="13">
        <v>-2235</v>
      </c>
      <c r="E29" s="13"/>
      <c r="F29" s="13">
        <v>0</v>
      </c>
      <c r="G29" s="13"/>
      <c r="H29" s="14">
        <v>0</v>
      </c>
      <c r="I29" s="13"/>
      <c r="J29" s="14">
        <v>0</v>
      </c>
    </row>
    <row r="30" spans="1:10" ht="18.2" customHeight="1">
      <c r="A30" s="3" t="s">
        <v>49</v>
      </c>
      <c r="D30" s="14">
        <v>-28312</v>
      </c>
      <c r="E30" s="14"/>
      <c r="F30" s="14">
        <v>-23674</v>
      </c>
      <c r="G30" s="13"/>
      <c r="H30" s="14">
        <v>-48149</v>
      </c>
      <c r="I30" s="13"/>
      <c r="J30" s="14">
        <v>-31172</v>
      </c>
    </row>
    <row r="31" spans="1:10" ht="18.2" customHeight="1">
      <c r="A31" s="3" t="s">
        <v>50</v>
      </c>
      <c r="D31" s="16">
        <v>96846</v>
      </c>
      <c r="E31" s="14"/>
      <c r="F31" s="16">
        <v>118532</v>
      </c>
      <c r="G31" s="13"/>
      <c r="H31" s="16">
        <v>37244</v>
      </c>
      <c r="I31" s="13"/>
      <c r="J31" s="16">
        <v>29149</v>
      </c>
    </row>
    <row r="32" spans="1:10" ht="18.2" customHeight="1">
      <c r="A32" s="3" t="s">
        <v>112</v>
      </c>
      <c r="D32" s="18"/>
      <c r="E32" s="14"/>
      <c r="F32" s="18"/>
      <c r="G32" s="13"/>
      <c r="H32" s="18"/>
      <c r="I32" s="13"/>
      <c r="J32" s="18"/>
    </row>
    <row r="33" spans="1:10" ht="18.2" customHeight="1">
      <c r="A33" s="3" t="s">
        <v>51</v>
      </c>
      <c r="D33" s="84">
        <f>SUM(D10:D31)</f>
        <v>250513</v>
      </c>
      <c r="E33" s="13"/>
      <c r="F33" s="18">
        <f>SUM(F10:F31)</f>
        <v>462124</v>
      </c>
      <c r="G33" s="13"/>
      <c r="H33" s="84">
        <f>SUM(H10:H31)</f>
        <v>-12628</v>
      </c>
      <c r="I33" s="13"/>
      <c r="J33" s="84">
        <f>SUM(J10:J31)</f>
        <v>-30901</v>
      </c>
    </row>
    <row r="34" spans="1:10" ht="18.2" customHeight="1">
      <c r="A34" s="3" t="s">
        <v>52</v>
      </c>
      <c r="D34" s="13"/>
      <c r="E34" s="13"/>
      <c r="F34" s="13"/>
      <c r="G34" s="13"/>
      <c r="H34" s="13"/>
      <c r="I34" s="13"/>
      <c r="J34" s="13"/>
    </row>
    <row r="35" spans="1:10" ht="18.2" customHeight="1">
      <c r="A35" s="3" t="s">
        <v>113</v>
      </c>
      <c r="D35" s="13">
        <v>97911</v>
      </c>
      <c r="E35" s="13"/>
      <c r="F35" s="13">
        <v>146795</v>
      </c>
      <c r="G35" s="13"/>
      <c r="H35" s="13">
        <v>11135</v>
      </c>
      <c r="I35" s="13"/>
      <c r="J35" s="13">
        <v>-14427</v>
      </c>
    </row>
    <row r="36" spans="1:10" s="1" customFormat="1" ht="18.2" customHeight="1">
      <c r="A36" s="3" t="s">
        <v>53</v>
      </c>
      <c r="B36" s="3"/>
      <c r="C36" s="3"/>
      <c r="D36" s="13">
        <v>4468</v>
      </c>
      <c r="E36" s="13"/>
      <c r="F36" s="13">
        <v>-13898</v>
      </c>
      <c r="G36" s="13"/>
      <c r="H36" s="13">
        <v>0</v>
      </c>
      <c r="I36" s="13"/>
      <c r="J36" s="13">
        <v>0</v>
      </c>
    </row>
    <row r="37" spans="1:10" ht="18.2" customHeight="1">
      <c r="A37" s="3" t="s">
        <v>54</v>
      </c>
      <c r="D37" s="13">
        <v>-1117065</v>
      </c>
      <c r="E37" s="13"/>
      <c r="F37" s="13">
        <v>-115651</v>
      </c>
      <c r="G37" s="13"/>
      <c r="H37" s="14">
        <v>0</v>
      </c>
      <c r="I37" s="13"/>
      <c r="J37" s="14">
        <v>15728</v>
      </c>
    </row>
    <row r="38" spans="1:10" ht="18.2" customHeight="1">
      <c r="A38" s="3" t="s">
        <v>269</v>
      </c>
      <c r="D38" s="13">
        <v>-65912</v>
      </c>
      <c r="E38" s="13"/>
      <c r="F38" s="13">
        <v>-24664</v>
      </c>
      <c r="G38" s="13"/>
      <c r="H38" s="14">
        <v>0</v>
      </c>
      <c r="I38" s="13"/>
      <c r="J38" s="14">
        <v>0</v>
      </c>
    </row>
    <row r="39" spans="1:10" ht="18.2" customHeight="1">
      <c r="A39" s="3" t="s">
        <v>55</v>
      </c>
      <c r="D39" s="13">
        <v>27784</v>
      </c>
      <c r="E39" s="13"/>
      <c r="F39" s="13">
        <v>-24206</v>
      </c>
      <c r="G39" s="13"/>
      <c r="H39" s="13">
        <v>2349</v>
      </c>
      <c r="I39" s="13"/>
      <c r="J39" s="13">
        <v>-2621</v>
      </c>
    </row>
    <row r="40" spans="1:10" ht="18.2" customHeight="1">
      <c r="A40" s="3" t="s">
        <v>56</v>
      </c>
      <c r="D40" s="13">
        <v>70782</v>
      </c>
      <c r="E40" s="13"/>
      <c r="F40" s="13">
        <v>-11757</v>
      </c>
      <c r="G40" s="13"/>
      <c r="H40" s="14">
        <v>0</v>
      </c>
      <c r="I40" s="13"/>
      <c r="J40" s="14">
        <v>0</v>
      </c>
    </row>
    <row r="41" spans="1:10" ht="18.2" customHeight="1">
      <c r="A41" s="3" t="s">
        <v>57</v>
      </c>
      <c r="D41" s="13">
        <v>-6796</v>
      </c>
      <c r="E41" s="13"/>
      <c r="F41" s="13">
        <v>282</v>
      </c>
      <c r="G41" s="13"/>
      <c r="H41" s="13">
        <v>0</v>
      </c>
      <c r="I41" s="13"/>
      <c r="J41" s="13">
        <v>-51</v>
      </c>
    </row>
    <row r="42" spans="1:10" ht="18.2" customHeight="1">
      <c r="A42" s="3" t="s">
        <v>58</v>
      </c>
      <c r="D42" s="13"/>
      <c r="E42" s="13"/>
      <c r="F42" s="13"/>
      <c r="G42" s="13"/>
      <c r="H42" s="13"/>
      <c r="I42" s="13"/>
      <c r="J42" s="13"/>
    </row>
    <row r="43" spans="1:10" ht="18.2" customHeight="1">
      <c r="A43" s="3" t="s">
        <v>114</v>
      </c>
      <c r="D43" s="13">
        <v>87591</v>
      </c>
      <c r="E43" s="13"/>
      <c r="F43" s="13">
        <v>-115795</v>
      </c>
      <c r="G43" s="13"/>
      <c r="H43" s="13">
        <v>6192</v>
      </c>
      <c r="I43" s="13"/>
      <c r="J43" s="13">
        <v>-3242</v>
      </c>
    </row>
    <row r="44" spans="1:10" ht="18.2" customHeight="1">
      <c r="A44" s="3" t="s">
        <v>153</v>
      </c>
      <c r="D44" s="13">
        <v>556178</v>
      </c>
      <c r="E44" s="13"/>
      <c r="F44" s="13">
        <v>316463</v>
      </c>
      <c r="G44" s="13"/>
      <c r="H44" s="13">
        <v>-229</v>
      </c>
      <c r="I44" s="13"/>
      <c r="J44" s="13">
        <v>15</v>
      </c>
    </row>
    <row r="45" spans="1:10" ht="18.2" customHeight="1">
      <c r="A45" s="3" t="s">
        <v>59</v>
      </c>
      <c r="D45" s="13">
        <v>-29890</v>
      </c>
      <c r="E45" s="13"/>
      <c r="F45" s="13">
        <v>-5168</v>
      </c>
      <c r="G45" s="13"/>
      <c r="H45" s="13">
        <v>22855</v>
      </c>
      <c r="I45" s="13"/>
      <c r="J45" s="13">
        <v>21754</v>
      </c>
    </row>
    <row r="46" spans="1:10" ht="18.2" customHeight="1">
      <c r="A46" s="3" t="s">
        <v>111</v>
      </c>
      <c r="D46" s="13">
        <v>-3396</v>
      </c>
      <c r="E46" s="13"/>
      <c r="F46" s="13">
        <v>-10715</v>
      </c>
      <c r="G46" s="13"/>
      <c r="H46" s="13">
        <v>-136</v>
      </c>
      <c r="I46" s="13"/>
      <c r="J46" s="13">
        <v>-2265</v>
      </c>
    </row>
    <row r="47" spans="1:10" ht="18.2" customHeight="1">
      <c r="A47" s="3" t="s">
        <v>208</v>
      </c>
      <c r="D47" s="13">
        <v>0</v>
      </c>
      <c r="E47" s="13"/>
      <c r="F47" s="13">
        <v>-10000</v>
      </c>
      <c r="G47" s="13"/>
      <c r="H47" s="13">
        <v>0</v>
      </c>
      <c r="I47" s="13"/>
      <c r="J47" s="13">
        <v>0</v>
      </c>
    </row>
    <row r="48" spans="1:10" ht="18.2" customHeight="1">
      <c r="A48" s="3" t="s">
        <v>60</v>
      </c>
      <c r="D48" s="16">
        <v>-9720</v>
      </c>
      <c r="E48" s="13"/>
      <c r="F48" s="16">
        <v>149</v>
      </c>
      <c r="G48" s="13"/>
      <c r="H48" s="16">
        <v>-160</v>
      </c>
      <c r="I48" s="13"/>
      <c r="J48" s="16">
        <v>231</v>
      </c>
    </row>
    <row r="49" spans="1:10" ht="18.2" customHeight="1">
      <c r="A49" s="3" t="s">
        <v>265</v>
      </c>
      <c r="D49" s="13">
        <f>SUM(D33:D48)</f>
        <v>-137552</v>
      </c>
      <c r="E49" s="13"/>
      <c r="F49" s="13">
        <f>SUM(F33:F48)</f>
        <v>593959</v>
      </c>
      <c r="G49" s="13"/>
      <c r="H49" s="13">
        <f>SUM(H33:H48)</f>
        <v>29378</v>
      </c>
      <c r="I49" s="13"/>
      <c r="J49" s="13">
        <f>SUM(J33:J48)</f>
        <v>-15779</v>
      </c>
    </row>
    <row r="50" spans="1:10" ht="18.2" customHeight="1">
      <c r="A50" s="3" t="s">
        <v>61</v>
      </c>
      <c r="D50" s="13">
        <v>28433</v>
      </c>
      <c r="E50" s="13"/>
      <c r="F50" s="13">
        <v>23700</v>
      </c>
      <c r="G50" s="13"/>
      <c r="H50" s="13">
        <v>36794</v>
      </c>
      <c r="I50" s="13"/>
      <c r="J50" s="13">
        <v>33721</v>
      </c>
    </row>
    <row r="51" spans="1:10" ht="18.2" customHeight="1">
      <c r="A51" s="3" t="s">
        <v>62</v>
      </c>
      <c r="D51" s="13">
        <v>-124032</v>
      </c>
      <c r="E51" s="13"/>
      <c r="F51" s="13">
        <v>-120366</v>
      </c>
      <c r="G51" s="13"/>
      <c r="H51" s="13">
        <v>-35702</v>
      </c>
      <c r="I51" s="13"/>
      <c r="J51" s="13">
        <v>-28749</v>
      </c>
    </row>
    <row r="52" spans="1:10" ht="18.2" customHeight="1">
      <c r="A52" s="3" t="s">
        <v>154</v>
      </c>
      <c r="D52" s="25">
        <v>-110609</v>
      </c>
      <c r="E52" s="13"/>
      <c r="F52" s="25">
        <v>-107562</v>
      </c>
      <c r="G52" s="13"/>
      <c r="H52" s="25">
        <v>-5810</v>
      </c>
      <c r="I52" s="13"/>
      <c r="J52" s="25">
        <v>-5076</v>
      </c>
    </row>
    <row r="53" spans="1:10" ht="18.2" customHeight="1">
      <c r="A53" s="1" t="s">
        <v>63</v>
      </c>
      <c r="D53" s="16">
        <f>SUM(D49:D52)</f>
        <v>-343760</v>
      </c>
      <c r="E53" s="13"/>
      <c r="F53" s="16">
        <f>SUM(F49:F52)</f>
        <v>389731</v>
      </c>
      <c r="G53" s="13"/>
      <c r="H53" s="16">
        <f>SUM(H49:H52)</f>
        <v>24660</v>
      </c>
      <c r="I53" s="13"/>
      <c r="J53" s="16">
        <f>SUM(J49:J52)</f>
        <v>-15883</v>
      </c>
    </row>
    <row r="54" spans="1:10" ht="18.2" customHeight="1">
      <c r="E54" s="4"/>
      <c r="G54" s="4"/>
      <c r="I54" s="4"/>
    </row>
    <row r="55" spans="1:10" ht="18.2" customHeight="1">
      <c r="A55" s="3" t="s">
        <v>13</v>
      </c>
    </row>
    <row r="56" spans="1:10" s="1" customFormat="1" ht="19.149999999999999" customHeight="1">
      <c r="D56" s="2"/>
      <c r="F56" s="2"/>
      <c r="H56" s="2"/>
      <c r="J56" s="19" t="s">
        <v>123</v>
      </c>
    </row>
    <row r="57" spans="1:10" s="1" customFormat="1" ht="19.149999999999999" customHeight="1">
      <c r="A57" s="1" t="s">
        <v>0</v>
      </c>
      <c r="D57" s="2"/>
      <c r="F57" s="2"/>
      <c r="H57" s="2"/>
      <c r="J57" s="2"/>
    </row>
    <row r="58" spans="1:10" s="1" customFormat="1" ht="19.149999999999999" customHeight="1">
      <c r="A58" s="1" t="s">
        <v>145</v>
      </c>
      <c r="D58" s="2"/>
      <c r="F58" s="2"/>
      <c r="H58" s="2"/>
      <c r="J58" s="2"/>
    </row>
    <row r="59" spans="1:10" s="1" customFormat="1" ht="19.149999999999999" customHeight="1">
      <c r="A59" s="1" t="s">
        <v>257</v>
      </c>
      <c r="D59" s="2"/>
      <c r="F59" s="2"/>
      <c r="H59" s="2"/>
      <c r="J59" s="2"/>
    </row>
    <row r="60" spans="1:10" s="8" customFormat="1" ht="19.149999999999999" customHeight="1">
      <c r="D60" s="4"/>
      <c r="E60" s="3"/>
      <c r="F60" s="4"/>
      <c r="G60" s="3"/>
      <c r="H60" s="5"/>
      <c r="I60" s="3"/>
      <c r="J60" s="5" t="s">
        <v>122</v>
      </c>
    </row>
    <row r="61" spans="1:10" s="6" customFormat="1" ht="19.149999999999999" customHeight="1">
      <c r="D61" s="7"/>
      <c r="E61" s="104" t="s">
        <v>1</v>
      </c>
      <c r="F61" s="7"/>
      <c r="H61" s="7"/>
      <c r="I61" s="104" t="s">
        <v>2</v>
      </c>
      <c r="J61" s="7"/>
    </row>
    <row r="62" spans="1:10" s="8" customFormat="1" ht="19.149999999999999" customHeight="1">
      <c r="B62" s="9"/>
      <c r="D62" s="50" t="s">
        <v>210</v>
      </c>
      <c r="E62" s="10"/>
      <c r="F62" s="50" t="s">
        <v>203</v>
      </c>
      <c r="G62" s="49"/>
      <c r="H62" s="50" t="s">
        <v>210</v>
      </c>
      <c r="I62" s="10"/>
      <c r="J62" s="50" t="s">
        <v>203</v>
      </c>
    </row>
    <row r="63" spans="1:10" s="8" customFormat="1" ht="19.149999999999999" customHeight="1">
      <c r="B63" s="9"/>
      <c r="D63" s="50"/>
      <c r="E63" s="10"/>
      <c r="F63" s="86" t="s">
        <v>213</v>
      </c>
      <c r="G63" s="49"/>
      <c r="H63" s="50"/>
      <c r="I63" s="10"/>
      <c r="J63" s="50"/>
    </row>
    <row r="64" spans="1:10" ht="19.149999999999999" customHeight="1">
      <c r="A64" s="1" t="s">
        <v>64</v>
      </c>
      <c r="D64" s="13"/>
      <c r="E64" s="13"/>
      <c r="F64" s="13"/>
      <c r="G64" s="13"/>
      <c r="H64" s="13"/>
      <c r="I64" s="13"/>
      <c r="J64" s="13"/>
    </row>
    <row r="65" spans="1:10" ht="19.149999999999999" customHeight="1">
      <c r="A65" s="3" t="s">
        <v>232</v>
      </c>
      <c r="D65" s="13">
        <v>-62</v>
      </c>
      <c r="E65" s="13"/>
      <c r="F65" s="13">
        <v>-57</v>
      </c>
      <c r="G65" s="13"/>
      <c r="H65" s="13">
        <v>0</v>
      </c>
      <c r="I65" s="13"/>
      <c r="J65" s="13">
        <v>0</v>
      </c>
    </row>
    <row r="66" spans="1:10" ht="19.149999999999999" customHeight="1">
      <c r="A66" s="3" t="s">
        <v>215</v>
      </c>
      <c r="D66" s="13">
        <v>-91</v>
      </c>
      <c r="E66" s="13"/>
      <c r="F66" s="13">
        <v>0</v>
      </c>
      <c r="G66" s="13"/>
      <c r="H66" s="13">
        <v>-91</v>
      </c>
      <c r="I66" s="13"/>
      <c r="J66" s="13">
        <v>0</v>
      </c>
    </row>
    <row r="67" spans="1:10" ht="19.149999999999999" customHeight="1">
      <c r="A67" s="3" t="s">
        <v>155</v>
      </c>
      <c r="D67" s="13">
        <v>0</v>
      </c>
      <c r="E67" s="13"/>
      <c r="F67" s="13">
        <v>0</v>
      </c>
      <c r="G67" s="13"/>
      <c r="H67" s="13">
        <v>700500</v>
      </c>
      <c r="I67" s="13"/>
      <c r="J67" s="13">
        <v>675501</v>
      </c>
    </row>
    <row r="68" spans="1:10" ht="19.149999999999999" customHeight="1">
      <c r="A68" s="3" t="s">
        <v>156</v>
      </c>
      <c r="D68" s="13">
        <v>0</v>
      </c>
      <c r="E68" s="13"/>
      <c r="F68" s="13">
        <v>0</v>
      </c>
      <c r="G68" s="13"/>
      <c r="H68" s="13">
        <v>-1513000</v>
      </c>
      <c r="I68" s="13"/>
      <c r="J68" s="13">
        <v>-609000</v>
      </c>
    </row>
    <row r="69" spans="1:10" ht="19.149999999999999" customHeight="1">
      <c r="A69" s="3" t="s">
        <v>243</v>
      </c>
      <c r="D69" s="13">
        <v>0</v>
      </c>
      <c r="E69" s="13"/>
      <c r="F69" s="13">
        <v>-48439</v>
      </c>
      <c r="G69" s="13"/>
      <c r="H69" s="13">
        <v>0</v>
      </c>
      <c r="I69" s="13"/>
      <c r="J69" s="13">
        <v>0</v>
      </c>
    </row>
    <row r="70" spans="1:10" ht="19.149999999999999" customHeight="1">
      <c r="A70" s="3" t="s">
        <v>244</v>
      </c>
      <c r="D70" s="13">
        <v>-83626</v>
      </c>
      <c r="E70" s="13"/>
      <c r="F70" s="13">
        <v>-4589</v>
      </c>
      <c r="G70" s="13"/>
      <c r="H70" s="13">
        <v>0</v>
      </c>
      <c r="I70" s="13"/>
      <c r="J70" s="13">
        <v>0</v>
      </c>
    </row>
    <row r="71" spans="1:10" ht="19.149999999999999" customHeight="1">
      <c r="A71" s="3" t="s">
        <v>131</v>
      </c>
      <c r="D71" s="13">
        <v>489</v>
      </c>
      <c r="E71" s="13"/>
      <c r="F71" s="13">
        <v>842</v>
      </c>
      <c r="G71" s="13"/>
      <c r="H71" s="13">
        <v>6</v>
      </c>
      <c r="I71" s="13"/>
      <c r="J71" s="13">
        <v>60</v>
      </c>
    </row>
    <row r="72" spans="1:10" ht="19.149999999999999" customHeight="1">
      <c r="A72" s="3" t="s">
        <v>130</v>
      </c>
      <c r="D72" s="13">
        <v>-625117</v>
      </c>
      <c r="E72" s="13"/>
      <c r="F72" s="13">
        <v>-330488</v>
      </c>
      <c r="G72" s="13"/>
      <c r="H72" s="13">
        <v>-7292</v>
      </c>
      <c r="I72" s="13"/>
      <c r="J72" s="13">
        <v>-6564</v>
      </c>
    </row>
    <row r="73" spans="1:10" ht="19.149999999999999" customHeight="1">
      <c r="A73" s="3" t="s">
        <v>270</v>
      </c>
      <c r="D73" s="13">
        <v>0</v>
      </c>
      <c r="E73" s="13"/>
      <c r="F73" s="13">
        <v>0</v>
      </c>
      <c r="G73" s="13"/>
      <c r="H73" s="13">
        <v>476807</v>
      </c>
      <c r="I73" s="13"/>
      <c r="J73" s="13">
        <v>0</v>
      </c>
    </row>
    <row r="74" spans="1:10" ht="19.149999999999999" customHeight="1">
      <c r="A74" s="3" t="s">
        <v>233</v>
      </c>
      <c r="D74" s="19">
        <v>28271</v>
      </c>
      <c r="E74" s="15"/>
      <c r="F74" s="19">
        <v>28271</v>
      </c>
      <c r="G74" s="13"/>
      <c r="H74" s="19">
        <v>28271</v>
      </c>
      <c r="I74" s="13"/>
      <c r="J74" s="19">
        <v>28271</v>
      </c>
    </row>
    <row r="75" spans="1:10" ht="19.149999999999999" customHeight="1">
      <c r="A75" s="3" t="s">
        <v>234</v>
      </c>
      <c r="D75" s="14">
        <v>0</v>
      </c>
      <c r="E75" s="15"/>
      <c r="F75" s="14">
        <v>-4</v>
      </c>
      <c r="G75" s="13"/>
      <c r="H75" s="19">
        <v>0</v>
      </c>
      <c r="I75" s="19"/>
      <c r="J75" s="19">
        <v>0</v>
      </c>
    </row>
    <row r="76" spans="1:10" ht="19.149999999999999" customHeight="1">
      <c r="A76" s="1" t="s">
        <v>124</v>
      </c>
      <c r="D76" s="17">
        <f>SUM(D65:D75)</f>
        <v>-680136</v>
      </c>
      <c r="E76" s="13"/>
      <c r="F76" s="17">
        <f>SUM(F65:F75)</f>
        <v>-354464</v>
      </c>
      <c r="G76" s="13"/>
      <c r="H76" s="17">
        <f>SUM(H65:H75)</f>
        <v>-314799</v>
      </c>
      <c r="I76" s="13"/>
      <c r="J76" s="17">
        <f>SUM(J65:J75)</f>
        <v>88268</v>
      </c>
    </row>
    <row r="77" spans="1:10" ht="19.149999999999999" customHeight="1">
      <c r="A77" s="1" t="s">
        <v>65</v>
      </c>
      <c r="D77" s="13"/>
      <c r="E77" s="13"/>
      <c r="F77" s="13"/>
      <c r="G77" s="13"/>
      <c r="H77" s="13"/>
      <c r="I77" s="13"/>
      <c r="J77" s="13"/>
    </row>
    <row r="78" spans="1:10" ht="19.149999999999999" customHeight="1">
      <c r="A78" s="3" t="s">
        <v>236</v>
      </c>
      <c r="D78" s="13">
        <v>732000</v>
      </c>
      <c r="E78" s="13"/>
      <c r="F78" s="13">
        <v>-410000</v>
      </c>
      <c r="G78" s="13"/>
      <c r="H78" s="13">
        <v>410000</v>
      </c>
      <c r="I78" s="13"/>
      <c r="J78" s="13">
        <v>-260000</v>
      </c>
    </row>
    <row r="79" spans="1:10" ht="19.149999999999999" customHeight="1">
      <c r="A79" s="3" t="s">
        <v>159</v>
      </c>
      <c r="D79" s="19">
        <v>0</v>
      </c>
      <c r="E79" s="13"/>
      <c r="F79" s="13">
        <v>0</v>
      </c>
      <c r="G79" s="13"/>
      <c r="H79" s="14">
        <v>831500</v>
      </c>
      <c r="I79" s="13"/>
      <c r="J79" s="14">
        <v>760000</v>
      </c>
    </row>
    <row r="80" spans="1:10" ht="19.149999999999999" customHeight="1">
      <c r="A80" s="3" t="s">
        <v>66</v>
      </c>
      <c r="D80" s="19">
        <v>0</v>
      </c>
      <c r="E80" s="13"/>
      <c r="F80" s="13">
        <v>0</v>
      </c>
      <c r="G80" s="13"/>
      <c r="H80" s="13">
        <v>-887000</v>
      </c>
      <c r="I80" s="13"/>
      <c r="J80" s="13">
        <v>-535000</v>
      </c>
    </row>
    <row r="81" spans="1:10" ht="19.149999999999999" customHeight="1">
      <c r="A81" s="3" t="s">
        <v>160</v>
      </c>
      <c r="D81" s="14">
        <v>880000</v>
      </c>
      <c r="E81" s="13"/>
      <c r="F81" s="14">
        <v>283625</v>
      </c>
      <c r="G81" s="13"/>
      <c r="H81" s="19">
        <v>0</v>
      </c>
      <c r="I81" s="13"/>
      <c r="J81" s="19">
        <v>0</v>
      </c>
    </row>
    <row r="82" spans="1:10" ht="19.149999999999999" customHeight="1">
      <c r="A82" s="3" t="s">
        <v>67</v>
      </c>
      <c r="D82" s="24">
        <v>-574253</v>
      </c>
      <c r="E82" s="18"/>
      <c r="F82" s="24">
        <v>-434567</v>
      </c>
      <c r="G82" s="103"/>
      <c r="H82" s="26">
        <v>-2625</v>
      </c>
      <c r="I82" s="103"/>
      <c r="J82" s="26">
        <v>-375</v>
      </c>
    </row>
    <row r="83" spans="1:10" ht="19.149999999999999" customHeight="1">
      <c r="A83" s="3" t="s">
        <v>235</v>
      </c>
      <c r="D83" s="16">
        <v>-105361</v>
      </c>
      <c r="E83" s="13"/>
      <c r="F83" s="16">
        <v>-63339</v>
      </c>
      <c r="G83" s="13"/>
      <c r="H83" s="16">
        <v>-68339</v>
      </c>
      <c r="I83" s="13"/>
      <c r="J83" s="16">
        <v>-63339</v>
      </c>
    </row>
    <row r="84" spans="1:10" ht="19.149999999999999" customHeight="1">
      <c r="A84" s="1" t="s">
        <v>125</v>
      </c>
      <c r="D84" s="16">
        <f>SUM(D78:D83)</f>
        <v>932386</v>
      </c>
      <c r="E84" s="13"/>
      <c r="F84" s="16">
        <f>SUM(F78:F83)</f>
        <v>-624281</v>
      </c>
      <c r="G84" s="13"/>
      <c r="H84" s="16">
        <f>SUM(H78:H83)</f>
        <v>283536</v>
      </c>
      <c r="I84" s="13"/>
      <c r="J84" s="16">
        <f>SUM(J78:J83)</f>
        <v>-98714</v>
      </c>
    </row>
    <row r="85" spans="1:10" ht="19.149999999999999" customHeight="1">
      <c r="A85" s="3" t="s">
        <v>148</v>
      </c>
      <c r="D85" s="18"/>
      <c r="E85" s="13"/>
      <c r="F85" s="18"/>
      <c r="G85" s="13"/>
      <c r="H85" s="18"/>
      <c r="I85" s="13"/>
      <c r="J85" s="18"/>
    </row>
    <row r="86" spans="1:10" ht="19.149999999999999" customHeight="1">
      <c r="A86" s="3" t="s">
        <v>149</v>
      </c>
      <c r="D86" s="16">
        <v>3939</v>
      </c>
      <c r="E86" s="18"/>
      <c r="F86" s="16">
        <v>16674</v>
      </c>
      <c r="G86" s="18"/>
      <c r="H86" s="16">
        <v>0</v>
      </c>
      <c r="I86" s="18"/>
      <c r="J86" s="16">
        <v>0</v>
      </c>
    </row>
    <row r="87" spans="1:10" ht="19.149999999999999" customHeight="1">
      <c r="A87" s="1" t="s">
        <v>271</v>
      </c>
      <c r="D87" s="13">
        <f>SUM(D53,D76,D84,D86)</f>
        <v>-87571</v>
      </c>
      <c r="E87" s="13"/>
      <c r="F87" s="13">
        <f>SUM(F53,F76,F84,F86)</f>
        <v>-572340</v>
      </c>
      <c r="G87" s="13"/>
      <c r="H87" s="13">
        <f>SUM(H53,H76,H84,H86)</f>
        <v>-6603</v>
      </c>
      <c r="I87" s="13"/>
      <c r="J87" s="13">
        <f>SUM(J53,J76,J84,J86)</f>
        <v>-26329</v>
      </c>
    </row>
    <row r="88" spans="1:10" ht="19.149999999999999" customHeight="1">
      <c r="A88" s="3" t="s">
        <v>128</v>
      </c>
      <c r="D88" s="16">
        <v>601678</v>
      </c>
      <c r="E88" s="13"/>
      <c r="F88" s="16">
        <v>1009981</v>
      </c>
      <c r="G88" s="13"/>
      <c r="H88" s="16">
        <v>22643</v>
      </c>
      <c r="I88" s="13"/>
      <c r="J88" s="16">
        <v>40238</v>
      </c>
    </row>
    <row r="89" spans="1:10" ht="19.149999999999999" customHeight="1" thickBot="1">
      <c r="A89" s="1" t="s">
        <v>129</v>
      </c>
      <c r="B89" s="12"/>
      <c r="D89" s="29">
        <f>SUM(D87:D88)</f>
        <v>514107</v>
      </c>
      <c r="E89" s="13"/>
      <c r="F89" s="29">
        <f>SUM(F87:F88)</f>
        <v>437641</v>
      </c>
      <c r="G89" s="13"/>
      <c r="H89" s="29">
        <f>SUM(H87:H88)</f>
        <v>16040</v>
      </c>
      <c r="I89" s="13"/>
      <c r="J89" s="29">
        <f>SUM(J87:J88)</f>
        <v>13909</v>
      </c>
    </row>
    <row r="90" spans="1:10" ht="19.149999999999999" customHeight="1" thickTop="1">
      <c r="D90" s="13">
        <f>SUM(D89-bs!D12)</f>
        <v>0</v>
      </c>
      <c r="E90" s="13"/>
      <c r="F90" s="13">
        <v>0</v>
      </c>
      <c r="G90" s="13"/>
      <c r="H90" s="13">
        <f>SUM(H89-bs!J12)/1000</f>
        <v>0</v>
      </c>
      <c r="I90" s="13"/>
      <c r="J90" s="13">
        <v>0</v>
      </c>
    </row>
    <row r="91" spans="1:10" ht="19.149999999999999" customHeight="1">
      <c r="A91" s="1" t="s">
        <v>68</v>
      </c>
      <c r="D91" s="18"/>
      <c r="E91" s="18"/>
      <c r="F91" s="18"/>
      <c r="G91" s="18"/>
      <c r="H91" s="18"/>
      <c r="I91" s="18"/>
      <c r="J91" s="18"/>
    </row>
    <row r="92" spans="1:10" ht="19.149999999999999" customHeight="1">
      <c r="A92" s="3" t="s">
        <v>69</v>
      </c>
      <c r="D92" s="18"/>
      <c r="E92" s="18"/>
      <c r="F92" s="18"/>
      <c r="G92" s="18"/>
      <c r="H92" s="18"/>
      <c r="I92" s="18"/>
      <c r="J92" s="18"/>
    </row>
    <row r="93" spans="1:10" ht="19.149999999999999" customHeight="1">
      <c r="A93" s="3" t="s">
        <v>194</v>
      </c>
      <c r="D93" s="18">
        <v>-7758</v>
      </c>
      <c r="E93" s="18"/>
      <c r="F93" s="18">
        <v>78</v>
      </c>
      <c r="G93" s="18"/>
      <c r="H93" s="13">
        <v>0</v>
      </c>
      <c r="I93" s="18"/>
      <c r="J93" s="13">
        <v>0</v>
      </c>
    </row>
    <row r="94" spans="1:10" ht="19.149999999999999" customHeight="1">
      <c r="A94" s="3" t="s">
        <v>176</v>
      </c>
      <c r="D94" s="13">
        <v>4783</v>
      </c>
      <c r="E94" s="13"/>
      <c r="F94" s="13">
        <v>4600</v>
      </c>
      <c r="G94" s="15"/>
      <c r="H94" s="13">
        <v>0</v>
      </c>
      <c r="I94" s="15"/>
      <c r="J94" s="13">
        <v>3676</v>
      </c>
    </row>
    <row r="95" spans="1:10" ht="19.149999999999999" customHeight="1">
      <c r="A95" s="3" t="s">
        <v>177</v>
      </c>
      <c r="D95" s="13">
        <v>22738</v>
      </c>
      <c r="E95" s="13"/>
      <c r="F95" s="13">
        <v>530</v>
      </c>
      <c r="G95" s="15"/>
      <c r="H95" s="13">
        <v>0</v>
      </c>
      <c r="I95" s="15"/>
      <c r="J95" s="13">
        <v>0</v>
      </c>
    </row>
    <row r="96" spans="1:10" ht="19.149999999999999" customHeight="1">
      <c r="A96" s="3" t="s">
        <v>238</v>
      </c>
      <c r="D96" s="13">
        <v>6105</v>
      </c>
      <c r="E96" s="13"/>
      <c r="F96" s="13">
        <v>0</v>
      </c>
      <c r="G96" s="15"/>
      <c r="H96" s="13">
        <v>0</v>
      </c>
      <c r="I96" s="15"/>
      <c r="J96" s="13">
        <v>0</v>
      </c>
    </row>
    <row r="97" spans="1:10" ht="19.149999999999999" customHeight="1">
      <c r="A97" s="3" t="s">
        <v>229</v>
      </c>
      <c r="D97" s="13"/>
      <c r="E97" s="13"/>
      <c r="F97" s="13"/>
      <c r="G97" s="15"/>
      <c r="H97" s="13"/>
      <c r="I97" s="15"/>
      <c r="J97" s="13"/>
    </row>
    <row r="98" spans="1:10" ht="19.149999999999999" customHeight="1">
      <c r="A98" s="3" t="s">
        <v>228</v>
      </c>
      <c r="D98" s="13">
        <v>178249</v>
      </c>
      <c r="E98" s="13"/>
      <c r="F98" s="13">
        <v>0</v>
      </c>
      <c r="G98" s="15"/>
      <c r="H98" s="13">
        <v>0</v>
      </c>
      <c r="I98" s="15"/>
      <c r="J98" s="13">
        <v>0</v>
      </c>
    </row>
    <row r="99" spans="1:10" ht="19.149999999999999" customHeight="1">
      <c r="A99" s="3" t="s">
        <v>239</v>
      </c>
      <c r="D99" s="13"/>
      <c r="E99" s="13"/>
      <c r="F99" s="13"/>
      <c r="G99" s="15"/>
      <c r="H99" s="13"/>
      <c r="I99" s="15"/>
      <c r="J99" s="13"/>
    </row>
    <row r="100" spans="1:10" ht="19.149999999999999" customHeight="1">
      <c r="A100" s="3" t="s">
        <v>253</v>
      </c>
      <c r="D100" s="13">
        <v>17387</v>
      </c>
      <c r="E100" s="13"/>
      <c r="F100" s="13">
        <v>0</v>
      </c>
      <c r="G100" s="15"/>
      <c r="H100" s="13">
        <v>0</v>
      </c>
      <c r="I100" s="15"/>
      <c r="J100" s="13">
        <v>0</v>
      </c>
    </row>
    <row r="101" spans="1:10" ht="19.149999999999999" customHeight="1">
      <c r="A101" s="3" t="s">
        <v>237</v>
      </c>
      <c r="D101" s="13"/>
      <c r="E101" s="13"/>
      <c r="F101" s="13"/>
      <c r="G101" s="15"/>
      <c r="H101" s="13"/>
      <c r="I101" s="15"/>
      <c r="J101" s="13"/>
    </row>
    <row r="102" spans="1:10" ht="19.149999999999999" customHeight="1">
      <c r="A102" s="3" t="s">
        <v>248</v>
      </c>
      <c r="D102" s="13">
        <v>139454</v>
      </c>
      <c r="E102" s="13"/>
      <c r="F102" s="13">
        <v>18515</v>
      </c>
      <c r="G102" s="15"/>
      <c r="H102" s="13">
        <v>0</v>
      </c>
      <c r="I102" s="15"/>
      <c r="J102" s="13">
        <v>0</v>
      </c>
    </row>
    <row r="103" spans="1:10" ht="19.149999999999999" customHeight="1">
      <c r="D103" s="18"/>
      <c r="E103" s="18"/>
      <c r="F103" s="18"/>
      <c r="G103" s="18"/>
      <c r="H103" s="18"/>
      <c r="I103" s="18"/>
      <c r="J103" s="18"/>
    </row>
    <row r="104" spans="1:10" ht="19.149999999999999" customHeight="1">
      <c r="A104" s="3" t="s">
        <v>13</v>
      </c>
      <c r="D104" s="23"/>
      <c r="E104" s="23"/>
      <c r="F104" s="23"/>
      <c r="G104" s="23"/>
      <c r="H104" s="23"/>
      <c r="I104" s="23"/>
      <c r="J104" s="23"/>
    </row>
    <row r="105" spans="1:10" s="1" customFormat="1" ht="21" customHeight="1">
      <c r="A105" s="3"/>
      <c r="B105" s="3"/>
      <c r="C105" s="3"/>
      <c r="D105" s="4"/>
      <c r="E105" s="4"/>
      <c r="F105" s="4"/>
      <c r="G105" s="4"/>
      <c r="H105" s="4"/>
      <c r="I105" s="4"/>
      <c r="J105" s="4"/>
    </row>
    <row r="106" spans="1:10" ht="21" customHeight="1">
      <c r="E106" s="4"/>
      <c r="G106" s="4"/>
      <c r="I106" s="4"/>
    </row>
    <row r="107" spans="1:10" ht="21" customHeight="1">
      <c r="D107" s="13"/>
      <c r="E107" s="13"/>
      <c r="F107" s="13"/>
      <c r="G107" s="15"/>
      <c r="H107" s="13"/>
      <c r="I107" s="15"/>
      <c r="J107" s="13"/>
    </row>
    <row r="108" spans="1:10" ht="21" customHeight="1">
      <c r="D108" s="13"/>
      <c r="E108" s="13"/>
      <c r="F108" s="13"/>
      <c r="G108" s="15"/>
      <c r="H108" s="13"/>
      <c r="I108" s="15"/>
      <c r="J108" s="13"/>
    </row>
    <row r="110" spans="1:10" ht="21" customHeight="1">
      <c r="E110" s="4"/>
      <c r="G110" s="4"/>
      <c r="I110" s="4"/>
    </row>
    <row r="111" spans="1:10" ht="21" customHeight="1">
      <c r="E111" s="4"/>
      <c r="G111" s="4"/>
      <c r="I111" s="4"/>
    </row>
    <row r="112" spans="1:10" ht="21" customHeight="1">
      <c r="E112" s="4"/>
      <c r="G112" s="4"/>
      <c r="I112" s="4"/>
    </row>
    <row r="113" spans="1:9" ht="21" customHeight="1">
      <c r="E113" s="4"/>
      <c r="G113" s="4"/>
      <c r="I113" s="4"/>
    </row>
    <row r="114" spans="1:9" ht="21" customHeight="1">
      <c r="A114" s="1"/>
      <c r="E114" s="4"/>
      <c r="G114" s="4"/>
      <c r="I114" s="4"/>
    </row>
    <row r="115" spans="1:9" ht="21" customHeight="1">
      <c r="E115" s="4"/>
      <c r="G115" s="4"/>
      <c r="I115" s="4"/>
    </row>
    <row r="116" spans="1:9" ht="21" customHeight="1">
      <c r="E116" s="4"/>
      <c r="G116" s="4"/>
      <c r="I116" s="4"/>
    </row>
    <row r="122" spans="1:9" ht="21" customHeight="1">
      <c r="B122" s="34"/>
    </row>
  </sheetData>
  <pageMargins left="0.78740157480314965" right="0.39370078740157483" top="0.78740157480314965" bottom="0.39370078740157483" header="0.19685039370078741" footer="0.19685039370078741"/>
  <pageSetup paperSize="9" scale="76" fitToWidth="0" fitToHeight="0" orientation="portrait" r:id="rId1"/>
  <rowBreaks count="1" manualBreakCount="1">
    <brk id="55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111859</vt:lpwstr>
  </property>
  <property fmtid="{D5CDD505-2E9C-101B-9397-08002B2CF9AE}" pid="4" name="OptimizationTime">
    <vt:lpwstr>20191112_1708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Aranya Ruenyan</cp:lastModifiedBy>
  <cp:lastPrinted>2019-11-06T06:10:43Z</cp:lastPrinted>
  <dcterms:created xsi:type="dcterms:W3CDTF">2011-11-24T09:12:20Z</dcterms:created>
  <dcterms:modified xsi:type="dcterms:W3CDTF">2019-11-06T06:10:49Z</dcterms:modified>
</cp:coreProperties>
</file>