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19\Q1'19\"/>
    </mc:Choice>
  </mc:AlternateContent>
  <bookViews>
    <workbookView xWindow="1470" yWindow="0" windowWidth="20490" windowHeight="7530" tabRatio="692" activeTab="4"/>
  </bookViews>
  <sheets>
    <sheet name="bs" sheetId="14" r:id="rId1"/>
    <sheet name="PL&amp;OCI" sheetId="1" r:id="rId2"/>
    <sheet name="ce-conso" sheetId="7" r:id="rId3"/>
    <sheet name="ce-company" sheetId="8" r:id="rId4"/>
    <sheet name="Cash Flow" sheetId="11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.._Specification_name__P_L">[1]Sheet1!$A$1</definedName>
    <definedName name="__dkd1" localSheetId="0">IF(#REF!&lt;=5,INDEX(#REF!,(#REF!*5)-4),#REF!)</definedName>
    <definedName name="__dkd1" localSheetId="4">IF(#REF!&lt;=5,INDEX(#REF!,(#REF!*5)-4),#REF!)</definedName>
    <definedName name="__dkd1">IF(#REF!&lt;=5,INDEX(#REF!,(#REF!*5)-4),#REF!)</definedName>
    <definedName name="__fs2001" localSheetId="0">#REF!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0">IF(#REF!&lt;=5,INDEX(#REF!,(#REF!*5)-4),#REF!)</definedName>
    <definedName name="__rik1" localSheetId="4">IF(#REF!&lt;=5,INDEX(#REF!,(#REF!*5)-4),#REF!)</definedName>
    <definedName name="__rik1">IF(#REF!&lt;=5,INDEX(#REF!,(#REF!*5)-4),#REF!)</definedName>
    <definedName name="_dkd1" localSheetId="0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0">#REF!</definedName>
    <definedName name="_fs2001" localSheetId="4">#REF!</definedName>
    <definedName name="_fs2001">#REF!</definedName>
    <definedName name="_Order1" hidden="1">255</definedName>
    <definedName name="_pp1" localSheetId="0">#REF!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0">IF(#REF!&lt;=5,INDEX(#REF!,(#REF!*5)-4),#REF!)</definedName>
    <definedName name="_rik1" localSheetId="4">IF(#REF!&lt;=5,INDEX(#REF!,(#REF!*5)-4),#REF!)</definedName>
    <definedName name="_rik1">IF(#REF!&lt;=5,INDEX(#REF!,(#REF!*5)-4),#REF!)</definedName>
    <definedName name="a" localSheetId="0">#REF!</definedName>
    <definedName name="a" localSheetId="4">#REF!</definedName>
    <definedName name="a">#REF!</definedName>
    <definedName name="aa" localSheetId="4">#REF!</definedName>
    <definedName name="aa">#REF!</definedName>
    <definedName name="aaa" localSheetId="0">IF(#REF!&lt;=5,INDEX(#REF!,(#REF!*5)-4),#REF!)</definedName>
    <definedName name="aaa" localSheetId="4">IF(#REF!&lt;=5,INDEX(#REF!,(#REF!*5)-4),#REF!)</definedName>
    <definedName name="aaa">IF(#REF!&lt;=5,INDEX(#REF!,(#REF!*5)-4),#REF!)</definedName>
    <definedName name="aaaa" localSheetId="0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0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0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0">#REF!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[2]INV!$A$6:$O$686</definedName>
    <definedName name="date" localSheetId="0">#REF!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0">IF(#REF!&lt;=5,INDEX(#REF!,(#REF!*5)-4),#REF!)</definedName>
    <definedName name="dkd" localSheetId="4">IF(#REF!&lt;=5,INDEX(#REF!,(#REF!*5)-4),#REF!)</definedName>
    <definedName name="dkd">IF(#REF!&lt;=5,INDEX(#REF!,(#REF!*5)-4),#REF!)</definedName>
    <definedName name="Elim" localSheetId="0">#REF!</definedName>
    <definedName name="Elim" localSheetId="4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0">#REF!</definedName>
    <definedName name="ElimDif" localSheetId="4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0">#REF!</definedName>
    <definedName name="fs" localSheetId="4">#REF!</definedName>
    <definedName name="fs">#REF!</definedName>
    <definedName name="gg" localSheetId="0">IF(#REF!&lt;=5,INDEX(#REF!,(#REF!*5)-4),#REF!)</definedName>
    <definedName name="gg" localSheetId="4">IF(#REF!&lt;=5,INDEX(#REF!,(#REF!*5)-4),#REF!)</definedName>
    <definedName name="gg">IF(#REF!&lt;=5,INDEX(#REF!,(#REF!*5)-4),#REF!)</definedName>
    <definedName name="hh" localSheetId="0">#REF!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0">IF(#REF!&lt;=5,INDEX(#REF!,(#REF!*5)-4),#REF!)</definedName>
    <definedName name="mm" localSheetId="4">IF(#REF!&lt;=5,INDEX(#REF!,(#REF!*5)-4),#REF!)</definedName>
    <definedName name="mm">IF(#REF!&lt;=5,INDEX(#REF!,(#REF!*5)-4),#REF!)</definedName>
    <definedName name="PeriodInYear">'[4]P&amp;L'!$G$6</definedName>
    <definedName name="_xlnm.Print_Area" localSheetId="0">bs!$A$1:$M$91</definedName>
    <definedName name="_xlnm.Print_Area" localSheetId="4">'Cash Flow'!$A$1:$J$89</definedName>
    <definedName name="_xlnm.Print_Area" localSheetId="3">'ce-company'!$A$1:$R$25</definedName>
    <definedName name="_xlnm.Print_Area" localSheetId="2">'ce-conso'!$A$1:$Z$37</definedName>
    <definedName name="_xlnm.Print_Area" localSheetId="1">'PL&amp;OCI'!$A$1:$J$69</definedName>
    <definedName name="ratio">IF('[5]#REF'!$A$5&lt;=5,INDEX('[5]#REF'!F1:AC1,('[5]#REF'!$A$5*5)-4),'[5]#REF'!N1)</definedName>
    <definedName name="ratio1">IF('[5]#REF'!$A$5&lt;=5,INDEX('[5]#REF'!F1:AC1,('[5]#REF'!$A$5*5)-4),'[5]#REF'!R1)</definedName>
    <definedName name="ratio2">IF('[5]#REF'!$A$5&lt;=5,INDEX('[5]#REF'!F1:AC1,('[5]#REF'!$A$5*5)-4),'[5]#REF'!V1)</definedName>
    <definedName name="ratio3">IF('[5]#REF'!$A$5&lt;=5,INDEX('[5]#REF'!F1:AC1,('[5]#REF'!$A$5*5)-4),'[5]#REF'!Z1)</definedName>
    <definedName name="report">'[2]FA(NEW)'!$E$5:$G$45</definedName>
    <definedName name="rik" localSheetId="0">IF(#REF!&lt;=5,INDEX(#REF!,(#REF!*5)-4),#REF!)</definedName>
    <definedName name="rik" localSheetId="4">IF(#REF!&lt;=5,INDEX(#REF!,(#REF!*5)-4),#REF!)</definedName>
    <definedName name="rik">IF(#REF!&lt;=5,INDEX(#REF!,(#REF!*5)-4),#REF!)</definedName>
    <definedName name="twpl" localSheetId="0">#REF!</definedName>
    <definedName name="twpl" localSheetId="4">#REF!</definedName>
    <definedName name="twpl">#REF!</definedName>
    <definedName name="variance">'[2]FA(NEW)'!$BI$5:$CF$44</definedName>
    <definedName name="ytdbs" localSheetId="0">#REF!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71027"/>
</workbook>
</file>

<file path=xl/calcChain.xml><?xml version="1.0" encoding="utf-8"?>
<calcChain xmlns="http://schemas.openxmlformats.org/spreadsheetml/2006/main">
  <c r="P23" i="8" l="1"/>
  <c r="L23" i="8"/>
  <c r="P12" i="8"/>
  <c r="R22" i="8" l="1"/>
  <c r="P22" i="8"/>
  <c r="N22" i="8"/>
  <c r="L22" i="8"/>
  <c r="J22" i="8"/>
  <c r="H22" i="8"/>
  <c r="F22" i="8"/>
  <c r="R18" i="8"/>
  <c r="P18" i="8"/>
  <c r="R12" i="8"/>
  <c r="T18" i="7" l="1"/>
  <c r="H30" i="11" l="1"/>
  <c r="X19" i="7" l="1"/>
  <c r="H82" i="14"/>
  <c r="H78" i="14"/>
  <c r="F21" i="1" l="1"/>
  <c r="F22" i="1"/>
  <c r="H64" i="14" l="1"/>
  <c r="F12" i="1"/>
  <c r="F30" i="1" l="1"/>
  <c r="V18" i="7" l="1"/>
  <c r="T28" i="7"/>
  <c r="J35" i="7"/>
  <c r="H35" i="7"/>
  <c r="Z18" i="7" l="1"/>
  <c r="P33" i="7"/>
  <c r="V30" i="7"/>
  <c r="Z30" i="7" s="1"/>
  <c r="V28" i="7"/>
  <c r="Z28" i="7" s="1"/>
  <c r="H80" i="14" l="1"/>
  <c r="Y29" i="7" l="1"/>
  <c r="X29" i="7"/>
  <c r="W29" i="7"/>
  <c r="U29" i="7"/>
  <c r="S29" i="7"/>
  <c r="R29" i="7"/>
  <c r="Q29" i="7"/>
  <c r="P29" i="7"/>
  <c r="O29" i="7"/>
  <c r="N29" i="7"/>
  <c r="M29" i="7"/>
  <c r="L29" i="7"/>
  <c r="L35" i="7" s="1"/>
  <c r="K29" i="7"/>
  <c r="J29" i="7"/>
  <c r="I29" i="7"/>
  <c r="H29" i="7"/>
  <c r="G29" i="7"/>
  <c r="F29" i="7"/>
  <c r="E29" i="7"/>
  <c r="D2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U19" i="7"/>
  <c r="W19" i="7"/>
  <c r="Y19" i="7"/>
  <c r="D19" i="7"/>
  <c r="H83" i="14"/>
  <c r="H67" i="14"/>
  <c r="H66" i="14"/>
  <c r="H57" i="14"/>
  <c r="H34" i="14"/>
  <c r="H19" i="14"/>
  <c r="H35" i="14" l="1"/>
  <c r="H84" i="14"/>
  <c r="H85" i="14" s="1"/>
  <c r="T33" i="7"/>
  <c r="F35" i="7"/>
  <c r="D35" i="7"/>
  <c r="T26" i="7"/>
  <c r="V26" i="7" l="1"/>
  <c r="T29" i="7"/>
  <c r="T35" i="7"/>
  <c r="Z26" i="7" l="1"/>
  <c r="Z29" i="7" s="1"/>
  <c r="V29" i="7"/>
  <c r="X35" i="7" l="1"/>
  <c r="J74" i="11" l="1"/>
  <c r="J67" i="11"/>
  <c r="F74" i="11"/>
  <c r="F67" i="11"/>
  <c r="J60" i="1"/>
  <c r="F67" i="1"/>
  <c r="F60" i="1"/>
  <c r="J23" i="1"/>
  <c r="J16" i="1"/>
  <c r="F39" i="1"/>
  <c r="F36" i="1"/>
  <c r="F52" i="1" s="1"/>
  <c r="F62" i="1" s="1"/>
  <c r="F23" i="1"/>
  <c r="F16" i="1"/>
  <c r="F25" i="1" l="1"/>
  <c r="F27" i="1" s="1"/>
  <c r="F29" i="1" s="1"/>
  <c r="J25" i="1"/>
  <c r="J27" i="1" s="1"/>
  <c r="J29" i="1" s="1"/>
  <c r="J31" i="1" s="1"/>
  <c r="J34" i="1" s="1"/>
  <c r="J39" i="1" s="1"/>
  <c r="L80" i="14"/>
  <c r="L66" i="14"/>
  <c r="L57" i="14"/>
  <c r="L67" i="14" s="1"/>
  <c r="F80" i="14"/>
  <c r="V35" i="7" s="1"/>
  <c r="F66" i="14"/>
  <c r="F57" i="14"/>
  <c r="F67" i="14" s="1"/>
  <c r="L34" i="14"/>
  <c r="L19" i="14"/>
  <c r="F34" i="14"/>
  <c r="F19" i="14"/>
  <c r="J80" i="14"/>
  <c r="D80" i="14"/>
  <c r="D83" i="14" s="1"/>
  <c r="J66" i="14"/>
  <c r="D66" i="14"/>
  <c r="J57" i="14"/>
  <c r="J67" i="14" s="1"/>
  <c r="D57" i="14"/>
  <c r="D67" i="14" s="1"/>
  <c r="J34" i="14"/>
  <c r="D34" i="14"/>
  <c r="J19" i="14"/>
  <c r="D19" i="14"/>
  <c r="L83" i="14" l="1"/>
  <c r="R23" i="8"/>
  <c r="F31" i="1"/>
  <c r="F10" i="11"/>
  <c r="F28" i="11" s="1"/>
  <c r="F44" i="11" s="1"/>
  <c r="F48" i="11" s="1"/>
  <c r="F77" i="11" s="1"/>
  <c r="F79" i="11" s="1"/>
  <c r="J10" i="11"/>
  <c r="J28" i="11" s="1"/>
  <c r="J44" i="11" s="1"/>
  <c r="J48" i="11" s="1"/>
  <c r="J77" i="11" s="1"/>
  <c r="J79" i="11" s="1"/>
  <c r="J52" i="1"/>
  <c r="J62" i="1" s="1"/>
  <c r="J65" i="1" s="1"/>
  <c r="J83" i="14"/>
  <c r="J84" i="14" s="1"/>
  <c r="F83" i="14"/>
  <c r="Z35" i="7" s="1"/>
  <c r="F35" i="14"/>
  <c r="L84" i="14"/>
  <c r="D35" i="14"/>
  <c r="J35" i="14"/>
  <c r="L35" i="14"/>
  <c r="J85" i="14" l="1"/>
  <c r="D84" i="14"/>
  <c r="D85" i="14" s="1"/>
  <c r="F84" i="14"/>
  <c r="F85" i="14" s="1"/>
  <c r="L85" i="14"/>
  <c r="H60" i="1" l="1"/>
  <c r="D60" i="1"/>
  <c r="T31" i="7" l="1"/>
  <c r="T21" i="7"/>
  <c r="T20" i="7"/>
  <c r="T16" i="7"/>
  <c r="R32" i="7"/>
  <c r="R34" i="7" s="1"/>
  <c r="R22" i="7"/>
  <c r="R24" i="7" s="1"/>
  <c r="T19" i="7" l="1"/>
  <c r="V31" i="7"/>
  <c r="H67" i="11" l="1"/>
  <c r="D67" i="11"/>
  <c r="N21" i="8" l="1"/>
  <c r="L21" i="8"/>
  <c r="J21" i="8"/>
  <c r="H21" i="8"/>
  <c r="F21" i="8"/>
  <c r="P20" i="8"/>
  <c r="R20" i="8" s="1"/>
  <c r="N15" i="8"/>
  <c r="N16" i="8" s="1"/>
  <c r="L15" i="8"/>
  <c r="L16" i="8" s="1"/>
  <c r="J15" i="8"/>
  <c r="J16" i="8" s="1"/>
  <c r="H15" i="8"/>
  <c r="H16" i="8" s="1"/>
  <c r="F15" i="8"/>
  <c r="F16" i="8" s="1"/>
  <c r="P14" i="8"/>
  <c r="R14" i="8" s="1"/>
  <c r="X32" i="7"/>
  <c r="P32" i="7"/>
  <c r="P34" i="7" s="1"/>
  <c r="N32" i="7"/>
  <c r="N34" i="7" s="1"/>
  <c r="J32" i="7"/>
  <c r="J34" i="7" s="1"/>
  <c r="H32" i="7"/>
  <c r="H34" i="7" s="1"/>
  <c r="F32" i="7"/>
  <c r="D32" i="7"/>
  <c r="Z31" i="7"/>
  <c r="X22" i="7"/>
  <c r="X24" i="7" s="1"/>
  <c r="P22" i="7"/>
  <c r="P24" i="7" s="1"/>
  <c r="N22" i="7"/>
  <c r="N24" i="7" s="1"/>
  <c r="L22" i="7"/>
  <c r="L24" i="7" s="1"/>
  <c r="J22" i="7"/>
  <c r="J24" i="7" s="1"/>
  <c r="H22" i="7"/>
  <c r="H24" i="7" s="1"/>
  <c r="F22" i="7"/>
  <c r="F24" i="7" s="1"/>
  <c r="D22" i="7"/>
  <c r="D24" i="7" s="1"/>
  <c r="V21" i="7"/>
  <c r="Z21" i="7" s="1"/>
  <c r="X34" i="7" l="1"/>
  <c r="X36" i="7" s="1"/>
  <c r="H23" i="8"/>
  <c r="J23" i="8"/>
  <c r="F23" i="8"/>
  <c r="L32" i="7"/>
  <c r="L34" i="7" s="1"/>
  <c r="L36" i="7" s="1"/>
  <c r="J36" i="7" l="1"/>
  <c r="F34" i="7"/>
  <c r="F36" i="7" s="1"/>
  <c r="D34" i="7"/>
  <c r="D36" i="7" s="1"/>
  <c r="H36" i="7"/>
  <c r="P19" i="8"/>
  <c r="P21" i="8" s="1"/>
  <c r="P15" i="8"/>
  <c r="P16" i="8" s="1"/>
  <c r="T32" i="7"/>
  <c r="D67" i="1"/>
  <c r="D36" i="1"/>
  <c r="D52" i="1" s="1"/>
  <c r="H23" i="1"/>
  <c r="D23" i="1"/>
  <c r="T34" i="7" l="1"/>
  <c r="T36" i="7" s="1"/>
  <c r="V32" i="7"/>
  <c r="V34" i="7" s="1"/>
  <c r="V20" i="7"/>
  <c r="Z20" i="7" s="1"/>
  <c r="Z22" i="7" s="1"/>
  <c r="T22" i="7"/>
  <c r="T24" i="7" s="1"/>
  <c r="V16" i="7"/>
  <c r="V19" i="7" s="1"/>
  <c r="P24" i="8"/>
  <c r="R19" i="8"/>
  <c r="R21" i="8" s="1"/>
  <c r="R13" i="8"/>
  <c r="R15" i="8" s="1"/>
  <c r="R16" i="8" s="1"/>
  <c r="D62" i="1"/>
  <c r="H16" i="1"/>
  <c r="H25" i="1" s="1"/>
  <c r="H27" i="1" s="1"/>
  <c r="H29" i="1" s="1"/>
  <c r="D16" i="1"/>
  <c r="D25" i="1" s="1"/>
  <c r="D27" i="1" s="1"/>
  <c r="D29" i="1" s="1"/>
  <c r="D10" i="11" s="1"/>
  <c r="V36" i="7" l="1"/>
  <c r="Z32" i="7"/>
  <c r="Z34" i="7" s="1"/>
  <c r="H31" i="1"/>
  <c r="H34" i="1" s="1"/>
  <c r="H10" i="11"/>
  <c r="H28" i="11" s="1"/>
  <c r="V22" i="7"/>
  <c r="V24" i="7" s="1"/>
  <c r="D31" i="1"/>
  <c r="D28" i="11"/>
  <c r="D44" i="11" s="1"/>
  <c r="H39" i="1" l="1"/>
  <c r="H52" i="1"/>
  <c r="H74" i="11"/>
  <c r="D74" i="11"/>
  <c r="H44" i="11"/>
  <c r="H48" i="11" s="1"/>
  <c r="D48" i="11"/>
  <c r="L24" i="8"/>
  <c r="J24" i="8"/>
  <c r="H24" i="8"/>
  <c r="F24" i="8"/>
  <c r="Z36" i="7" l="1"/>
  <c r="D77" i="11"/>
  <c r="D79" i="11" s="1"/>
  <c r="D80" i="11" s="1"/>
  <c r="H77" i="11"/>
  <c r="H79" i="11" s="1"/>
  <c r="H80" i="11" s="1"/>
  <c r="Z16" i="7"/>
  <c r="Z19" i="7" s="1"/>
  <c r="Z24" i="7" s="1"/>
  <c r="R24" i="8" l="1"/>
  <c r="D39" i="1"/>
  <c r="H62" i="1" l="1"/>
  <c r="H65" i="1" s="1"/>
</calcChain>
</file>

<file path=xl/comments1.xml><?xml version="1.0" encoding="utf-8"?>
<comments xmlns="http://schemas.openxmlformats.org/spreadsheetml/2006/main">
  <authors>
    <author>Nummon Kerdmongkhonchai</author>
  </authors>
  <commentList>
    <comment ref="A17" authorId="0" shapeId="0">
      <text>
        <r>
          <rPr>
            <b/>
            <sz val="9"/>
            <color indexed="81"/>
            <rFont val="Tahoma"/>
            <family val="2"/>
          </rPr>
          <t>Nummon Kerdmongkhonchai:</t>
        </r>
        <r>
          <rPr>
            <sz val="9"/>
            <color indexed="81"/>
            <rFont val="Tahoma"/>
            <family val="2"/>
          </rPr>
          <t xml:space="preserve">
PPS- Capitalised commission</t>
        </r>
      </text>
    </comment>
  </commentList>
</comments>
</file>

<file path=xl/comments2.xml><?xml version="1.0" encoding="utf-8"?>
<comments xmlns="http://schemas.openxmlformats.org/spreadsheetml/2006/main">
  <authors>
    <author>Nummon Kerdmongkhonchai</author>
  </authors>
  <commentList>
    <comment ref="F12" authorId="0" shapeId="0">
      <text>
        <r>
          <rPr>
            <b/>
            <sz val="9"/>
            <color indexed="81"/>
            <rFont val="Tahoma"/>
            <family val="2"/>
          </rPr>
          <t>Nummon Kerdmongkhonchai:</t>
        </r>
        <r>
          <rPr>
            <sz val="9"/>
            <color indexed="81"/>
            <rFont val="Tahoma"/>
            <family val="2"/>
          </rPr>
          <t xml:space="preserve">
Restated:
- Free golf membership</t>
        </r>
      </text>
    </comment>
    <comment ref="F21" authorId="0" shapeId="0">
      <text>
        <r>
          <rPr>
            <b/>
            <sz val="9"/>
            <color indexed="81"/>
            <rFont val="Tahoma"/>
            <family val="2"/>
          </rPr>
          <t>Nummon Kerdmongkhonchai:</t>
        </r>
        <r>
          <rPr>
            <sz val="9"/>
            <color indexed="81"/>
            <rFont val="Tahoma"/>
            <family val="2"/>
          </rPr>
          <t xml:space="preserve">
Restated:
1.Cap commission
2. Free golf membership</t>
        </r>
      </text>
    </comment>
    <comment ref="F30" authorId="0" shapeId="0">
      <text>
        <r>
          <rPr>
            <b/>
            <sz val="9"/>
            <color indexed="81"/>
            <rFont val="Tahoma"/>
            <family val="2"/>
          </rPr>
          <t>Nummon Kerdmongkhonchai:</t>
        </r>
        <r>
          <rPr>
            <sz val="9"/>
            <color indexed="81"/>
            <rFont val="Tahoma"/>
            <family val="2"/>
          </rPr>
          <t xml:space="preserve">
Restated:
DTL on cap commission</t>
        </r>
      </text>
    </comment>
  </commentList>
</comments>
</file>

<file path=xl/sharedStrings.xml><?xml version="1.0" encoding="utf-8"?>
<sst xmlns="http://schemas.openxmlformats.org/spreadsheetml/2006/main" count="369" uniqueCount="252">
  <si>
    <t>Laguna Resorts &amp; Hotels Public Company Limited and its subsidiaries</t>
  </si>
  <si>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</si>
  <si>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</si>
  <si>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</si>
  <si>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</si>
  <si>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</si>
  <si>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</si>
  <si>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</si>
  <si>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</si>
  <si>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</si>
  <si>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</si>
  <si>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</si>
  <si>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</si>
  <si>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The accompanying notes are an integral part of the financial statements.</t>
  </si>
  <si>
    <t>Liabilities and shareholders' equity</t>
  </si>
  <si>
    <t>Current liabilities</t>
  </si>
  <si>
    <t xml:space="preserve">   institutions</t>
  </si>
  <si>
    <t>Other current liabilities</t>
  </si>
  <si>
    <t>Total current liabilities</t>
  </si>
  <si>
    <t>Non-current liabilities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</si>
  <si>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</si>
  <si>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</si>
  <si>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</si>
  <si>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</si>
  <si>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</si>
  <si>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</si>
  <si>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</si>
  <si>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</si>
  <si>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</si>
  <si>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</si>
  <si>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</si>
  <si>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</si>
  <si>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</si>
  <si>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</si>
  <si>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Total shareholders' equity</t>
  </si>
  <si>
    <t>Total liabilities and shareholders' equity</t>
  </si>
  <si>
    <t>Other income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</si>
  <si>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</si>
  <si>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</si>
  <si>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</si>
  <si>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</si>
  <si>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</si>
  <si>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</si>
  <si>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</si>
  <si>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Finance cost</t>
  </si>
  <si>
    <t>Basic earnings per share</t>
  </si>
  <si>
    <t>Cash flows from operating activites</t>
  </si>
  <si>
    <t xml:space="preserve">   to net cash provided by (paid from) operating activities:</t>
  </si>
  <si>
    <t xml:space="preserve">   Depreciation</t>
  </si>
  <si>
    <t xml:space="preserve">   Amortisation of leasehold rights</t>
  </si>
  <si>
    <t xml:space="preserve">   Interest income</t>
  </si>
  <si>
    <t xml:space="preserve">   Interest expenses</t>
  </si>
  <si>
    <t xml:space="preserve">   operating assets and liabilities</t>
  </si>
  <si>
    <t>Operating assets (increase) decrease</t>
  </si>
  <si>
    <t xml:space="preserve">   Inventories</t>
  </si>
  <si>
    <t xml:space="preserve">   Property development cost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</si>
  <si>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</si>
  <si>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</si>
  <si>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</si>
  <si>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</si>
  <si>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Other current liabilities</t>
  </si>
  <si>
    <t xml:space="preserve">   Other non-current liabilities</t>
  </si>
  <si>
    <t xml:space="preserve">   Cash received for interest income</t>
  </si>
  <si>
    <t xml:space="preserve">   Cash paid for interest expenses</t>
  </si>
  <si>
    <t>Net cash flows from (used in) operating activities</t>
  </si>
  <si>
    <t>Cash flows from investing activities</t>
  </si>
  <si>
    <t>Cash flows from financing activities</t>
  </si>
  <si>
    <t>Repayment of long-term loans from subsidiaries</t>
  </si>
  <si>
    <t>Repayment of long-term loans from financial institutions</t>
  </si>
  <si>
    <t>Net increase (decrease) in cash and cash equivalents</t>
  </si>
  <si>
    <t>Supplemental cash flows information</t>
  </si>
  <si>
    <t>Non-cash items</t>
  </si>
  <si>
    <t>Issued and fully</t>
  </si>
  <si>
    <t>paid-up</t>
  </si>
  <si>
    <t xml:space="preserve">Revaluation </t>
  </si>
  <si>
    <t>Appropriated -</t>
  </si>
  <si>
    <t>share capital</t>
  </si>
  <si>
    <t>Statutory reserve</t>
  </si>
  <si>
    <t>Unappropriated</t>
  </si>
  <si>
    <t>Total</t>
  </si>
  <si>
    <t>Total equity</t>
  </si>
  <si>
    <t xml:space="preserve">surplus </t>
  </si>
  <si>
    <t>on assets</t>
  </si>
  <si>
    <t>statutory reserve</t>
  </si>
  <si>
    <t>Trade and other receivables</t>
  </si>
  <si>
    <t xml:space="preserve">Inventories </t>
  </si>
  <si>
    <t>Investments in associates</t>
  </si>
  <si>
    <t xml:space="preserve">Property, plant and equipment </t>
  </si>
  <si>
    <t>Investment properties</t>
  </si>
  <si>
    <t>Trade and other payables</t>
  </si>
  <si>
    <t>Provision for long-term employee benefits</t>
  </si>
  <si>
    <t>Non-controlling interests of the subsidiaries</t>
  </si>
  <si>
    <t>Equity holders of the Company</t>
  </si>
  <si>
    <t>Equity attributable to the owners of the Company</t>
  </si>
  <si>
    <t>Other components of shareholders' equity</t>
  </si>
  <si>
    <t>Other comprehensive income</t>
  </si>
  <si>
    <t>Exchange</t>
  </si>
  <si>
    <t>differences on</t>
  </si>
  <si>
    <t xml:space="preserve">translation of </t>
  </si>
  <si>
    <t>Total other</t>
  </si>
  <si>
    <t>financial</t>
  </si>
  <si>
    <t>components of</t>
  </si>
  <si>
    <t>attributable to</t>
  </si>
  <si>
    <t xml:space="preserve"> interests</t>
  </si>
  <si>
    <t>statements in</t>
  </si>
  <si>
    <t>shareholders'</t>
  </si>
  <si>
    <t>shareholders of</t>
  </si>
  <si>
    <t xml:space="preserve">of the </t>
  </si>
  <si>
    <t>foreign currency</t>
  </si>
  <si>
    <t>equity</t>
  </si>
  <si>
    <t>the Company</t>
  </si>
  <si>
    <t>subsidiaries</t>
  </si>
  <si>
    <t xml:space="preserve">components of </t>
  </si>
  <si>
    <t xml:space="preserve">   Provision for long-term employee benefits</t>
  </si>
  <si>
    <t xml:space="preserve">Profit (loss) from operating activities before changes in </t>
  </si>
  <si>
    <t xml:space="preserve">   Trade and other receivables</t>
  </si>
  <si>
    <t xml:space="preserve">   Trade and other payables</t>
  </si>
  <si>
    <t>Equity attributable to owner of the Company</t>
  </si>
  <si>
    <t xml:space="preserve">Exchange differences on translation of </t>
  </si>
  <si>
    <t>Profit (loss) attributable to equity holders of the Company</t>
  </si>
  <si>
    <t xml:space="preserve">Cash flows from (used in) operating activities </t>
  </si>
  <si>
    <t>Profit (loss) attributable to:</t>
  </si>
  <si>
    <t>Revenue</t>
  </si>
  <si>
    <t>Revenue from hotel operations</t>
  </si>
  <si>
    <t>Revenue from property development operations</t>
  </si>
  <si>
    <t>Revenue from office rental operations</t>
  </si>
  <si>
    <t>Total revenue</t>
  </si>
  <si>
    <t>(Unit: Thousand Baht)</t>
  </si>
  <si>
    <t>(Unaudited but reviewed)</t>
  </si>
  <si>
    <t>Net cash flows from (used in) investing activities</t>
  </si>
  <si>
    <t>Net cash flows from (used in) financing activities</t>
  </si>
  <si>
    <t>Advance received from customers</t>
  </si>
  <si>
    <t>Profit (loss) for the period</t>
  </si>
  <si>
    <t>Cash and cash equivalents at beginning of period</t>
  </si>
  <si>
    <t>Cash and cash equivalents at end of period</t>
  </si>
  <si>
    <t xml:space="preserve">Cash paid for acquisition of property, plant and equipment </t>
  </si>
  <si>
    <t>Cash received from sales of property, plant and equipment</t>
  </si>
  <si>
    <t>Income tax payable</t>
  </si>
  <si>
    <t xml:space="preserve">Equity attributable to non-controlling interests </t>
  </si>
  <si>
    <t xml:space="preserve">   of the subsidiaries</t>
  </si>
  <si>
    <t>Directors</t>
  </si>
  <si>
    <t>Statement of financial position</t>
  </si>
  <si>
    <t>Statement of financial position (continued)</t>
  </si>
  <si>
    <t>Income statement</t>
  </si>
  <si>
    <t>Profit (loss) before income tax expenses</t>
  </si>
  <si>
    <t>Income tax expenses</t>
  </si>
  <si>
    <t>Statement of comprehensive income</t>
  </si>
  <si>
    <t>Statement of changes in shareholders' equity</t>
  </si>
  <si>
    <t>Statement of changes in shareholders' equity (continued)</t>
  </si>
  <si>
    <t>Cash flow statement</t>
  </si>
  <si>
    <t>Cash flow statement (continued)</t>
  </si>
  <si>
    <t>Deferred tax assets</t>
  </si>
  <si>
    <t>Deferred tax liabilities</t>
  </si>
  <si>
    <t xml:space="preserve">Net exchange differences on translation of financial </t>
  </si>
  <si>
    <t xml:space="preserve">    statements in foreign currency</t>
  </si>
  <si>
    <t xml:space="preserve">   financial statements in foreign currency</t>
  </si>
  <si>
    <t>Equity attributable</t>
  </si>
  <si>
    <t>to non-controlling</t>
  </si>
  <si>
    <t>Adjustments to reconcile profit (loss) before income tax expenses</t>
  </si>
  <si>
    <t xml:space="preserve">   Advance received from customers</t>
  </si>
  <si>
    <t xml:space="preserve">   Cash paid for income tax</t>
  </si>
  <si>
    <t>Cash received from long-term loans to subsidiaries</t>
  </si>
  <si>
    <t>Cash paid for long-term loans to subsidiaries</t>
  </si>
  <si>
    <t>Revaluation</t>
  </si>
  <si>
    <t xml:space="preserve">   Write off property, plant and equipment</t>
  </si>
  <si>
    <t>Draw down of long-term loans from subsidiaries</t>
  </si>
  <si>
    <t>Draw down of long-term loans from financial institutions</t>
  </si>
  <si>
    <t>Profit for the period</t>
  </si>
  <si>
    <t>Loss for the period</t>
  </si>
  <si>
    <t>Other comprehensive income (loss):</t>
  </si>
  <si>
    <t>Other comprehensive income (loss) for the period</t>
  </si>
  <si>
    <t>Total comprehensive income (loss) for the period</t>
  </si>
  <si>
    <t>Total comprehensive income (loss) attributable to:</t>
  </si>
  <si>
    <t xml:space="preserve">Total comprehensive income (loss) for the period </t>
  </si>
  <si>
    <t xml:space="preserve">   to profit or loss in subsequent periods:</t>
  </si>
  <si>
    <t>(Unit: Thousand Baht, except earnings per share expressed in Baht)</t>
  </si>
  <si>
    <t xml:space="preserve">   Amortisation of transaction costs related to debenture issuance</t>
  </si>
  <si>
    <t>Cash paid for acquisition of investment properties</t>
  </si>
  <si>
    <t xml:space="preserve">   Reduction of inventory to net realisable value</t>
  </si>
  <si>
    <t xml:space="preserve">   Allowance for doubtful accounts (reversal)</t>
  </si>
  <si>
    <t>(Unaudited</t>
  </si>
  <si>
    <t>but reviewed)</t>
  </si>
  <si>
    <t>(Audited)</t>
  </si>
  <si>
    <t>Other comprehensive income (loss) to be reclassified</t>
  </si>
  <si>
    <t xml:space="preserve">   Reversal of revaluation surplus on disposal of assets</t>
  </si>
  <si>
    <t xml:space="preserve">   Interest recorded as property development cost</t>
  </si>
  <si>
    <t>Current investment - short-term fixed deposit</t>
  </si>
  <si>
    <t>Property development cost</t>
  </si>
  <si>
    <t>Long-term restricted deposit at financial institution</t>
  </si>
  <si>
    <t>Long-term fixed deposit</t>
  </si>
  <si>
    <t xml:space="preserve">Long-term trade accounts receivable </t>
  </si>
  <si>
    <t>Investments in subsidiaries</t>
  </si>
  <si>
    <t xml:space="preserve">Other long-term investments </t>
  </si>
  <si>
    <t>Long-term loans to subsidiaries</t>
  </si>
  <si>
    <t>Goodwill</t>
  </si>
  <si>
    <t>Leasehold rights</t>
  </si>
  <si>
    <t>Current portion of long-term loans from financial</t>
  </si>
  <si>
    <t>Long-term loans from subsidiaries</t>
  </si>
  <si>
    <t>Long-term loans from financial institutions</t>
  </si>
  <si>
    <t xml:space="preserve">   - net of current portion</t>
  </si>
  <si>
    <t>Long-term provision - provision for legal case</t>
  </si>
  <si>
    <t>Share of other comprehensive income (loss) of associates</t>
  </si>
  <si>
    <t xml:space="preserve">   Share of comprehensive income (loss) of associates</t>
  </si>
  <si>
    <t>Share of other</t>
  </si>
  <si>
    <t>comprehensive</t>
  </si>
  <si>
    <t>income (loss) of</t>
  </si>
  <si>
    <t>associates</t>
  </si>
  <si>
    <t>Interest income</t>
  </si>
  <si>
    <t xml:space="preserve">   Forfeited money from property units</t>
  </si>
  <si>
    <t>Short-term loans from financial institutions</t>
  </si>
  <si>
    <t>Decrease in short-term loans from financial institutions</t>
  </si>
  <si>
    <t>Balance as at 1 January 2018</t>
  </si>
  <si>
    <t>Balance as at 31 March 2018</t>
  </si>
  <si>
    <t>2018</t>
  </si>
  <si>
    <t>shareholders' equity</t>
  </si>
  <si>
    <t xml:space="preserve">Other  components of </t>
  </si>
  <si>
    <t>surplus on assets</t>
  </si>
  <si>
    <t>Current portion of unsecured debenture</t>
  </si>
  <si>
    <t xml:space="preserve">   Long-term provision - provision for legal case</t>
  </si>
  <si>
    <t xml:space="preserve">   Gain on sale of property, plant and equipment</t>
  </si>
  <si>
    <t xml:space="preserve">   Provision for impairment of deposit for purchase of land</t>
  </si>
  <si>
    <t>As at 31 March 2019</t>
  </si>
  <si>
    <t>31 March 2019</t>
  </si>
  <si>
    <t>31 December 2018</t>
  </si>
  <si>
    <t>For the three-month period ended 31 March 2019</t>
  </si>
  <si>
    <t>2019</t>
  </si>
  <si>
    <t>Balance as at 1 January 2019</t>
  </si>
  <si>
    <t>Balance as at 31 March 2019</t>
  </si>
  <si>
    <t>1 January 2018</t>
  </si>
  <si>
    <t>(Restated)</t>
  </si>
  <si>
    <t>Cost to obtain contracts with customers</t>
  </si>
  <si>
    <t xml:space="preserve">   Cost to obtain contract with customers</t>
  </si>
  <si>
    <t>Increase in long-term fixed deposit</t>
  </si>
  <si>
    <t>Dividend received from investment in subsidiaries</t>
  </si>
  <si>
    <t>Balance as at 31 December 2017 - as previously reported</t>
  </si>
  <si>
    <t>Balance as at 31 December 2017 - as restated</t>
  </si>
  <si>
    <t>Balance as at 31 December 2018 - as previously reported</t>
  </si>
  <si>
    <t>Balance as at 31 December 2018 - as restated</t>
  </si>
  <si>
    <t xml:space="preserve">   finance cost and income tax expenses</t>
  </si>
  <si>
    <t>Profit before share of profit from investments in associates,</t>
  </si>
  <si>
    <t>Share of profit from investments in associates</t>
  </si>
  <si>
    <t>Profit before finance cost and income tax expenses</t>
  </si>
  <si>
    <t>Reversal of revaluation surplus on disposal of assets</t>
  </si>
  <si>
    <t xml:space="preserve">   Share of profit from investments in associates</t>
  </si>
  <si>
    <t xml:space="preserve">   the adoption of new financial reporting standard (Note 2)</t>
  </si>
  <si>
    <t>Profit for the period (restated)</t>
  </si>
  <si>
    <t xml:space="preserve">   Dividend income from investments in subsidiaries</t>
  </si>
  <si>
    <t>Total comprehensive income (loss) for the period (restated)</t>
  </si>
  <si>
    <t>Balance as at 31 March 2018 - as restated</t>
  </si>
  <si>
    <t>Cumultive effects of the change in accounting policies due to</t>
  </si>
  <si>
    <t xml:space="preserve">      plant and equipment</t>
  </si>
  <si>
    <t xml:space="preserve">   Transfer of property development cost to property,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</si>
</sst>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_);[Red]\(#,##0\);"/>
    <numFmt numFmtId="166" formatCode="_([$€-2]* #,##0.00_);_([$€-2]* \(#,##0.00\);_([$€-2]* &quot;-&quot;??_)"/>
    <numFmt numFmtId="167" formatCode="_(* #,##0.00_);_(* \(#,##0.00\);_(* &quot;-&quot;_);_(@_)"/>
  </numFmts>
  <fonts count="25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4"/>
      <name val="CordiaUPC"/>
      <family val="2"/>
      <charset val="222"/>
    </font>
    <font>
      <sz val="14"/>
      <name val="CordiaUPC"/>
      <family val="2"/>
      <charset val="222"/>
    </font>
    <font>
      <b/>
      <sz val="7"/>
      <name val="Helv"/>
    </font>
    <font>
      <sz val="10"/>
      <name val="Arial"/>
      <family val="2"/>
    </font>
    <font>
      <sz val="7"/>
      <name val="Small Fonts"/>
      <family val="2"/>
    </font>
    <font>
      <sz val="12"/>
      <name val="Times New Roman"/>
      <family val="1"/>
    </font>
    <font>
      <u/>
      <sz val="10"/>
      <color indexed="12"/>
      <name val="Geneva"/>
    </font>
    <font>
      <u/>
      <sz val="10"/>
      <color indexed="36"/>
      <name val="Geneva"/>
    </font>
    <font>
      <sz val="9"/>
      <color theme="1"/>
      <name val="Arial"/>
      <family val="2"/>
    </font>
    <font>
      <sz val="11"/>
      <name val="Arial"/>
      <family val="2"/>
    </font>
    <font>
      <sz val="13.5"/>
      <name val="Angsana New"/>
      <family val="1"/>
    </font>
    <font>
      <sz val="17"/>
      <name val="Angsana New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uble">
        <color indexed="64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2" fillId="2" borderId="0">
      <protection hidden="1"/>
    </xf>
    <xf numFmtId="166" fontId="13" fillId="0" borderId="0" applyFont="0" applyFill="0" applyBorder="0" applyAlignment="0" applyProtection="0"/>
    <xf numFmtId="37" fontId="14" fillId="0" borderId="0"/>
    <xf numFmtId="0" fontId="10" fillId="0" borderId="0"/>
    <xf numFmtId="37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</cellStyleXfs>
  <cellXfs count="111">
    <xf numFmtId="0" fontId="0" fillId="0" borderId="0" xfId="0"/>
    <xf numFmtId="0" fontId="2" fillId="0" borderId="0" xfId="0" applyFont="1" applyFill="1" applyAlignment="1">
      <alignment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37" fontId="3" fillId="0" borderId="0" xfId="0" applyNumberFormat="1" applyFont="1" applyFill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37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37" fontId="3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37" fontId="3" fillId="0" borderId="3" xfId="0" applyNumberFormat="1" applyFont="1" applyFill="1" applyBorder="1" applyAlignment="1">
      <alignment vertical="center"/>
    </xf>
    <xf numFmtId="41" fontId="3" fillId="0" borderId="1" xfId="0" quotePrefix="1" applyNumberFormat="1" applyFont="1" applyFill="1" applyBorder="1" applyAlignment="1">
      <alignment horizontal="right" vertical="center"/>
    </xf>
    <xf numFmtId="37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1" fontId="3" fillId="0" borderId="3" xfId="0" applyNumberFormat="1" applyFont="1" applyFill="1" applyBorder="1" applyAlignment="1">
      <alignment vertical="center"/>
    </xf>
    <xf numFmtId="39" fontId="3" fillId="0" borderId="3" xfId="0" applyNumberFormat="1" applyFont="1" applyFill="1" applyBorder="1" applyAlignment="1">
      <alignment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37" fontId="4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0" xfId="6" applyFont="1" applyFill="1" applyAlignment="1">
      <alignment vertical="center"/>
    </xf>
    <xf numFmtId="41" fontId="8" fillId="0" borderId="0" xfId="6" applyNumberFormat="1" applyFont="1" applyFill="1" applyAlignment="1">
      <alignment horizontal="right" vertical="center"/>
    </xf>
    <xf numFmtId="0" fontId="8" fillId="0" borderId="0" xfId="6" applyFont="1" applyFill="1" applyBorder="1" applyAlignment="1">
      <alignment vertical="center"/>
    </xf>
    <xf numFmtId="0" fontId="8" fillId="0" borderId="1" xfId="6" applyFont="1" applyFill="1" applyBorder="1" applyAlignment="1">
      <alignment horizontal="centerContinuous" vertical="center"/>
    </xf>
    <xf numFmtId="0" fontId="8" fillId="0" borderId="0" xfId="6" applyFont="1" applyFill="1" applyAlignment="1">
      <alignment vertical="center"/>
    </xf>
    <xf numFmtId="0" fontId="8" fillId="0" borderId="0" xfId="6" applyFont="1" applyFill="1" applyBorder="1" applyAlignment="1">
      <alignment horizontal="center" vertical="center"/>
    </xf>
    <xf numFmtId="0" fontId="8" fillId="0" borderId="0" xfId="6" applyFont="1" applyFill="1" applyAlignment="1">
      <alignment horizontal="center" vertical="center"/>
    </xf>
    <xf numFmtId="164" fontId="3" fillId="0" borderId="0" xfId="0" applyNumberFormat="1" applyFont="1" applyFill="1" applyAlignment="1">
      <alignment vertical="center"/>
    </xf>
    <xf numFmtId="43" fontId="3" fillId="0" borderId="0" xfId="0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horizontal="right" vertical="center"/>
    </xf>
    <xf numFmtId="41" fontId="8" fillId="0" borderId="4" xfId="0" applyNumberFormat="1" applyFont="1" applyFill="1" applyBorder="1" applyAlignment="1">
      <alignment horizontal="right" vertical="center"/>
    </xf>
    <xf numFmtId="41" fontId="8" fillId="0" borderId="0" xfId="0" applyNumberFormat="1" applyFont="1" applyFill="1" applyBorder="1" applyAlignment="1">
      <alignment horizontal="left" vertical="center"/>
    </xf>
    <xf numFmtId="41" fontId="8" fillId="0" borderId="5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quotePrefix="1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right" vertical="center"/>
    </xf>
    <xf numFmtId="41" fontId="8" fillId="0" borderId="0" xfId="0" applyNumberFormat="1" applyFont="1" applyFill="1" applyAlignment="1">
      <alignment horizontal="right" vertical="center"/>
    </xf>
    <xf numFmtId="41" fontId="3" fillId="0" borderId="5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6" applyFont="1" applyFill="1" applyAlignment="1">
      <alignment vertical="center"/>
    </xf>
    <xf numFmtId="41" fontId="3" fillId="0" borderId="0" xfId="6" applyNumberFormat="1" applyFont="1" applyFill="1" applyAlignment="1">
      <alignment horizontal="right" vertical="center"/>
    </xf>
    <xf numFmtId="0" fontId="3" fillId="0" borderId="0" xfId="6" applyFont="1" applyFill="1" applyAlignment="1">
      <alignment vertical="center"/>
    </xf>
    <xf numFmtId="0" fontId="3" fillId="0" borderId="0" xfId="6" applyFont="1" applyFill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0" fontId="3" fillId="0" borderId="0" xfId="6" applyFont="1" applyFill="1" applyAlignment="1">
      <alignment horizontal="center" vertical="center"/>
    </xf>
    <xf numFmtId="41" fontId="3" fillId="0" borderId="5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left" vertical="center"/>
    </xf>
    <xf numFmtId="41" fontId="3" fillId="0" borderId="1" xfId="0" applyNumberFormat="1" applyFont="1" applyFill="1" applyBorder="1" applyAlignment="1">
      <alignment horizontal="left" vertical="center"/>
    </xf>
    <xf numFmtId="0" fontId="4" fillId="0" borderId="0" xfId="0" quotePrefix="1" applyFont="1" applyFill="1" applyAlignment="1">
      <alignment horizontal="center" vertical="center"/>
    </xf>
    <xf numFmtId="0" fontId="9" fillId="0" borderId="0" xfId="6" applyFont="1" applyFill="1" applyAlignment="1">
      <alignment horizontal="center" vertical="center"/>
    </xf>
    <xf numFmtId="0" fontId="7" fillId="0" borderId="1" xfId="6" applyFont="1" applyFill="1" applyBorder="1" applyAlignment="1">
      <alignment horizontal="centerContinuous" vertical="center"/>
    </xf>
    <xf numFmtId="41" fontId="8" fillId="0" borderId="0" xfId="6" applyNumberFormat="1" applyFont="1" applyFill="1" applyBorder="1" applyAlignment="1">
      <alignment vertical="center"/>
    </xf>
    <xf numFmtId="0" fontId="3" fillId="0" borderId="0" xfId="6" applyFont="1" applyFill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41" fontId="3" fillId="0" borderId="0" xfId="6" applyNumberFormat="1" applyFont="1" applyFill="1" applyAlignment="1">
      <alignment vertical="center"/>
    </xf>
    <xf numFmtId="0" fontId="8" fillId="0" borderId="0" xfId="6" applyFont="1" applyFill="1" applyBorder="1" applyAlignment="1">
      <alignment horizontal="centerContinuous" vertical="center"/>
    </xf>
    <xf numFmtId="0" fontId="8" fillId="0" borderId="1" xfId="6" applyFont="1" applyFill="1" applyBorder="1" applyAlignment="1">
      <alignment vertical="center"/>
    </xf>
    <xf numFmtId="0" fontId="8" fillId="0" borderId="4" xfId="6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43" fontId="3" fillId="0" borderId="3" xfId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41" fontId="8" fillId="0" borderId="1" xfId="0" applyNumberFormat="1" applyFont="1" applyFill="1" applyBorder="1" applyAlignment="1">
      <alignment horizontal="right" vertical="center"/>
    </xf>
    <xf numFmtId="41" fontId="8" fillId="0" borderId="1" xfId="0" applyNumberFormat="1" applyFont="1" applyFill="1" applyBorder="1" applyAlignment="1">
      <alignment vertical="center"/>
    </xf>
    <xf numFmtId="41" fontId="3" fillId="0" borderId="0" xfId="1" applyNumberFormat="1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2" fontId="3" fillId="0" borderId="0" xfId="0" applyNumberFormat="1" applyFont="1" applyFill="1" applyAlignment="1">
      <alignment vertical="center"/>
    </xf>
    <xf numFmtId="41" fontId="8" fillId="0" borderId="0" xfId="6" applyNumberFormat="1" applyFont="1" applyFill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0" fontId="3" fillId="0" borderId="0" xfId="0" quotePrefix="1" applyFont="1" applyFill="1" applyAlignment="1">
      <alignment horizontal="center" vertical="center"/>
    </xf>
    <xf numFmtId="0" fontId="3" fillId="0" borderId="0" xfId="0" quotePrefix="1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/>
    </xf>
    <xf numFmtId="49" fontId="19" fillId="0" borderId="0" xfId="0" applyNumberFormat="1" applyFont="1" applyFill="1" applyAlignment="1">
      <alignment horizontal="center"/>
    </xf>
    <xf numFmtId="0" fontId="20" fillId="0" borderId="6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 applyBorder="1" applyAlignment="1">
      <alignment vertical="center"/>
    </xf>
    <xf numFmtId="38" fontId="21" fillId="0" borderId="0" xfId="0" applyNumberFormat="1" applyFont="1" applyFill="1" applyAlignment="1">
      <alignment vertical="center"/>
    </xf>
    <xf numFmtId="41" fontId="3" fillId="0" borderId="4" xfId="0" applyNumberFormat="1" applyFont="1" applyFill="1" applyBorder="1" applyAlignment="1">
      <alignment horizontal="left" vertical="center"/>
    </xf>
    <xf numFmtId="41" fontId="3" fillId="0" borderId="7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/>
    </xf>
    <xf numFmtId="15" fontId="4" fillId="0" borderId="0" xfId="0" quotePrefix="1" applyNumberFormat="1" applyFont="1" applyFill="1" applyAlignment="1">
      <alignment horizontal="center" vertical="center"/>
    </xf>
    <xf numFmtId="41" fontId="24" fillId="0" borderId="0" xfId="0" applyNumberFormat="1" applyFont="1" applyFill="1" applyAlignment="1">
      <alignment vertical="center"/>
    </xf>
    <xf numFmtId="167" fontId="3" fillId="0" borderId="0" xfId="1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6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</cellXfs>
  <cellStyles count="10">
    <cellStyle name="Comma" xfId="1" builtinId="3"/>
    <cellStyle name="Comma 2" xfId="2"/>
    <cellStyle name="Custom" xfId="3"/>
    <cellStyle name="Euro" xfId="4"/>
    <cellStyle name="no dec" xfId="5"/>
    <cellStyle name="Normal" xfId="0" builtinId="0"/>
    <cellStyle name="Normal 2" xfId="6"/>
    <cellStyle name="pwstyle" xfId="7"/>
    <cellStyle name="เชื่อมโยงหลายมิติ" xfId="8"/>
    <cellStyle name="ตามการเชื่อมโยงหลายมิติ" xfId="9"/>
  </cellStyles>
  <dxfs count="0"/>
  <tableStyles count="0" defaultTableStyle="TableStyleMedium9" defaultPivotStyle="PivotStyleLight16"/>
  <colors>
    <mruColors>
      <color rgb="FFCC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-03-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BS (source)"/>
      <sheetName val="Casual2003"/>
      <sheetName val="FA_NEW_"/>
      <sheetName val="Cover"/>
      <sheetName val="C1-working"/>
      <sheetName val="InvoiceList"/>
      <sheetName val="Y-T-D 2003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-03-m"/>
      <sheetName val="#REF"/>
      <sheetName val="F1771-V"/>
      <sheetName val="NN"/>
      <sheetName val="Setup"/>
      <sheetName val="_REF"/>
      <sheetName val="P&amp;L"/>
      <sheetName val="Setup 2009"/>
      <sheetName val="Elim Seg LM"/>
      <sheetName val="Elim Seg BM"/>
      <sheetName val="A12-invsub"/>
      <sheetName val="B&amp;S_Conso"/>
      <sheetName val="Marshal"/>
      <sheetName val="rates"/>
      <sheetName val="AR JAN'02"/>
      <sheetName val="Reference"/>
      <sheetName val="C1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เงินกู้ MGC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Gen"/>
      <sheetName val="Input"/>
      <sheetName val="FA(NEW)"/>
      <sheetName val="list"/>
      <sheetName val="Cover"/>
      <sheetName val="Summary"/>
      <sheetName val="SCORE_RC_Code"/>
      <sheetName val="Balance sheet"/>
      <sheetName val="esxa"/>
      <sheetName val="Basic_Information"/>
      <sheetName val="22 Ol, 23 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91"/>
  <sheetViews>
    <sheetView showGridLines="0" view="pageBreakPreview" topLeftCell="A82" zoomScaleNormal="100" zoomScaleSheetLayoutView="100" workbookViewId="0">
      <selection activeCell="H50" sqref="H50"/>
    </sheetView>
  </sheetViews>
  <sheetFormatPr defaultColWidth="9.28515625" defaultRowHeight="21" customHeight="1"/>
  <cols>
    <col min="1" max="1" width="34.5703125" style="3" customWidth="1"/>
    <col min="2" max="2" width="4.85546875" style="3" customWidth="1"/>
    <col min="3" max="3" width="1.28515625" style="3" customWidth="1"/>
    <col min="4" max="4" width="15.5703125" style="3" customWidth="1"/>
    <col min="5" max="5" width="1.28515625" style="3" customWidth="1"/>
    <col min="6" max="6" width="15.5703125" style="4" customWidth="1"/>
    <col min="7" max="7" width="1.28515625" style="3" customWidth="1"/>
    <col min="8" max="8" width="15.5703125" style="4" customWidth="1"/>
    <col min="9" max="9" width="1.28515625" style="3" customWidth="1"/>
    <col min="10" max="10" width="15.5703125" style="3" customWidth="1"/>
    <col min="11" max="11" width="1.28515625" style="3" customWidth="1"/>
    <col min="12" max="12" width="15.5703125" style="4" customWidth="1"/>
    <col min="13" max="13" width="0.5703125" style="4" customWidth="1"/>
    <col min="14" max="14" width="9.28515625" style="3"/>
    <col min="15" max="15" width="12.28515625" style="3" customWidth="1"/>
    <col min="16" max="16384" width="9.28515625" style="3"/>
  </cols>
  <sheetData>
    <row r="1" spans="1:15" s="1" customFormat="1" ht="21" customHeight="1">
      <c r="A1" s="1" t="s">
        <v>0</v>
      </c>
      <c r="F1" s="2"/>
      <c r="H1" s="2"/>
      <c r="L1" s="2"/>
      <c r="M1" s="2"/>
    </row>
    <row r="2" spans="1:15" s="1" customFormat="1" ht="21" customHeight="1">
      <c r="A2" s="1" t="s">
        <v>141</v>
      </c>
      <c r="F2" s="2"/>
      <c r="H2" s="2"/>
      <c r="L2" s="2"/>
      <c r="M2" s="2"/>
    </row>
    <row r="3" spans="1:15" s="1" customFormat="1" ht="21" customHeight="1">
      <c r="A3" s="1" t="s">
        <v>221</v>
      </c>
      <c r="F3" s="2"/>
      <c r="H3" s="2"/>
      <c r="L3" s="2"/>
      <c r="M3" s="2"/>
    </row>
    <row r="4" spans="1:15" ht="21" customHeight="1">
      <c r="L4" s="5" t="s">
        <v>127</v>
      </c>
      <c r="M4" s="5"/>
    </row>
    <row r="5" spans="1:15" s="6" customFormat="1" ht="21" customHeight="1">
      <c r="A5" s="89"/>
      <c r="D5" s="106" t="s">
        <v>1</v>
      </c>
      <c r="E5" s="106"/>
      <c r="F5" s="106"/>
      <c r="G5" s="106"/>
      <c r="H5" s="106"/>
      <c r="I5" s="8"/>
      <c r="J5" s="106" t="s">
        <v>2</v>
      </c>
      <c r="K5" s="106"/>
      <c r="L5" s="106"/>
      <c r="M5" s="51"/>
    </row>
    <row r="6" spans="1:15" s="8" customFormat="1" ht="21" customHeight="1">
      <c r="B6" s="9" t="s">
        <v>3</v>
      </c>
      <c r="D6" s="65" t="s">
        <v>222</v>
      </c>
      <c r="F6" s="51" t="s">
        <v>223</v>
      </c>
      <c r="H6" s="102" t="s">
        <v>228</v>
      </c>
      <c r="J6" s="65" t="s">
        <v>222</v>
      </c>
      <c r="L6" s="51" t="s">
        <v>223</v>
      </c>
      <c r="M6" s="51"/>
    </row>
    <row r="7" spans="1:15" s="8" customFormat="1" ht="21" customHeight="1">
      <c r="B7" s="9"/>
      <c r="D7" s="86" t="s">
        <v>180</v>
      </c>
      <c r="F7" s="87" t="s">
        <v>182</v>
      </c>
      <c r="H7" s="87"/>
      <c r="J7" s="86" t="s">
        <v>180</v>
      </c>
      <c r="L7" s="87" t="s">
        <v>182</v>
      </c>
      <c r="M7" s="87"/>
    </row>
    <row r="8" spans="1:15" s="8" customFormat="1" ht="21" customHeight="1">
      <c r="B8" s="9"/>
      <c r="D8" s="86" t="s">
        <v>181</v>
      </c>
      <c r="F8" s="87" t="s">
        <v>229</v>
      </c>
      <c r="H8" s="87"/>
      <c r="J8" s="86" t="s">
        <v>181</v>
      </c>
      <c r="L8" s="87"/>
      <c r="M8" s="87"/>
    </row>
    <row r="9" spans="1:15" s="8" customFormat="1" ht="21" customHeight="1">
      <c r="B9" s="9"/>
      <c r="D9" s="9"/>
      <c r="F9" s="88"/>
      <c r="H9" s="88"/>
      <c r="J9" s="9"/>
      <c r="L9" s="88"/>
      <c r="M9" s="88"/>
    </row>
    <row r="10" spans="1:15" s="8" customFormat="1" ht="21" customHeight="1">
      <c r="A10" s="1" t="s">
        <v>4</v>
      </c>
      <c r="F10" s="11"/>
      <c r="H10" s="11"/>
      <c r="L10" s="11"/>
      <c r="M10" s="11"/>
    </row>
    <row r="11" spans="1:15" ht="21" customHeight="1">
      <c r="A11" s="1" t="s">
        <v>5</v>
      </c>
    </row>
    <row r="12" spans="1:15" ht="21" customHeight="1">
      <c r="A12" s="3" t="s">
        <v>6</v>
      </c>
      <c r="B12" s="12">
        <v>3</v>
      </c>
      <c r="D12" s="13">
        <v>628453</v>
      </c>
      <c r="E12" s="13"/>
      <c r="F12" s="70">
        <v>601678</v>
      </c>
      <c r="G12" s="13"/>
      <c r="H12" s="70">
        <v>1009981</v>
      </c>
      <c r="I12" s="13"/>
      <c r="J12" s="13">
        <v>18894</v>
      </c>
      <c r="K12" s="13"/>
      <c r="L12" s="13">
        <v>22643</v>
      </c>
      <c r="M12" s="13"/>
      <c r="O12" s="93"/>
    </row>
    <row r="13" spans="1:15" ht="21" customHeight="1">
      <c r="A13" s="3" t="s">
        <v>186</v>
      </c>
      <c r="B13" s="12"/>
      <c r="D13" s="13">
        <v>14045</v>
      </c>
      <c r="E13" s="13"/>
      <c r="F13" s="13">
        <v>14045</v>
      </c>
      <c r="G13" s="13"/>
      <c r="H13" s="13">
        <v>13007</v>
      </c>
      <c r="I13" s="13"/>
      <c r="J13" s="13">
        <v>0</v>
      </c>
      <c r="K13" s="13"/>
      <c r="L13" s="13">
        <v>0</v>
      </c>
      <c r="M13" s="13"/>
      <c r="O13" s="93"/>
    </row>
    <row r="14" spans="1:15" ht="21" customHeight="1">
      <c r="A14" s="3" t="s">
        <v>84</v>
      </c>
      <c r="B14" s="12">
        <v>4</v>
      </c>
      <c r="D14" s="13">
        <v>601183</v>
      </c>
      <c r="E14" s="13"/>
      <c r="F14" s="13">
        <v>636051</v>
      </c>
      <c r="G14" s="13"/>
      <c r="H14" s="13">
        <v>704568</v>
      </c>
      <c r="I14" s="13"/>
      <c r="J14" s="13">
        <v>81345</v>
      </c>
      <c r="K14" s="13"/>
      <c r="L14" s="13">
        <v>62819</v>
      </c>
      <c r="M14" s="13"/>
      <c r="O14" s="93"/>
    </row>
    <row r="15" spans="1:15" ht="21" customHeight="1">
      <c r="A15" s="3" t="s">
        <v>85</v>
      </c>
      <c r="B15" s="12"/>
      <c r="D15" s="13">
        <v>93279</v>
      </c>
      <c r="E15" s="13"/>
      <c r="F15" s="13">
        <v>101117</v>
      </c>
      <c r="G15" s="13"/>
      <c r="H15" s="13">
        <v>112598</v>
      </c>
      <c r="I15" s="13"/>
      <c r="J15" s="13">
        <v>0</v>
      </c>
      <c r="K15" s="13"/>
      <c r="L15" s="13">
        <v>0</v>
      </c>
      <c r="M15" s="13"/>
      <c r="O15" s="93"/>
    </row>
    <row r="16" spans="1:15" ht="21" customHeight="1">
      <c r="A16" s="3" t="s">
        <v>187</v>
      </c>
      <c r="B16" s="12">
        <v>6</v>
      </c>
      <c r="D16" s="13">
        <v>3803529</v>
      </c>
      <c r="E16" s="13"/>
      <c r="F16" s="13">
        <v>3815340</v>
      </c>
      <c r="G16" s="13"/>
      <c r="H16" s="13">
        <v>3985979</v>
      </c>
      <c r="I16" s="13"/>
      <c r="J16" s="13">
        <v>111429</v>
      </c>
      <c r="K16" s="13"/>
      <c r="L16" s="13">
        <v>111429</v>
      </c>
      <c r="M16" s="13"/>
      <c r="O16" s="93"/>
    </row>
    <row r="17" spans="1:15" ht="21" customHeight="1">
      <c r="A17" s="3" t="s">
        <v>230</v>
      </c>
      <c r="B17" s="12"/>
      <c r="D17" s="13">
        <v>107047</v>
      </c>
      <c r="E17" s="13"/>
      <c r="F17" s="13">
        <v>70722</v>
      </c>
      <c r="G17" s="13"/>
      <c r="H17" s="13">
        <v>61157</v>
      </c>
      <c r="I17" s="13"/>
      <c r="J17" s="13">
        <v>0</v>
      </c>
      <c r="K17" s="13"/>
      <c r="L17" s="13">
        <v>0</v>
      </c>
      <c r="M17" s="13"/>
      <c r="O17" s="93"/>
    </row>
    <row r="18" spans="1:15" ht="21" customHeight="1">
      <c r="A18" s="3" t="s">
        <v>7</v>
      </c>
      <c r="B18" s="12"/>
      <c r="D18" s="16">
        <v>196617</v>
      </c>
      <c r="E18" s="13"/>
      <c r="F18" s="16">
        <v>271723</v>
      </c>
      <c r="G18" s="13"/>
      <c r="H18" s="16">
        <v>138879</v>
      </c>
      <c r="I18" s="13"/>
      <c r="J18" s="16">
        <v>17827</v>
      </c>
      <c r="K18" s="13"/>
      <c r="L18" s="16">
        <v>15117</v>
      </c>
      <c r="M18" s="18"/>
      <c r="O18" s="93"/>
    </row>
    <row r="19" spans="1:15" ht="21" customHeight="1">
      <c r="A19" s="1" t="s">
        <v>8</v>
      </c>
      <c r="B19" s="12"/>
      <c r="D19" s="17">
        <f>SUM(D12:D18)</f>
        <v>5444153</v>
      </c>
      <c r="E19" s="13"/>
      <c r="F19" s="17">
        <f>SUM(F12:F18)</f>
        <v>5510676</v>
      </c>
      <c r="G19" s="13"/>
      <c r="H19" s="17">
        <f>SUM(H12:H18)</f>
        <v>6026169</v>
      </c>
      <c r="I19" s="13"/>
      <c r="J19" s="17">
        <f>SUM(J12:J18)</f>
        <v>229495</v>
      </c>
      <c r="K19" s="13"/>
      <c r="L19" s="17">
        <f>SUM(L12:L18)</f>
        <v>212008</v>
      </c>
      <c r="M19" s="18"/>
      <c r="O19" s="93"/>
    </row>
    <row r="20" spans="1:15" ht="21" customHeight="1">
      <c r="A20" s="1" t="s">
        <v>9</v>
      </c>
      <c r="B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O20" s="93"/>
    </row>
    <row r="21" spans="1:15" ht="21" customHeight="1">
      <c r="A21" s="3" t="s">
        <v>188</v>
      </c>
      <c r="B21" s="12"/>
      <c r="D21" s="14">
        <v>41</v>
      </c>
      <c r="E21" s="13"/>
      <c r="F21" s="14">
        <v>41</v>
      </c>
      <c r="G21" s="13"/>
      <c r="H21" s="14">
        <v>41</v>
      </c>
      <c r="I21" s="13"/>
      <c r="J21" s="14">
        <v>0</v>
      </c>
      <c r="K21" s="13"/>
      <c r="L21" s="14">
        <v>0</v>
      </c>
      <c r="M21" s="14"/>
      <c r="O21" s="93"/>
    </row>
    <row r="22" spans="1:15" ht="21" customHeight="1">
      <c r="A22" s="3" t="s">
        <v>189</v>
      </c>
      <c r="B22" s="12"/>
      <c r="D22" s="14">
        <v>2269</v>
      </c>
      <c r="E22" s="13"/>
      <c r="F22" s="14">
        <v>2178</v>
      </c>
      <c r="G22" s="13"/>
      <c r="H22" s="14">
        <v>2178</v>
      </c>
      <c r="I22" s="13"/>
      <c r="J22" s="14">
        <v>2269</v>
      </c>
      <c r="K22" s="13"/>
      <c r="L22" s="14">
        <v>2178</v>
      </c>
      <c r="M22" s="14"/>
      <c r="O22" s="93"/>
    </row>
    <row r="23" spans="1:15" ht="21" customHeight="1">
      <c r="A23" s="3" t="s">
        <v>190</v>
      </c>
      <c r="B23" s="12">
        <v>7</v>
      </c>
      <c r="D23" s="13">
        <v>448142</v>
      </c>
      <c r="E23" s="13"/>
      <c r="F23" s="13">
        <v>488042</v>
      </c>
      <c r="G23" s="13"/>
      <c r="H23" s="13">
        <v>322175</v>
      </c>
      <c r="I23" s="13"/>
      <c r="J23" s="13">
        <v>0</v>
      </c>
      <c r="K23" s="13"/>
      <c r="L23" s="13">
        <v>0</v>
      </c>
      <c r="M23" s="13"/>
      <c r="O23" s="93"/>
    </row>
    <row r="24" spans="1:15" ht="21" customHeight="1">
      <c r="A24" s="3" t="s">
        <v>191</v>
      </c>
      <c r="B24" s="12">
        <v>8</v>
      </c>
      <c r="D24" s="14">
        <v>0</v>
      </c>
      <c r="E24" s="13"/>
      <c r="F24" s="14">
        <v>0</v>
      </c>
      <c r="G24" s="13"/>
      <c r="H24" s="14">
        <v>0</v>
      </c>
      <c r="I24" s="13"/>
      <c r="J24" s="14">
        <v>4242655</v>
      </c>
      <c r="K24" s="13"/>
      <c r="L24" s="14">
        <v>4242655</v>
      </c>
      <c r="M24" s="14"/>
      <c r="O24" s="93"/>
    </row>
    <row r="25" spans="1:15" ht="21" customHeight="1">
      <c r="A25" s="3" t="s">
        <v>86</v>
      </c>
      <c r="B25" s="12">
        <v>9</v>
      </c>
      <c r="D25" s="14">
        <v>1028076</v>
      </c>
      <c r="E25" s="13"/>
      <c r="F25" s="14">
        <v>1015217</v>
      </c>
      <c r="G25" s="13"/>
      <c r="H25" s="14">
        <v>928399</v>
      </c>
      <c r="I25" s="13"/>
      <c r="J25" s="14">
        <v>777454</v>
      </c>
      <c r="K25" s="13"/>
      <c r="L25" s="14">
        <v>777454</v>
      </c>
      <c r="M25" s="14"/>
      <c r="O25" s="93"/>
    </row>
    <row r="26" spans="1:15" ht="21" customHeight="1">
      <c r="A26" s="3" t="s">
        <v>192</v>
      </c>
      <c r="B26" s="12">
        <v>10</v>
      </c>
      <c r="D26" s="13">
        <v>606365</v>
      </c>
      <c r="E26" s="13"/>
      <c r="F26" s="13">
        <v>606365</v>
      </c>
      <c r="G26" s="13"/>
      <c r="H26" s="13">
        <v>606365</v>
      </c>
      <c r="I26" s="13"/>
      <c r="J26" s="13">
        <v>0</v>
      </c>
      <c r="K26" s="13"/>
      <c r="L26" s="13">
        <v>0</v>
      </c>
      <c r="M26" s="13"/>
      <c r="O26" s="93"/>
    </row>
    <row r="27" spans="1:15" ht="21" customHeight="1">
      <c r="A27" s="3" t="s">
        <v>193</v>
      </c>
      <c r="B27" s="12">
        <v>5</v>
      </c>
      <c r="D27" s="14">
        <v>0</v>
      </c>
      <c r="E27" s="13"/>
      <c r="F27" s="14">
        <v>0</v>
      </c>
      <c r="G27" s="13"/>
      <c r="H27" s="14">
        <v>0</v>
      </c>
      <c r="I27" s="13"/>
      <c r="J27" s="14">
        <v>1118000</v>
      </c>
      <c r="K27" s="13"/>
      <c r="L27" s="14">
        <v>987000</v>
      </c>
      <c r="M27" s="14"/>
      <c r="O27" s="93"/>
    </row>
    <row r="28" spans="1:15" ht="21" customHeight="1">
      <c r="A28" s="3" t="s">
        <v>88</v>
      </c>
      <c r="B28" s="12">
        <v>11</v>
      </c>
      <c r="D28" s="14">
        <v>1316670</v>
      </c>
      <c r="E28" s="13"/>
      <c r="F28" s="14">
        <v>1233351</v>
      </c>
      <c r="G28" s="13"/>
      <c r="H28" s="14">
        <v>1165334</v>
      </c>
      <c r="I28" s="13"/>
      <c r="J28" s="14">
        <v>183621</v>
      </c>
      <c r="K28" s="13"/>
      <c r="L28" s="14">
        <v>183621</v>
      </c>
      <c r="M28" s="14"/>
      <c r="O28" s="93"/>
    </row>
    <row r="29" spans="1:15" ht="21" customHeight="1">
      <c r="A29" s="3" t="s">
        <v>87</v>
      </c>
      <c r="B29" s="12">
        <v>12</v>
      </c>
      <c r="D29" s="13">
        <v>11758424</v>
      </c>
      <c r="E29" s="13"/>
      <c r="F29" s="13">
        <v>11526679</v>
      </c>
      <c r="G29" s="13"/>
      <c r="H29" s="13">
        <v>11299858</v>
      </c>
      <c r="I29" s="13"/>
      <c r="J29" s="13">
        <v>46476</v>
      </c>
      <c r="K29" s="13"/>
      <c r="L29" s="13">
        <v>42090</v>
      </c>
      <c r="M29" s="13"/>
      <c r="O29" s="93"/>
    </row>
    <row r="30" spans="1:15" ht="21" customHeight="1">
      <c r="A30" s="3" t="s">
        <v>151</v>
      </c>
      <c r="B30" s="12"/>
      <c r="D30" s="13">
        <v>67735</v>
      </c>
      <c r="E30" s="13"/>
      <c r="F30" s="13">
        <v>78025</v>
      </c>
      <c r="G30" s="13"/>
      <c r="H30" s="13">
        <v>98128</v>
      </c>
      <c r="I30" s="13"/>
      <c r="J30" s="13">
        <v>0</v>
      </c>
      <c r="K30" s="13"/>
      <c r="L30" s="13">
        <v>0</v>
      </c>
      <c r="M30" s="13"/>
      <c r="O30" s="93"/>
    </row>
    <row r="31" spans="1:15" ht="21" customHeight="1">
      <c r="A31" s="3" t="s">
        <v>194</v>
      </c>
      <c r="B31" s="12"/>
      <c r="D31" s="18">
        <v>407904</v>
      </c>
      <c r="E31" s="13"/>
      <c r="F31" s="18">
        <v>407904</v>
      </c>
      <c r="G31" s="13"/>
      <c r="H31" s="18">
        <v>407904</v>
      </c>
      <c r="I31" s="13"/>
      <c r="J31" s="18">
        <v>0</v>
      </c>
      <c r="K31" s="13"/>
      <c r="L31" s="18">
        <v>0</v>
      </c>
      <c r="M31" s="18"/>
      <c r="O31" s="93"/>
    </row>
    <row r="32" spans="1:15" ht="21" customHeight="1">
      <c r="A32" s="3" t="s">
        <v>195</v>
      </c>
      <c r="B32" s="12"/>
      <c r="D32" s="18">
        <v>7944</v>
      </c>
      <c r="E32" s="13"/>
      <c r="F32" s="18">
        <v>8638</v>
      </c>
      <c r="G32" s="13"/>
      <c r="H32" s="18">
        <v>11461</v>
      </c>
      <c r="I32" s="13"/>
      <c r="J32" s="18">
        <v>0</v>
      </c>
      <c r="K32" s="13"/>
      <c r="L32" s="18">
        <v>0</v>
      </c>
      <c r="M32" s="18"/>
      <c r="O32" s="93"/>
    </row>
    <row r="33" spans="1:15" ht="21" customHeight="1">
      <c r="A33" s="3" t="s">
        <v>10</v>
      </c>
      <c r="B33" s="12"/>
      <c r="D33" s="16">
        <v>26241</v>
      </c>
      <c r="E33" s="13"/>
      <c r="F33" s="16">
        <v>25918</v>
      </c>
      <c r="G33" s="13"/>
      <c r="H33" s="16">
        <v>76853</v>
      </c>
      <c r="I33" s="13"/>
      <c r="J33" s="16">
        <v>1342</v>
      </c>
      <c r="K33" s="13"/>
      <c r="L33" s="16">
        <v>1342</v>
      </c>
      <c r="M33" s="18"/>
      <c r="O33" s="93"/>
    </row>
    <row r="34" spans="1:15" ht="21" customHeight="1">
      <c r="A34" s="1" t="s">
        <v>11</v>
      </c>
      <c r="B34" s="12"/>
      <c r="D34" s="16">
        <f>SUM(D21:D33)</f>
        <v>15669811</v>
      </c>
      <c r="E34" s="13"/>
      <c r="F34" s="16">
        <f>SUM(F21:F33)</f>
        <v>15392358</v>
      </c>
      <c r="G34" s="13"/>
      <c r="H34" s="16">
        <f>SUM(H21:H33)</f>
        <v>14918696</v>
      </c>
      <c r="I34" s="13"/>
      <c r="J34" s="16">
        <f>SUM(J21:J33)</f>
        <v>6371817</v>
      </c>
      <c r="K34" s="13"/>
      <c r="L34" s="16">
        <f>SUM(L21:L33)</f>
        <v>6236340</v>
      </c>
      <c r="M34" s="18"/>
    </row>
    <row r="35" spans="1:15" ht="21" customHeight="1" thickBot="1">
      <c r="A35" s="1" t="s">
        <v>12</v>
      </c>
      <c r="B35" s="8"/>
      <c r="D35" s="29">
        <f>SUM(D19,D34)</f>
        <v>21113964</v>
      </c>
      <c r="E35" s="13"/>
      <c r="F35" s="29">
        <f>SUM(F19,F34)</f>
        <v>20903034</v>
      </c>
      <c r="G35" s="13"/>
      <c r="H35" s="29">
        <f>SUM(H19,H34)</f>
        <v>20944865</v>
      </c>
      <c r="I35" s="13"/>
      <c r="J35" s="29">
        <f>SUM(J19,J34)</f>
        <v>6601312</v>
      </c>
      <c r="K35" s="13"/>
      <c r="L35" s="29">
        <f>SUM(L19,L34)</f>
        <v>6448348</v>
      </c>
      <c r="M35" s="18"/>
    </row>
    <row r="36" spans="1:15" ht="21" customHeight="1" thickTop="1"/>
    <row r="38" spans="1:15" ht="21" customHeight="1">
      <c r="A38" s="3" t="s">
        <v>13</v>
      </c>
    </row>
    <row r="39" spans="1:15" s="1" customFormat="1" ht="18.399999999999999" customHeight="1">
      <c r="A39" s="1" t="s">
        <v>0</v>
      </c>
      <c r="F39" s="2"/>
      <c r="H39" s="2"/>
      <c r="L39" s="2"/>
      <c r="M39" s="2"/>
    </row>
    <row r="40" spans="1:15" s="1" customFormat="1" ht="18.399999999999999" customHeight="1">
      <c r="A40" s="1" t="s">
        <v>142</v>
      </c>
      <c r="F40" s="2"/>
      <c r="H40" s="2"/>
      <c r="L40" s="2"/>
      <c r="M40" s="2"/>
    </row>
    <row r="41" spans="1:15" s="1" customFormat="1" ht="21" customHeight="1">
      <c r="A41" s="1" t="s">
        <v>221</v>
      </c>
      <c r="F41" s="2"/>
      <c r="H41" s="2"/>
      <c r="L41" s="2"/>
      <c r="M41" s="2"/>
    </row>
    <row r="42" spans="1:15" ht="21" customHeight="1">
      <c r="L42" s="5" t="s">
        <v>127</v>
      </c>
      <c r="M42" s="5"/>
    </row>
    <row r="43" spans="1:15" s="6" customFormat="1" ht="21" customHeight="1">
      <c r="A43" s="89"/>
      <c r="D43" s="106" t="s">
        <v>1</v>
      </c>
      <c r="E43" s="106"/>
      <c r="F43" s="106"/>
      <c r="G43" s="106"/>
      <c r="H43" s="106"/>
      <c r="I43" s="8"/>
      <c r="J43" s="106" t="s">
        <v>2</v>
      </c>
      <c r="K43" s="106"/>
      <c r="L43" s="106"/>
      <c r="M43" s="51"/>
    </row>
    <row r="44" spans="1:15" s="8" customFormat="1" ht="21" customHeight="1">
      <c r="B44" s="9" t="s">
        <v>3</v>
      </c>
      <c r="D44" s="65" t="s">
        <v>222</v>
      </c>
      <c r="F44" s="51" t="s">
        <v>223</v>
      </c>
      <c r="H44" s="102" t="s">
        <v>228</v>
      </c>
      <c r="J44" s="65" t="s">
        <v>222</v>
      </c>
      <c r="L44" s="51" t="s">
        <v>223</v>
      </c>
      <c r="M44" s="51"/>
    </row>
    <row r="45" spans="1:15" s="8" customFormat="1" ht="21" customHeight="1">
      <c r="B45" s="9"/>
      <c r="D45" s="86" t="s">
        <v>180</v>
      </c>
      <c r="F45" s="87" t="s">
        <v>182</v>
      </c>
      <c r="H45" s="87"/>
      <c r="J45" s="86" t="s">
        <v>180</v>
      </c>
      <c r="L45" s="87" t="s">
        <v>182</v>
      </c>
      <c r="M45" s="87"/>
    </row>
    <row r="46" spans="1:15" s="8" customFormat="1" ht="21" customHeight="1">
      <c r="B46" s="9"/>
      <c r="D46" s="86" t="s">
        <v>181</v>
      </c>
      <c r="F46" s="87" t="s">
        <v>229</v>
      </c>
      <c r="H46" s="87"/>
      <c r="J46" s="86" t="s">
        <v>181</v>
      </c>
      <c r="L46" s="87"/>
      <c r="M46" s="87"/>
    </row>
    <row r="47" spans="1:15" ht="18.399999999999999" customHeight="1">
      <c r="A47" s="1" t="s">
        <v>14</v>
      </c>
    </row>
    <row r="48" spans="1:15" ht="18.399999999999999" customHeight="1">
      <c r="A48" s="1" t="s">
        <v>15</v>
      </c>
    </row>
    <row r="49" spans="1:15" ht="18.399999999999999" customHeight="1">
      <c r="A49" s="3" t="s">
        <v>209</v>
      </c>
      <c r="B49" s="12">
        <v>13</v>
      </c>
      <c r="D49" s="13">
        <v>300000</v>
      </c>
      <c r="E49" s="13"/>
      <c r="F49" s="13">
        <v>450000</v>
      </c>
      <c r="G49" s="13"/>
      <c r="H49" s="13">
        <v>510000</v>
      </c>
      <c r="I49" s="13"/>
      <c r="J49" s="13">
        <v>0</v>
      </c>
      <c r="K49" s="13"/>
      <c r="L49" s="13">
        <v>240000</v>
      </c>
      <c r="M49" s="13"/>
      <c r="O49" s="93"/>
    </row>
    <row r="50" spans="1:15" ht="18.399999999999999" customHeight="1">
      <c r="A50" s="3" t="s">
        <v>89</v>
      </c>
      <c r="B50" s="12">
        <v>14</v>
      </c>
      <c r="D50" s="13">
        <v>840189</v>
      </c>
      <c r="E50" s="13"/>
      <c r="F50" s="13">
        <v>886073</v>
      </c>
      <c r="G50" s="13"/>
      <c r="H50" s="13">
        <v>924895</v>
      </c>
      <c r="I50" s="13"/>
      <c r="J50" s="13">
        <v>47080</v>
      </c>
      <c r="K50" s="13"/>
      <c r="L50" s="13">
        <v>33679</v>
      </c>
      <c r="M50" s="13"/>
      <c r="N50" s="93"/>
      <c r="O50" s="93"/>
    </row>
    <row r="51" spans="1:15" ht="18.399999999999999" customHeight="1">
      <c r="A51" s="3" t="s">
        <v>196</v>
      </c>
      <c r="B51" s="12"/>
      <c r="D51" s="13"/>
      <c r="E51" s="13"/>
      <c r="F51" s="13"/>
      <c r="G51" s="13"/>
      <c r="H51" s="13"/>
      <c r="I51" s="13"/>
      <c r="J51" s="13"/>
      <c r="K51" s="13"/>
      <c r="L51" s="13"/>
      <c r="M51" s="13"/>
      <c r="O51" s="93"/>
    </row>
    <row r="52" spans="1:15" ht="18.399999999999999" customHeight="1">
      <c r="A52" s="3" t="s">
        <v>16</v>
      </c>
      <c r="B52" s="12">
        <v>16</v>
      </c>
      <c r="D52" s="13">
        <v>611816</v>
      </c>
      <c r="E52" s="13"/>
      <c r="F52" s="13">
        <v>673343</v>
      </c>
      <c r="G52" s="13"/>
      <c r="H52" s="13">
        <v>518610</v>
      </c>
      <c r="I52" s="13"/>
      <c r="J52" s="13">
        <v>5000</v>
      </c>
      <c r="K52" s="13"/>
      <c r="L52" s="13">
        <v>3875</v>
      </c>
      <c r="M52" s="13"/>
      <c r="O52" s="93"/>
    </row>
    <row r="53" spans="1:15" ht="18.399999999999999" customHeight="1">
      <c r="A53" s="3" t="s">
        <v>217</v>
      </c>
      <c r="B53" s="12"/>
      <c r="D53" s="13">
        <v>0</v>
      </c>
      <c r="E53" s="13"/>
      <c r="F53" s="13">
        <v>0</v>
      </c>
      <c r="G53" s="13"/>
      <c r="H53" s="13">
        <v>497980</v>
      </c>
      <c r="I53" s="13"/>
      <c r="J53" s="13">
        <v>0</v>
      </c>
      <c r="K53" s="13"/>
      <c r="L53" s="13">
        <v>0</v>
      </c>
      <c r="M53" s="13"/>
      <c r="O53" s="93"/>
    </row>
    <row r="54" spans="1:15" ht="18.399999999999999" customHeight="1">
      <c r="A54" s="3" t="s">
        <v>137</v>
      </c>
      <c r="B54" s="12"/>
      <c r="D54" s="13">
        <v>87473</v>
      </c>
      <c r="E54" s="13"/>
      <c r="F54" s="13">
        <v>38800</v>
      </c>
      <c r="G54" s="13"/>
      <c r="H54" s="13">
        <v>38182</v>
      </c>
      <c r="I54" s="13"/>
      <c r="J54" s="13">
        <v>0</v>
      </c>
      <c r="K54" s="13"/>
      <c r="L54" s="13">
        <v>0</v>
      </c>
      <c r="M54" s="13"/>
      <c r="O54" s="93"/>
    </row>
    <row r="55" spans="1:15" ht="18.399999999999999" customHeight="1">
      <c r="A55" s="3" t="s">
        <v>131</v>
      </c>
      <c r="B55" s="12"/>
      <c r="D55" s="15">
        <v>1054541</v>
      </c>
      <c r="E55" s="13"/>
      <c r="F55" s="15">
        <v>1039660</v>
      </c>
      <c r="G55" s="13"/>
      <c r="H55" s="15">
        <v>812248</v>
      </c>
      <c r="I55" s="13"/>
      <c r="J55" s="15">
        <v>467</v>
      </c>
      <c r="K55" s="13"/>
      <c r="L55" s="15">
        <v>504</v>
      </c>
      <c r="M55" s="15"/>
      <c r="O55" s="93"/>
    </row>
    <row r="56" spans="1:15" ht="18.399999999999999" customHeight="1">
      <c r="A56" s="3" t="s">
        <v>17</v>
      </c>
      <c r="B56" s="12">
        <v>15</v>
      </c>
      <c r="D56" s="16">
        <v>255817</v>
      </c>
      <c r="E56" s="13"/>
      <c r="F56" s="16">
        <v>202880</v>
      </c>
      <c r="G56" s="13"/>
      <c r="H56" s="16">
        <v>166558</v>
      </c>
      <c r="I56" s="13"/>
      <c r="J56" s="16">
        <v>13734</v>
      </c>
      <c r="K56" s="13"/>
      <c r="L56" s="16">
        <v>7621</v>
      </c>
      <c r="M56" s="18"/>
      <c r="N56" s="93"/>
      <c r="O56" s="93"/>
    </row>
    <row r="57" spans="1:15" ht="18.399999999999999" customHeight="1">
      <c r="A57" s="1" t="s">
        <v>18</v>
      </c>
      <c r="B57" s="12"/>
      <c r="D57" s="17">
        <f>SUM(D49:D56)</f>
        <v>3149836</v>
      </c>
      <c r="E57" s="13"/>
      <c r="F57" s="17">
        <f>SUM(F49:F56)</f>
        <v>3290756</v>
      </c>
      <c r="G57" s="13"/>
      <c r="H57" s="17">
        <f>SUM(H49:H56)</f>
        <v>3468473</v>
      </c>
      <c r="I57" s="13"/>
      <c r="J57" s="17">
        <f>SUM(J49:J56)</f>
        <v>66281</v>
      </c>
      <c r="K57" s="13"/>
      <c r="L57" s="17">
        <f>SUM(L49:L56)</f>
        <v>285679</v>
      </c>
      <c r="M57" s="18"/>
    </row>
    <row r="58" spans="1:15" ht="18.399999999999999" customHeight="1">
      <c r="A58" s="1" t="s">
        <v>19</v>
      </c>
      <c r="B58" s="12"/>
      <c r="D58" s="13"/>
      <c r="E58" s="13"/>
      <c r="F58" s="13"/>
      <c r="G58" s="13"/>
      <c r="H58" s="13"/>
      <c r="I58" s="13"/>
      <c r="J58" s="13"/>
      <c r="K58" s="13"/>
      <c r="L58" s="13"/>
      <c r="M58" s="13"/>
    </row>
    <row r="59" spans="1:15" ht="18.399999999999999" customHeight="1">
      <c r="A59" s="3" t="s">
        <v>197</v>
      </c>
      <c r="B59" s="12">
        <v>5</v>
      </c>
      <c r="D59" s="19">
        <v>0</v>
      </c>
      <c r="E59" s="13"/>
      <c r="F59" s="19">
        <v>0</v>
      </c>
      <c r="G59" s="13"/>
      <c r="H59" s="19">
        <v>0</v>
      </c>
      <c r="I59" s="13"/>
      <c r="J59" s="19">
        <v>647500</v>
      </c>
      <c r="K59" s="13"/>
      <c r="L59" s="19">
        <v>433500</v>
      </c>
      <c r="M59" s="19"/>
      <c r="O59" s="93"/>
    </row>
    <row r="60" spans="1:15" ht="18.399999999999999" customHeight="1">
      <c r="A60" s="3" t="s">
        <v>198</v>
      </c>
      <c r="B60" s="12"/>
      <c r="D60" s="14"/>
      <c r="E60" s="13"/>
      <c r="F60" s="14"/>
      <c r="G60" s="13"/>
      <c r="H60" s="14"/>
      <c r="I60" s="13"/>
      <c r="J60" s="14"/>
      <c r="K60" s="13"/>
      <c r="L60" s="14"/>
      <c r="M60" s="14"/>
      <c r="O60" s="93"/>
    </row>
    <row r="61" spans="1:15" ht="18.399999999999999" customHeight="1">
      <c r="A61" s="3" t="s">
        <v>199</v>
      </c>
      <c r="B61" s="12">
        <v>16</v>
      </c>
      <c r="D61" s="13">
        <v>2595640</v>
      </c>
      <c r="E61" s="13"/>
      <c r="F61" s="13">
        <v>2323851</v>
      </c>
      <c r="G61" s="13"/>
      <c r="H61" s="13">
        <v>2207870</v>
      </c>
      <c r="I61" s="13"/>
      <c r="J61" s="13">
        <v>69000</v>
      </c>
      <c r="K61" s="13"/>
      <c r="L61" s="13">
        <v>70250</v>
      </c>
      <c r="M61" s="13"/>
      <c r="O61" s="93"/>
    </row>
    <row r="62" spans="1:15" ht="18.399999999999999" customHeight="1">
      <c r="A62" s="3" t="s">
        <v>90</v>
      </c>
      <c r="B62" s="12"/>
      <c r="D62" s="13">
        <v>67701</v>
      </c>
      <c r="E62" s="13"/>
      <c r="F62" s="13">
        <v>65493</v>
      </c>
      <c r="G62" s="13"/>
      <c r="H62" s="13">
        <v>55168</v>
      </c>
      <c r="I62" s="13"/>
      <c r="J62" s="13">
        <v>17375</v>
      </c>
      <c r="K62" s="13"/>
      <c r="L62" s="13">
        <v>16270</v>
      </c>
      <c r="M62" s="13"/>
      <c r="O62" s="93"/>
    </row>
    <row r="63" spans="1:15" ht="18.399999999999999" customHeight="1">
      <c r="A63" s="3" t="s">
        <v>200</v>
      </c>
      <c r="B63" s="12">
        <v>24</v>
      </c>
      <c r="D63" s="13">
        <v>20682</v>
      </c>
      <c r="E63" s="13"/>
      <c r="F63" s="13">
        <v>20682</v>
      </c>
      <c r="G63" s="13"/>
      <c r="H63" s="13">
        <v>41018</v>
      </c>
      <c r="I63" s="13"/>
      <c r="J63" s="13">
        <v>0</v>
      </c>
      <c r="K63" s="13"/>
      <c r="L63" s="13">
        <v>0</v>
      </c>
      <c r="M63" s="13"/>
      <c r="O63" s="93"/>
    </row>
    <row r="64" spans="1:15" ht="18.399999999999999" customHeight="1">
      <c r="A64" s="3" t="s">
        <v>152</v>
      </c>
      <c r="B64" s="12"/>
      <c r="D64" s="13">
        <v>2349270</v>
      </c>
      <c r="E64" s="13"/>
      <c r="F64" s="13">
        <v>2358878</v>
      </c>
      <c r="G64" s="13"/>
      <c r="H64" s="13">
        <f>2339128+12231</f>
        <v>2351359</v>
      </c>
      <c r="I64" s="13"/>
      <c r="J64" s="13">
        <v>105856</v>
      </c>
      <c r="K64" s="13"/>
      <c r="L64" s="13">
        <v>106777</v>
      </c>
      <c r="M64" s="13"/>
      <c r="O64" s="93"/>
    </row>
    <row r="65" spans="1:15" ht="18.399999999999999" customHeight="1">
      <c r="A65" s="3" t="s">
        <v>20</v>
      </c>
      <c r="B65" s="12"/>
      <c r="D65" s="16">
        <v>112075</v>
      </c>
      <c r="E65" s="13"/>
      <c r="F65" s="16">
        <v>113959</v>
      </c>
      <c r="G65" s="13"/>
      <c r="H65" s="16">
        <v>111373</v>
      </c>
      <c r="I65" s="13"/>
      <c r="J65" s="16">
        <v>6009</v>
      </c>
      <c r="K65" s="13"/>
      <c r="L65" s="16">
        <v>6009</v>
      </c>
      <c r="M65" s="18"/>
      <c r="N65" s="93"/>
      <c r="O65" s="93"/>
    </row>
    <row r="66" spans="1:15" ht="18.399999999999999" customHeight="1">
      <c r="A66" s="1" t="s">
        <v>21</v>
      </c>
      <c r="B66" s="12"/>
      <c r="D66" s="16">
        <f>SUM(D59:D65)</f>
        <v>5145368</v>
      </c>
      <c r="E66" s="13"/>
      <c r="F66" s="16">
        <f>SUM(F59:F65)</f>
        <v>4882863</v>
      </c>
      <c r="G66" s="13"/>
      <c r="H66" s="16">
        <f>SUM(H59:H65)</f>
        <v>4766788</v>
      </c>
      <c r="I66" s="13"/>
      <c r="J66" s="16">
        <f>SUM(J59:J65)</f>
        <v>845740</v>
      </c>
      <c r="K66" s="13"/>
      <c r="L66" s="16">
        <f>SUM(L59:L65)</f>
        <v>632806</v>
      </c>
      <c r="M66" s="18"/>
    </row>
    <row r="67" spans="1:15" ht="18.399999999999999" customHeight="1">
      <c r="A67" s="1" t="s">
        <v>22</v>
      </c>
      <c r="B67" s="12"/>
      <c r="D67" s="16">
        <f>SUM(D57:D65)</f>
        <v>8295204</v>
      </c>
      <c r="E67" s="13"/>
      <c r="F67" s="16">
        <f>SUM(F57:F65)</f>
        <v>8173619</v>
      </c>
      <c r="G67" s="13"/>
      <c r="H67" s="16">
        <f>SUM(H57:H65)</f>
        <v>8235261</v>
      </c>
      <c r="I67" s="13"/>
      <c r="J67" s="16">
        <f>SUM(J57:J65)</f>
        <v>912021</v>
      </c>
      <c r="K67" s="13"/>
      <c r="L67" s="16">
        <f>SUM(L57:L65)</f>
        <v>918485</v>
      </c>
      <c r="M67" s="18"/>
    </row>
    <row r="68" spans="1:15" ht="18.399999999999999" customHeight="1">
      <c r="A68" s="1" t="s">
        <v>23</v>
      </c>
      <c r="B68" s="12"/>
      <c r="D68" s="13"/>
      <c r="E68" s="13"/>
      <c r="F68" s="13"/>
      <c r="G68" s="13"/>
      <c r="H68" s="13"/>
      <c r="I68" s="13"/>
      <c r="J68" s="13"/>
      <c r="K68" s="13"/>
      <c r="L68" s="13"/>
      <c r="M68" s="13"/>
    </row>
    <row r="69" spans="1:15" ht="18.399999999999999" customHeight="1">
      <c r="A69" s="3" t="s">
        <v>24</v>
      </c>
      <c r="B69" s="12"/>
      <c r="D69" s="13"/>
      <c r="E69" s="13"/>
      <c r="F69" s="13"/>
      <c r="G69" s="13"/>
      <c r="H69" s="13"/>
      <c r="I69" s="13"/>
      <c r="J69" s="13"/>
      <c r="K69" s="13"/>
      <c r="L69" s="13"/>
      <c r="M69" s="13"/>
    </row>
    <row r="70" spans="1:15" ht="18.399999999999999" customHeight="1">
      <c r="A70" s="3" t="s">
        <v>25</v>
      </c>
      <c r="B70" s="12"/>
      <c r="D70" s="13"/>
      <c r="E70" s="13"/>
      <c r="F70" s="13"/>
      <c r="G70" s="13"/>
      <c r="H70" s="13"/>
      <c r="I70" s="13"/>
      <c r="J70" s="13"/>
      <c r="K70" s="13"/>
      <c r="L70" s="13"/>
      <c r="M70" s="13"/>
    </row>
    <row r="71" spans="1:15" ht="18.399999999999999" customHeight="1" thickBot="1">
      <c r="A71" s="3" t="s">
        <v>26</v>
      </c>
      <c r="B71" s="12"/>
      <c r="D71" s="29">
        <v>2116754</v>
      </c>
      <c r="E71" s="13"/>
      <c r="F71" s="29">
        <v>2116754</v>
      </c>
      <c r="G71" s="13"/>
      <c r="H71" s="29">
        <v>2116754</v>
      </c>
      <c r="I71" s="13"/>
      <c r="J71" s="29">
        <v>2116754</v>
      </c>
      <c r="K71" s="13"/>
      <c r="L71" s="29">
        <v>2116754</v>
      </c>
      <c r="M71" s="18"/>
      <c r="O71" s="93"/>
    </row>
    <row r="72" spans="1:15" ht="18.399999999999999" customHeight="1" thickTop="1">
      <c r="A72" s="3" t="s">
        <v>27</v>
      </c>
      <c r="B72" s="12"/>
      <c r="D72" s="13"/>
      <c r="E72" s="13"/>
      <c r="F72" s="13"/>
      <c r="G72" s="13"/>
      <c r="H72" s="13"/>
      <c r="I72" s="13"/>
      <c r="J72" s="13"/>
      <c r="K72" s="13"/>
      <c r="L72" s="13"/>
      <c r="M72" s="13"/>
      <c r="O72" s="93"/>
    </row>
    <row r="73" spans="1:15" ht="18.399999999999999" customHeight="1">
      <c r="A73" s="3" t="s">
        <v>28</v>
      </c>
      <c r="B73" s="12"/>
      <c r="D73" s="13">
        <v>1666827</v>
      </c>
      <c r="E73" s="13"/>
      <c r="F73" s="13">
        <v>1666827</v>
      </c>
      <c r="G73" s="13"/>
      <c r="H73" s="13">
        <v>1666827</v>
      </c>
      <c r="I73" s="13"/>
      <c r="J73" s="13">
        <v>1666827</v>
      </c>
      <c r="K73" s="13"/>
      <c r="L73" s="13">
        <v>1666827</v>
      </c>
      <c r="M73" s="13"/>
      <c r="O73" s="93"/>
    </row>
    <row r="74" spans="1:15" ht="18.399999999999999" customHeight="1">
      <c r="A74" s="3" t="s">
        <v>29</v>
      </c>
      <c r="B74" s="12"/>
      <c r="D74" s="13">
        <v>2062461</v>
      </c>
      <c r="E74" s="13"/>
      <c r="F74" s="13">
        <v>2062461</v>
      </c>
      <c r="G74" s="13"/>
      <c r="H74" s="13">
        <v>2062461</v>
      </c>
      <c r="I74" s="13"/>
      <c r="J74" s="13">
        <v>2062461</v>
      </c>
      <c r="K74" s="13"/>
      <c r="L74" s="13">
        <v>2062461</v>
      </c>
      <c r="M74" s="13"/>
      <c r="O74" s="93"/>
    </row>
    <row r="75" spans="1:15" ht="18.399999999999999" customHeight="1">
      <c r="A75" s="3" t="s">
        <v>30</v>
      </c>
      <c r="B75" s="12"/>
      <c r="D75" s="13">
        <v>568131</v>
      </c>
      <c r="E75" s="13"/>
      <c r="F75" s="13">
        <v>568131</v>
      </c>
      <c r="G75" s="13"/>
      <c r="H75" s="13">
        <v>568131</v>
      </c>
      <c r="I75" s="13"/>
      <c r="J75" s="13">
        <v>0</v>
      </c>
      <c r="K75" s="13"/>
      <c r="L75" s="13">
        <v>0</v>
      </c>
      <c r="M75" s="13"/>
      <c r="O75" s="93"/>
    </row>
    <row r="76" spans="1:15" ht="18.399999999999999" customHeight="1">
      <c r="A76" s="3" t="s">
        <v>31</v>
      </c>
      <c r="B76" s="12"/>
      <c r="D76" s="13"/>
      <c r="E76" s="13"/>
      <c r="F76" s="13"/>
      <c r="G76" s="13"/>
      <c r="H76" s="13"/>
      <c r="I76" s="13"/>
      <c r="J76" s="13"/>
      <c r="K76" s="13"/>
      <c r="L76" s="13"/>
      <c r="M76" s="13"/>
      <c r="O76" s="93"/>
    </row>
    <row r="77" spans="1:15" ht="18.399999999999999" customHeight="1">
      <c r="A77" s="3" t="s">
        <v>32</v>
      </c>
      <c r="B77" s="12"/>
      <c r="C77" s="20"/>
      <c r="D77" s="18">
        <v>211675</v>
      </c>
      <c r="E77" s="18"/>
      <c r="F77" s="18">
        <v>211675</v>
      </c>
      <c r="G77" s="18"/>
      <c r="H77" s="18">
        <v>211675</v>
      </c>
      <c r="I77" s="18"/>
      <c r="J77" s="18">
        <v>211675</v>
      </c>
      <c r="K77" s="18"/>
      <c r="L77" s="18">
        <v>211675</v>
      </c>
      <c r="M77" s="18"/>
      <c r="O77" s="93"/>
    </row>
    <row r="78" spans="1:15" ht="18.399999999999999" customHeight="1">
      <c r="A78" s="3" t="s">
        <v>33</v>
      </c>
      <c r="B78" s="12"/>
      <c r="C78" s="20"/>
      <c r="D78" s="18">
        <v>3130759</v>
      </c>
      <c r="E78" s="18"/>
      <c r="F78" s="18">
        <v>3043537</v>
      </c>
      <c r="G78" s="18"/>
      <c r="H78" s="18">
        <f>2970280+48926-26</f>
        <v>3019180</v>
      </c>
      <c r="I78" s="18"/>
      <c r="J78" s="18">
        <v>1609285</v>
      </c>
      <c r="K78" s="18"/>
      <c r="L78" s="18">
        <v>1449857</v>
      </c>
      <c r="M78" s="18"/>
      <c r="O78" s="93"/>
    </row>
    <row r="79" spans="1:15" ht="18.399999999999999" customHeight="1">
      <c r="A79" s="3" t="s">
        <v>94</v>
      </c>
      <c r="B79" s="12"/>
      <c r="C79" s="20"/>
      <c r="D79" s="16">
        <v>4920946</v>
      </c>
      <c r="E79" s="18"/>
      <c r="F79" s="16">
        <v>4922764</v>
      </c>
      <c r="G79" s="18"/>
      <c r="H79" s="16">
        <v>4922513</v>
      </c>
      <c r="I79" s="18"/>
      <c r="J79" s="16">
        <v>139043</v>
      </c>
      <c r="K79" s="18"/>
      <c r="L79" s="16">
        <v>139043</v>
      </c>
      <c r="M79" s="18"/>
      <c r="O79" s="93"/>
    </row>
    <row r="80" spans="1:15" ht="18.399999999999999" customHeight="1">
      <c r="A80" s="3" t="s">
        <v>117</v>
      </c>
      <c r="B80" s="12"/>
      <c r="D80" s="13">
        <f>SUM(D73:D79)</f>
        <v>12560799</v>
      </c>
      <c r="E80" s="13"/>
      <c r="F80" s="13">
        <f>SUM(F73:F79)</f>
        <v>12475395</v>
      </c>
      <c r="G80" s="13"/>
      <c r="H80" s="13">
        <f>SUM(H73:H79)</f>
        <v>12450787</v>
      </c>
      <c r="I80" s="13"/>
      <c r="J80" s="13">
        <f>SUM(J73:J79)</f>
        <v>5689291</v>
      </c>
      <c r="K80" s="13"/>
      <c r="L80" s="13">
        <f>SUM(L73:L79)</f>
        <v>5529863</v>
      </c>
      <c r="M80" s="13"/>
    </row>
    <row r="81" spans="1:15" ht="18.399999999999999" customHeight="1">
      <c r="A81" s="3" t="s">
        <v>138</v>
      </c>
      <c r="B81" s="12"/>
      <c r="D81" s="13"/>
      <c r="E81" s="13"/>
      <c r="F81" s="13"/>
      <c r="G81" s="13"/>
      <c r="H81" s="13"/>
      <c r="I81" s="13"/>
      <c r="J81" s="13"/>
      <c r="K81" s="13"/>
      <c r="L81" s="13"/>
      <c r="M81" s="13"/>
    </row>
    <row r="82" spans="1:15" ht="18.399999999999999" customHeight="1">
      <c r="A82" s="3" t="s">
        <v>139</v>
      </c>
      <c r="B82" s="12"/>
      <c r="D82" s="16">
        <v>257961</v>
      </c>
      <c r="E82" s="13"/>
      <c r="F82" s="16">
        <v>254020</v>
      </c>
      <c r="G82" s="13"/>
      <c r="H82" s="16">
        <f>258791+26</f>
        <v>258817</v>
      </c>
      <c r="I82" s="13"/>
      <c r="J82" s="16">
        <v>0</v>
      </c>
      <c r="K82" s="13"/>
      <c r="L82" s="16">
        <v>0</v>
      </c>
      <c r="M82" s="18"/>
      <c r="O82" s="93"/>
    </row>
    <row r="83" spans="1:15" ht="18.399999999999999" customHeight="1">
      <c r="A83" s="1" t="s">
        <v>34</v>
      </c>
      <c r="B83" s="12"/>
      <c r="D83" s="16">
        <f>SUM(D80:D82)</f>
        <v>12818760</v>
      </c>
      <c r="E83" s="13"/>
      <c r="F83" s="16">
        <f>SUM(F80:F82)</f>
        <v>12729415</v>
      </c>
      <c r="G83" s="13"/>
      <c r="H83" s="16">
        <f>SUM(H80:H82)</f>
        <v>12709604</v>
      </c>
      <c r="I83" s="13"/>
      <c r="J83" s="16">
        <f>SUM(J80:J82)</f>
        <v>5689291</v>
      </c>
      <c r="K83" s="13"/>
      <c r="L83" s="16">
        <f>SUM(L80:L82)</f>
        <v>5529863</v>
      </c>
      <c r="M83" s="18"/>
    </row>
    <row r="84" spans="1:15" ht="18.399999999999999" customHeight="1" thickBot="1">
      <c r="A84" s="1" t="s">
        <v>35</v>
      </c>
      <c r="B84" s="12"/>
      <c r="D84" s="29">
        <f>SUM(D67,D83)</f>
        <v>21113964</v>
      </c>
      <c r="E84" s="13"/>
      <c r="F84" s="29">
        <f>SUM(F67,F83)</f>
        <v>20903034</v>
      </c>
      <c r="G84" s="13"/>
      <c r="H84" s="29">
        <f>SUM(H67,H83)</f>
        <v>20944865</v>
      </c>
      <c r="I84" s="13"/>
      <c r="J84" s="29">
        <f>SUM(J67,J83)</f>
        <v>6601312</v>
      </c>
      <c r="K84" s="13"/>
      <c r="L84" s="29">
        <f>SUM(L67,L83)</f>
        <v>6448348</v>
      </c>
      <c r="M84" s="18"/>
    </row>
    <row r="85" spans="1:15" ht="10.5" customHeight="1" thickTop="1">
      <c r="B85" s="35"/>
      <c r="C85" s="70"/>
      <c r="D85" s="81">
        <f>SUM(D84-D35)</f>
        <v>0</v>
      </c>
      <c r="E85" s="81"/>
      <c r="F85" s="104">
        <f>SUM(F84-F35)</f>
        <v>0</v>
      </c>
      <c r="G85" s="81"/>
      <c r="H85" s="81">
        <f>SUM(H84-H35)</f>
        <v>0</v>
      </c>
      <c r="I85" s="81"/>
      <c r="J85" s="81">
        <f>SUM(J84-J35)</f>
        <v>0</v>
      </c>
      <c r="K85" s="81"/>
      <c r="L85" s="81">
        <f>SUM(L84-L35)</f>
        <v>0</v>
      </c>
      <c r="M85" s="81"/>
    </row>
    <row r="86" spans="1:15" ht="18.399999999999999" customHeight="1">
      <c r="A86" s="3" t="s">
        <v>13</v>
      </c>
    </row>
    <row r="87" spans="1:15" ht="16.5" customHeight="1">
      <c r="A87" s="82"/>
      <c r="D87" s="83"/>
      <c r="F87" s="83"/>
      <c r="H87" s="83"/>
      <c r="J87" s="83"/>
      <c r="L87" s="83"/>
      <c r="M87" s="83"/>
    </row>
    <row r="88" spans="1:15" s="91" customFormat="1" ht="16.5" customHeight="1">
      <c r="A88" s="90"/>
    </row>
    <row r="89" spans="1:15" s="91" customFormat="1" ht="16.5" customHeight="1">
      <c r="A89" s="92"/>
    </row>
    <row r="90" spans="1:15" s="91" customFormat="1" ht="16.5" customHeight="1">
      <c r="B90" s="3" t="s">
        <v>140</v>
      </c>
    </row>
    <row r="91" spans="1:15" s="91" customFormat="1" ht="16.5" customHeight="1">
      <c r="A91" s="90"/>
    </row>
  </sheetData>
  <mergeCells count="4">
    <mergeCell ref="D5:H5"/>
    <mergeCell ref="D43:H43"/>
    <mergeCell ref="J5:L5"/>
    <mergeCell ref="J43:L43"/>
  </mergeCells>
  <pageMargins left="0.98425196850393704" right="0.39370078740157483" top="0.78740157480314965" bottom="0.39370078740157483" header="0.19685039370078741" footer="0.19685039370078741"/>
  <pageSetup paperSize="9" scale="72" fitToWidth="0" fitToHeight="0" orientation="portrait" r:id="rId1"/>
  <rowBreaks count="1" manualBreakCount="1">
    <brk id="38" max="10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9999"/>
  </sheetPr>
  <dimension ref="A1:K101"/>
  <sheetViews>
    <sheetView showGridLines="0" view="pageBreakPreview" topLeftCell="A41" zoomScaleNormal="100" zoomScaleSheetLayoutView="100" workbookViewId="0">
      <selection activeCell="F50" sqref="F50"/>
    </sheetView>
  </sheetViews>
  <sheetFormatPr defaultColWidth="9.28515625" defaultRowHeight="21" customHeight="1"/>
  <cols>
    <col min="1" max="1" width="46.42578125" style="3" customWidth="1"/>
    <col min="2" max="2" width="3.28515625" style="3" customWidth="1"/>
    <col min="3" max="3" width="1.28515625" style="3" customWidth="1"/>
    <col min="4" max="4" width="14.42578125" style="4" customWidth="1"/>
    <col min="5" max="5" width="0.7109375" style="3" customWidth="1"/>
    <col min="6" max="6" width="14.42578125" style="4" customWidth="1"/>
    <col min="7" max="7" width="0.7109375" style="3" customWidth="1"/>
    <col min="8" max="8" width="14.42578125" style="4" customWidth="1"/>
    <col min="9" max="9" width="0.7109375" style="3" customWidth="1"/>
    <col min="10" max="10" width="14.42578125" style="4" customWidth="1"/>
    <col min="11" max="11" width="13.28515625" style="3" bestFit="1" customWidth="1"/>
    <col min="12" max="16384" width="9.28515625" style="3"/>
  </cols>
  <sheetData>
    <row r="1" spans="1:10" s="1" customFormat="1" ht="19.5" customHeight="1">
      <c r="D1" s="2"/>
      <c r="F1" s="2"/>
      <c r="H1" s="2"/>
      <c r="J1" s="19" t="s">
        <v>128</v>
      </c>
    </row>
    <row r="2" spans="1:10" s="1" customFormat="1" ht="19.5" customHeight="1">
      <c r="A2" s="1" t="s">
        <v>0</v>
      </c>
      <c r="D2" s="2"/>
      <c r="F2" s="2"/>
      <c r="H2" s="2"/>
      <c r="J2" s="2"/>
    </row>
    <row r="3" spans="1:10" s="1" customFormat="1" ht="19.5" customHeight="1">
      <c r="A3" s="1" t="s">
        <v>143</v>
      </c>
      <c r="D3" s="2"/>
      <c r="F3" s="2"/>
      <c r="H3" s="2"/>
      <c r="J3" s="2"/>
    </row>
    <row r="4" spans="1:10" s="1" customFormat="1" ht="19.5" customHeight="1">
      <c r="A4" s="1" t="s">
        <v>224</v>
      </c>
      <c r="D4" s="2"/>
      <c r="F4" s="2"/>
      <c r="H4" s="2"/>
      <c r="J4" s="2"/>
    </row>
    <row r="5" spans="1:10" s="8" customFormat="1" ht="19.5" customHeight="1">
      <c r="D5" s="4"/>
      <c r="E5" s="3"/>
      <c r="F5" s="4"/>
      <c r="G5" s="3"/>
      <c r="H5" s="5"/>
      <c r="I5" s="3"/>
      <c r="J5" s="5" t="s">
        <v>175</v>
      </c>
    </row>
    <row r="6" spans="1:10" s="6" customFormat="1" ht="19.5" customHeight="1">
      <c r="D6" s="7"/>
      <c r="E6" s="105" t="s">
        <v>1</v>
      </c>
      <c r="F6" s="7"/>
      <c r="H6" s="7"/>
      <c r="I6" s="105" t="s">
        <v>2</v>
      </c>
      <c r="J6" s="7"/>
    </row>
    <row r="7" spans="1:10" s="8" customFormat="1" ht="19.5" customHeight="1">
      <c r="B7" s="9" t="s">
        <v>3</v>
      </c>
      <c r="D7" s="51" t="s">
        <v>225</v>
      </c>
      <c r="E7" s="10"/>
      <c r="F7" s="51" t="s">
        <v>213</v>
      </c>
      <c r="G7" s="50"/>
      <c r="H7" s="51" t="s">
        <v>225</v>
      </c>
      <c r="I7" s="10"/>
      <c r="J7" s="51" t="s">
        <v>213</v>
      </c>
    </row>
    <row r="8" spans="1:10" s="8" customFormat="1" ht="19.5" customHeight="1">
      <c r="B8" s="9"/>
      <c r="D8" s="51"/>
      <c r="E8" s="10"/>
      <c r="F8" s="87" t="s">
        <v>229</v>
      </c>
      <c r="G8" s="50"/>
      <c r="H8" s="51"/>
      <c r="I8" s="10"/>
      <c r="J8" s="51"/>
    </row>
    <row r="9" spans="1:10" s="8" customFormat="1" ht="19.5" customHeight="1">
      <c r="B9" s="9"/>
      <c r="D9" s="10"/>
      <c r="E9" s="10"/>
      <c r="F9" s="10"/>
      <c r="G9" s="50"/>
      <c r="H9" s="10"/>
      <c r="I9" s="10"/>
      <c r="J9" s="10"/>
    </row>
    <row r="10" spans="1:10" ht="19.5" customHeight="1">
      <c r="A10" s="1" t="s">
        <v>122</v>
      </c>
    </row>
    <row r="11" spans="1:10" ht="19.5" customHeight="1">
      <c r="A11" s="3" t="s">
        <v>123</v>
      </c>
      <c r="B11" s="8"/>
      <c r="D11" s="13">
        <v>1134275</v>
      </c>
      <c r="E11" s="13"/>
      <c r="F11" s="13">
        <v>1246148</v>
      </c>
      <c r="G11" s="13"/>
      <c r="H11" s="13">
        <v>20053</v>
      </c>
      <c r="I11" s="13"/>
      <c r="J11" s="13">
        <v>21449</v>
      </c>
    </row>
    <row r="12" spans="1:10" ht="19.5" customHeight="1">
      <c r="A12" s="3" t="s">
        <v>124</v>
      </c>
      <c r="B12" s="12"/>
      <c r="D12" s="13">
        <v>145837</v>
      </c>
      <c r="E12" s="13"/>
      <c r="F12" s="13">
        <f>243120-238-20</f>
        <v>242862</v>
      </c>
      <c r="G12" s="13"/>
      <c r="H12" s="14">
        <v>103</v>
      </c>
      <c r="I12" s="15"/>
      <c r="J12" s="14">
        <v>0</v>
      </c>
    </row>
    <row r="13" spans="1:10" ht="19.5" customHeight="1">
      <c r="A13" s="3" t="s">
        <v>125</v>
      </c>
      <c r="B13" s="12"/>
      <c r="D13" s="13">
        <v>25937</v>
      </c>
      <c r="E13" s="13"/>
      <c r="F13" s="13">
        <v>23519</v>
      </c>
      <c r="G13" s="13"/>
      <c r="H13" s="19">
        <v>5607</v>
      </c>
      <c r="I13" s="15"/>
      <c r="J13" s="19">
        <v>5250</v>
      </c>
    </row>
    <row r="14" spans="1:10" ht="19.5" customHeight="1">
      <c r="A14" s="3" t="s">
        <v>207</v>
      </c>
      <c r="B14" s="12"/>
      <c r="D14" s="13">
        <v>11732</v>
      </c>
      <c r="E14" s="13"/>
      <c r="F14" s="13">
        <v>7647</v>
      </c>
      <c r="G14" s="13"/>
      <c r="H14" s="19">
        <v>11621</v>
      </c>
      <c r="I14" s="15"/>
      <c r="J14" s="19">
        <v>10688</v>
      </c>
    </row>
    <row r="15" spans="1:10" ht="19.5" customHeight="1">
      <c r="A15" s="3" t="s">
        <v>36</v>
      </c>
      <c r="B15" s="12">
        <v>17</v>
      </c>
      <c r="D15" s="16">
        <v>3342</v>
      </c>
      <c r="E15" s="18"/>
      <c r="F15" s="16">
        <v>6031</v>
      </c>
      <c r="G15" s="18"/>
      <c r="H15" s="25">
        <v>189818</v>
      </c>
      <c r="I15" s="18"/>
      <c r="J15" s="25">
        <v>30246</v>
      </c>
    </row>
    <row r="16" spans="1:10" ht="19.5" customHeight="1">
      <c r="A16" s="1" t="s">
        <v>126</v>
      </c>
      <c r="B16" s="8"/>
      <c r="D16" s="16">
        <f>SUM(D11:D15)</f>
        <v>1321123</v>
      </c>
      <c r="E16" s="13"/>
      <c r="F16" s="16">
        <f>SUM(F11:F15)</f>
        <v>1526207</v>
      </c>
      <c r="G16" s="13"/>
      <c r="H16" s="16">
        <f>SUM(H11:H15)</f>
        <v>227202</v>
      </c>
      <c r="I16" s="13"/>
      <c r="J16" s="16">
        <f>SUM(J11:J15)</f>
        <v>67633</v>
      </c>
    </row>
    <row r="17" spans="1:11" ht="19.5" customHeight="1">
      <c r="A17" s="1" t="s">
        <v>37</v>
      </c>
      <c r="B17" s="8"/>
      <c r="D17" s="13"/>
      <c r="E17" s="13"/>
      <c r="F17" s="13"/>
      <c r="G17" s="13"/>
      <c r="H17" s="13"/>
      <c r="I17" s="13"/>
      <c r="J17" s="13"/>
    </row>
    <row r="18" spans="1:11" ht="19.5" customHeight="1">
      <c r="A18" s="3" t="s">
        <v>38</v>
      </c>
      <c r="B18" s="8"/>
      <c r="D18" s="13">
        <v>588713</v>
      </c>
      <c r="E18" s="13"/>
      <c r="F18" s="13">
        <v>613622</v>
      </c>
      <c r="G18" s="13"/>
      <c r="H18" s="13">
        <v>11041</v>
      </c>
      <c r="I18" s="13"/>
      <c r="J18" s="13">
        <v>11145</v>
      </c>
      <c r="K18" s="13"/>
    </row>
    <row r="19" spans="1:11" ht="19.5" customHeight="1">
      <c r="A19" s="3" t="s">
        <v>39</v>
      </c>
      <c r="B19" s="12"/>
      <c r="D19" s="13">
        <v>95870</v>
      </c>
      <c r="E19" s="13"/>
      <c r="F19" s="13">
        <v>152174</v>
      </c>
      <c r="G19" s="13"/>
      <c r="H19" s="13">
        <v>0</v>
      </c>
      <c r="I19" s="15"/>
      <c r="J19" s="13">
        <v>0</v>
      </c>
    </row>
    <row r="20" spans="1:11" ht="19.5" customHeight="1">
      <c r="A20" s="3" t="s">
        <v>40</v>
      </c>
      <c r="B20" s="12"/>
      <c r="D20" s="13">
        <v>12875</v>
      </c>
      <c r="E20" s="13"/>
      <c r="F20" s="13">
        <v>10384</v>
      </c>
      <c r="G20" s="13"/>
      <c r="H20" s="13">
        <v>1773</v>
      </c>
      <c r="I20" s="15"/>
      <c r="J20" s="13">
        <v>1609</v>
      </c>
    </row>
    <row r="21" spans="1:11" ht="19.5" customHeight="1">
      <c r="A21" s="3" t="s">
        <v>41</v>
      </c>
      <c r="B21" s="12"/>
      <c r="D21" s="13">
        <v>88575</v>
      </c>
      <c r="E21" s="13"/>
      <c r="F21" s="13">
        <f>109569-9279-4519-238-20</f>
        <v>95513</v>
      </c>
      <c r="G21" s="13"/>
      <c r="H21" s="13">
        <v>461</v>
      </c>
      <c r="I21" s="15"/>
      <c r="J21" s="13">
        <v>308</v>
      </c>
    </row>
    <row r="22" spans="1:11" ht="19.5" customHeight="1">
      <c r="A22" s="3" t="s">
        <v>42</v>
      </c>
      <c r="B22" s="12"/>
      <c r="D22" s="13">
        <v>367692</v>
      </c>
      <c r="E22" s="13"/>
      <c r="F22" s="13">
        <f>474537</f>
        <v>474537</v>
      </c>
      <c r="G22" s="13"/>
      <c r="H22" s="13">
        <v>44069</v>
      </c>
      <c r="I22" s="13"/>
      <c r="J22" s="13">
        <v>53136</v>
      </c>
    </row>
    <row r="23" spans="1:11" ht="19.5" customHeight="1">
      <c r="A23" s="1" t="s">
        <v>43</v>
      </c>
      <c r="B23" s="12"/>
      <c r="D23" s="17">
        <f>SUM(D18:D22)</f>
        <v>1153725</v>
      </c>
      <c r="E23" s="13"/>
      <c r="F23" s="17">
        <f>SUM(F18:F22)</f>
        <v>1346230</v>
      </c>
      <c r="G23" s="13"/>
      <c r="H23" s="17">
        <f>SUM(H18:H22)</f>
        <v>57344</v>
      </c>
      <c r="I23" s="13"/>
      <c r="J23" s="17">
        <f>SUM(J18:J22)</f>
        <v>66198</v>
      </c>
    </row>
    <row r="24" spans="1:11" ht="19.5" customHeight="1">
      <c r="A24" s="1" t="s">
        <v>239</v>
      </c>
      <c r="B24" s="12"/>
      <c r="D24" s="18"/>
      <c r="E24" s="13"/>
      <c r="F24" s="18"/>
      <c r="G24" s="13"/>
      <c r="H24" s="18"/>
      <c r="I24" s="13"/>
      <c r="J24" s="18"/>
    </row>
    <row r="25" spans="1:11" ht="19.5" customHeight="1">
      <c r="A25" s="1" t="s">
        <v>238</v>
      </c>
      <c r="B25" s="12"/>
      <c r="D25" s="13">
        <f>SUM(D16-D23)</f>
        <v>167398</v>
      </c>
      <c r="E25" s="13"/>
      <c r="F25" s="13">
        <f>SUM(F16-F23)</f>
        <v>179977</v>
      </c>
      <c r="G25" s="13"/>
      <c r="H25" s="13">
        <f>SUM(H16-H23)</f>
        <v>169858</v>
      </c>
      <c r="I25" s="13"/>
      <c r="J25" s="13">
        <f>SUM(J16-J23)</f>
        <v>1435</v>
      </c>
    </row>
    <row r="26" spans="1:11" s="20" customFormat="1" ht="19.5" customHeight="1">
      <c r="A26" s="20" t="s">
        <v>240</v>
      </c>
      <c r="B26" s="12">
        <v>9</v>
      </c>
      <c r="D26" s="16">
        <v>10107</v>
      </c>
      <c r="E26" s="18"/>
      <c r="F26" s="16">
        <v>41394</v>
      </c>
      <c r="G26" s="18"/>
      <c r="H26" s="22">
        <v>0</v>
      </c>
      <c r="I26" s="18"/>
      <c r="J26" s="22">
        <v>0</v>
      </c>
    </row>
    <row r="27" spans="1:11" s="20" customFormat="1" ht="19.5" customHeight="1">
      <c r="A27" s="27" t="s">
        <v>241</v>
      </c>
      <c r="B27" s="28"/>
      <c r="D27" s="24">
        <f>SUM(D25:D26)</f>
        <v>177505</v>
      </c>
      <c r="E27" s="18"/>
      <c r="F27" s="24">
        <f>SUM(F25:F26)</f>
        <v>221371</v>
      </c>
      <c r="G27" s="18"/>
      <c r="H27" s="24">
        <f>SUM(H25:H26)</f>
        <v>169858</v>
      </c>
      <c r="I27" s="18"/>
      <c r="J27" s="24">
        <f>SUM(J25:J26)</f>
        <v>1435</v>
      </c>
    </row>
    <row r="28" spans="1:11" ht="19.5" customHeight="1">
      <c r="A28" s="3" t="s">
        <v>44</v>
      </c>
      <c r="B28" s="12"/>
      <c r="D28" s="16">
        <v>-35680</v>
      </c>
      <c r="E28" s="18"/>
      <c r="F28" s="16">
        <v>-41015</v>
      </c>
      <c r="G28" s="18"/>
      <c r="H28" s="16">
        <v>-11351</v>
      </c>
      <c r="I28" s="18"/>
      <c r="J28" s="16">
        <v>-9718</v>
      </c>
    </row>
    <row r="29" spans="1:11" s="20" customFormat="1" ht="19.5" customHeight="1">
      <c r="A29" s="27" t="s">
        <v>144</v>
      </c>
      <c r="B29" s="28"/>
      <c r="D29" s="26">
        <f>SUM(D27:D28)</f>
        <v>141825</v>
      </c>
      <c r="E29" s="18"/>
      <c r="F29" s="26">
        <f>SUM(F27:F28)</f>
        <v>180356</v>
      </c>
      <c r="G29" s="18"/>
      <c r="H29" s="26">
        <f>SUM(H27:H28)</f>
        <v>158507</v>
      </c>
      <c r="I29" s="18"/>
      <c r="J29" s="26">
        <f>SUM(J27:J28)</f>
        <v>-8283</v>
      </c>
    </row>
    <row r="30" spans="1:11" ht="19.5" customHeight="1">
      <c r="A30" s="3" t="s">
        <v>145</v>
      </c>
      <c r="B30" s="12">
        <v>18</v>
      </c>
      <c r="D30" s="16">
        <v>-55020</v>
      </c>
      <c r="E30" s="13"/>
      <c r="F30" s="16">
        <f>-47060-2760</f>
        <v>-49820</v>
      </c>
      <c r="G30" s="13"/>
      <c r="H30" s="25">
        <v>921</v>
      </c>
      <c r="I30" s="13"/>
      <c r="J30" s="25">
        <v>1200</v>
      </c>
    </row>
    <row r="31" spans="1:11" ht="19.5" customHeight="1" thickBot="1">
      <c r="A31" s="1" t="s">
        <v>132</v>
      </c>
      <c r="B31" s="8"/>
      <c r="D31" s="54">
        <f>SUM(D29:D30)</f>
        <v>86805</v>
      </c>
      <c r="E31" s="13"/>
      <c r="F31" s="54">
        <f>SUM(F29:F30)</f>
        <v>130536</v>
      </c>
      <c r="G31" s="13"/>
      <c r="H31" s="54">
        <f>SUM(H29:H30)</f>
        <v>159428</v>
      </c>
      <c r="I31" s="13"/>
      <c r="J31" s="54">
        <f>SUM(J29:J30)</f>
        <v>-7083</v>
      </c>
    </row>
    <row r="32" spans="1:11" ht="18.75" customHeight="1" thickTop="1">
      <c r="A32" s="1"/>
      <c r="B32" s="8"/>
      <c r="D32" s="23"/>
      <c r="E32" s="13"/>
      <c r="F32" s="23"/>
      <c r="G32" s="13"/>
      <c r="H32" s="23"/>
      <c r="I32" s="13"/>
      <c r="J32" s="23"/>
    </row>
    <row r="33" spans="1:10" ht="21" customHeight="1">
      <c r="A33" s="1" t="s">
        <v>121</v>
      </c>
      <c r="B33" s="8"/>
      <c r="D33" s="23"/>
      <c r="E33" s="13"/>
      <c r="F33" s="23"/>
      <c r="G33" s="13"/>
      <c r="H33" s="23"/>
      <c r="I33" s="4"/>
      <c r="J33" s="23"/>
    </row>
    <row r="34" spans="1:10" ht="21" customHeight="1" thickBot="1">
      <c r="A34" s="3" t="s">
        <v>92</v>
      </c>
      <c r="B34" s="8"/>
      <c r="D34" s="23">
        <v>82841</v>
      </c>
      <c r="E34" s="4"/>
      <c r="F34" s="23">
        <v>129291</v>
      </c>
      <c r="G34" s="4"/>
      <c r="H34" s="77">
        <f>H31</f>
        <v>159428</v>
      </c>
      <c r="I34" s="4"/>
      <c r="J34" s="77">
        <f>J31</f>
        <v>-7083</v>
      </c>
    </row>
    <row r="35" spans="1:10" ht="21" customHeight="1" thickTop="1">
      <c r="A35" s="3" t="s">
        <v>91</v>
      </c>
      <c r="B35" s="8"/>
      <c r="D35" s="78">
        <v>3964</v>
      </c>
      <c r="E35" s="4"/>
      <c r="F35" s="78">
        <v>1245</v>
      </c>
      <c r="G35" s="4"/>
      <c r="H35" s="23"/>
      <c r="I35" s="4"/>
      <c r="J35" s="23"/>
    </row>
    <row r="36" spans="1:10" ht="21" customHeight="1" thickBot="1">
      <c r="B36" s="8"/>
      <c r="D36" s="21">
        <f>SUM(D34:D35)</f>
        <v>86805</v>
      </c>
      <c r="E36" s="4"/>
      <c r="F36" s="21">
        <f>SUM(F34:F35)</f>
        <v>130536</v>
      </c>
      <c r="G36" s="4"/>
      <c r="H36" s="23"/>
      <c r="I36" s="4"/>
      <c r="J36" s="23"/>
    </row>
    <row r="37" spans="1:10" ht="21" customHeight="1" thickTop="1">
      <c r="B37" s="8"/>
      <c r="D37" s="23"/>
      <c r="E37" s="4"/>
      <c r="F37" s="23"/>
      <c r="G37" s="4"/>
      <c r="H37" s="23"/>
      <c r="I37" s="4"/>
      <c r="J37" s="23"/>
    </row>
    <row r="38" spans="1:10" ht="21" customHeight="1">
      <c r="A38" s="1" t="s">
        <v>45</v>
      </c>
      <c r="B38" s="12">
        <v>19</v>
      </c>
    </row>
    <row r="39" spans="1:10" ht="21" customHeight="1" thickBot="1">
      <c r="A39" s="3" t="s">
        <v>119</v>
      </c>
      <c r="B39" s="8"/>
      <c r="D39" s="30">
        <f>D34/166682.701</f>
        <v>0.49699818579253763</v>
      </c>
      <c r="E39" s="31"/>
      <c r="F39" s="30">
        <f>F34/166682.701</f>
        <v>0.77567137575962364</v>
      </c>
      <c r="G39" s="31"/>
      <c r="H39" s="76">
        <f>H34/166682.701</f>
        <v>0.95647598127174571</v>
      </c>
      <c r="I39" s="31"/>
      <c r="J39" s="76">
        <f>J34/166682.701</f>
        <v>-4.2493911830718413E-2</v>
      </c>
    </row>
    <row r="40" spans="1:10" ht="20.25" customHeight="1" thickTop="1"/>
    <row r="41" spans="1:10" ht="13.5" customHeight="1">
      <c r="B41" s="8"/>
      <c r="D41" s="32"/>
      <c r="F41" s="32"/>
      <c r="G41" s="31"/>
      <c r="H41" s="32"/>
      <c r="J41" s="32"/>
    </row>
    <row r="42" spans="1:10" ht="21" customHeight="1">
      <c r="A42" s="3" t="s">
        <v>13</v>
      </c>
    </row>
    <row r="43" spans="1:10" s="1" customFormat="1" ht="19.5" customHeight="1">
      <c r="D43" s="2"/>
      <c r="F43" s="2"/>
      <c r="H43" s="2"/>
      <c r="J43" s="19" t="s">
        <v>128</v>
      </c>
    </row>
    <row r="44" spans="1:10" s="1" customFormat="1" ht="19.5" customHeight="1">
      <c r="A44" s="1" t="s">
        <v>0</v>
      </c>
      <c r="D44" s="2"/>
      <c r="F44" s="2"/>
      <c r="H44" s="2"/>
      <c r="J44" s="2"/>
    </row>
    <row r="45" spans="1:10" s="1" customFormat="1" ht="21" customHeight="1">
      <c r="A45" s="1" t="s">
        <v>146</v>
      </c>
      <c r="D45" s="2"/>
      <c r="F45" s="2"/>
      <c r="H45" s="2"/>
      <c r="J45" s="2"/>
    </row>
    <row r="46" spans="1:10" s="1" customFormat="1" ht="21" customHeight="1">
      <c r="A46" s="1" t="s">
        <v>224</v>
      </c>
      <c r="D46" s="2"/>
      <c r="F46" s="2"/>
      <c r="H46" s="2"/>
      <c r="J46" s="2"/>
    </row>
    <row r="47" spans="1:10" s="8" customFormat="1" ht="21" customHeight="1">
      <c r="D47" s="4"/>
      <c r="E47" s="3"/>
      <c r="F47" s="4"/>
      <c r="G47" s="3"/>
      <c r="H47" s="5"/>
      <c r="I47" s="3"/>
      <c r="J47" s="5" t="s">
        <v>127</v>
      </c>
    </row>
    <row r="48" spans="1:10" s="6" customFormat="1" ht="21" customHeight="1">
      <c r="D48" s="7"/>
      <c r="E48" s="105" t="s">
        <v>1</v>
      </c>
      <c r="F48" s="7"/>
      <c r="H48" s="7"/>
      <c r="I48" s="105" t="s">
        <v>2</v>
      </c>
      <c r="J48" s="7"/>
    </row>
    <row r="49" spans="1:10" s="8" customFormat="1" ht="21" customHeight="1">
      <c r="B49" s="9" t="s">
        <v>3</v>
      </c>
      <c r="D49" s="51" t="s">
        <v>225</v>
      </c>
      <c r="E49" s="10"/>
      <c r="F49" s="51" t="s">
        <v>213</v>
      </c>
      <c r="G49" s="50"/>
      <c r="H49" s="51" t="s">
        <v>225</v>
      </c>
      <c r="I49" s="10"/>
      <c r="J49" s="51" t="s">
        <v>213</v>
      </c>
    </row>
    <row r="50" spans="1:10" s="8" customFormat="1" ht="21" customHeight="1">
      <c r="B50" s="9"/>
      <c r="D50" s="51"/>
      <c r="E50" s="10"/>
      <c r="F50" s="87" t="s">
        <v>229</v>
      </c>
      <c r="G50" s="50"/>
      <c r="H50" s="51"/>
      <c r="I50" s="10"/>
      <c r="J50" s="51"/>
    </row>
    <row r="51" spans="1:10" s="8" customFormat="1" ht="21" customHeight="1">
      <c r="B51" s="9"/>
      <c r="D51" s="51"/>
      <c r="E51" s="10"/>
      <c r="F51" s="51"/>
      <c r="G51" s="50"/>
      <c r="H51" s="51"/>
      <c r="I51" s="10"/>
      <c r="J51" s="51"/>
    </row>
    <row r="52" spans="1:10" ht="21" customHeight="1" thickBot="1">
      <c r="A52" s="1" t="s">
        <v>132</v>
      </c>
      <c r="B52" s="8"/>
      <c r="D52" s="29">
        <f>SUM(D36)</f>
        <v>86805</v>
      </c>
      <c r="E52" s="23"/>
      <c r="F52" s="29">
        <f>SUM(F36)</f>
        <v>130536</v>
      </c>
      <c r="G52" s="23"/>
      <c r="H52" s="29">
        <f>H34</f>
        <v>159428</v>
      </c>
      <c r="I52" s="23"/>
      <c r="J52" s="29">
        <f>SUM(J34)</f>
        <v>-7083</v>
      </c>
    </row>
    <row r="53" spans="1:10" ht="21" customHeight="1" thickTop="1">
      <c r="B53" s="8"/>
      <c r="D53" s="23"/>
      <c r="E53" s="23"/>
      <c r="F53" s="23"/>
      <c r="G53" s="23"/>
      <c r="H53" s="23"/>
      <c r="I53" s="23"/>
      <c r="J53" s="23"/>
    </row>
    <row r="54" spans="1:10" ht="21" customHeight="1">
      <c r="A54" s="1" t="s">
        <v>169</v>
      </c>
      <c r="B54" s="8"/>
      <c r="D54" s="23"/>
      <c r="E54" s="23"/>
      <c r="F54" s="23"/>
      <c r="G54" s="23"/>
      <c r="H54" s="23"/>
      <c r="I54" s="23"/>
      <c r="J54" s="23"/>
    </row>
    <row r="55" spans="1:10" ht="21" customHeight="1">
      <c r="A55" s="35" t="s">
        <v>183</v>
      </c>
      <c r="B55" s="8"/>
      <c r="D55" s="23"/>
      <c r="E55" s="23"/>
      <c r="F55" s="23"/>
      <c r="G55" s="23"/>
      <c r="H55" s="23"/>
      <c r="I55" s="23"/>
      <c r="J55" s="23"/>
    </row>
    <row r="56" spans="1:10" ht="21" customHeight="1">
      <c r="A56" s="35" t="s">
        <v>174</v>
      </c>
      <c r="B56" s="8"/>
      <c r="D56" s="23"/>
      <c r="E56" s="23"/>
      <c r="F56" s="23"/>
      <c r="G56" s="23"/>
      <c r="H56" s="23"/>
      <c r="I56" s="23"/>
      <c r="J56" s="23"/>
    </row>
    <row r="57" spans="1:10" ht="21" customHeight="1">
      <c r="A57" s="3" t="s">
        <v>118</v>
      </c>
      <c r="B57" s="12"/>
      <c r="D57" s="23"/>
      <c r="E57" s="20"/>
      <c r="F57" s="23"/>
      <c r="G57" s="20"/>
      <c r="H57" s="23"/>
      <c r="I57" s="20"/>
      <c r="J57" s="23"/>
    </row>
    <row r="58" spans="1:10" ht="21" customHeight="1">
      <c r="A58" s="3" t="s">
        <v>155</v>
      </c>
      <c r="B58" s="8"/>
      <c r="D58" s="43">
        <v>-212</v>
      </c>
      <c r="E58" s="44"/>
      <c r="F58" s="43">
        <v>5596</v>
      </c>
      <c r="G58" s="44"/>
      <c r="H58" s="19">
        <v>0</v>
      </c>
      <c r="I58" s="44"/>
      <c r="J58" s="19">
        <v>0</v>
      </c>
    </row>
    <row r="59" spans="1:10" ht="21" customHeight="1">
      <c r="A59" s="3" t="s">
        <v>201</v>
      </c>
      <c r="B59" s="12">
        <v>9</v>
      </c>
      <c r="D59" s="19">
        <v>2752</v>
      </c>
      <c r="E59" s="44"/>
      <c r="F59" s="19">
        <v>-2979</v>
      </c>
      <c r="G59" s="44"/>
      <c r="H59" s="19"/>
      <c r="I59" s="44"/>
      <c r="J59" s="19">
        <v>0</v>
      </c>
    </row>
    <row r="60" spans="1:10" ht="21" customHeight="1">
      <c r="A60" s="1" t="s">
        <v>170</v>
      </c>
      <c r="B60" s="12"/>
      <c r="D60" s="17">
        <f>SUM(D58:D59)</f>
        <v>2540</v>
      </c>
      <c r="E60" s="18"/>
      <c r="F60" s="17">
        <f>SUM(F58:F59)</f>
        <v>2617</v>
      </c>
      <c r="G60" s="18"/>
      <c r="H60" s="17">
        <f>SUM(H58:H59)</f>
        <v>0</v>
      </c>
      <c r="I60" s="18"/>
      <c r="J60" s="17">
        <f>SUM(J58:J59)</f>
        <v>0</v>
      </c>
    </row>
    <row r="61" spans="1:10" ht="21" customHeight="1">
      <c r="A61" s="1"/>
      <c r="B61" s="8"/>
      <c r="D61" s="32"/>
      <c r="E61" s="20"/>
      <c r="F61" s="32"/>
      <c r="G61" s="32"/>
      <c r="H61" s="32"/>
      <c r="I61" s="20"/>
      <c r="J61" s="32"/>
    </row>
    <row r="62" spans="1:10" ht="21" customHeight="1" thickBot="1">
      <c r="A62" s="1" t="s">
        <v>171</v>
      </c>
      <c r="B62" s="8"/>
      <c r="D62" s="29">
        <f>SUM(D52,D60)</f>
        <v>89345</v>
      </c>
      <c r="E62" s="23"/>
      <c r="F62" s="29">
        <f>SUM(F52,F60)</f>
        <v>133153</v>
      </c>
      <c r="G62" s="4"/>
      <c r="H62" s="29">
        <f>SUM(H52,H60)</f>
        <v>159428</v>
      </c>
      <c r="I62" s="4"/>
      <c r="J62" s="29">
        <f>SUM(J52,J60)</f>
        <v>-7083</v>
      </c>
    </row>
    <row r="63" spans="1:10" ht="21" customHeight="1" thickTop="1">
      <c r="B63" s="8"/>
      <c r="D63" s="32"/>
      <c r="E63" s="20"/>
      <c r="F63" s="32"/>
      <c r="G63" s="31"/>
      <c r="H63" s="32"/>
      <c r="J63" s="32"/>
    </row>
    <row r="64" spans="1:10" ht="21" customHeight="1">
      <c r="A64" s="1" t="s">
        <v>172</v>
      </c>
      <c r="B64" s="8"/>
      <c r="D64" s="32"/>
      <c r="E64" s="20"/>
      <c r="F64" s="32"/>
      <c r="G64" s="31"/>
      <c r="H64" s="32"/>
      <c r="J64" s="32"/>
    </row>
    <row r="65" spans="1:10" ht="21" customHeight="1" thickBot="1">
      <c r="A65" s="3" t="s">
        <v>92</v>
      </c>
      <c r="B65" s="8"/>
      <c r="D65" s="23">
        <v>85404</v>
      </c>
      <c r="E65" s="20"/>
      <c r="F65" s="23">
        <v>132154</v>
      </c>
      <c r="G65" s="31"/>
      <c r="H65" s="21">
        <f>H62-H66</f>
        <v>159428</v>
      </c>
      <c r="I65" s="13"/>
      <c r="J65" s="29">
        <f>J62-J66</f>
        <v>-7083</v>
      </c>
    </row>
    <row r="66" spans="1:10" ht="21" customHeight="1" thickTop="1">
      <c r="A66" s="3" t="s">
        <v>91</v>
      </c>
      <c r="B66" s="8"/>
      <c r="D66" s="78">
        <v>3941</v>
      </c>
      <c r="E66" s="75"/>
      <c r="F66" s="78">
        <v>999</v>
      </c>
      <c r="G66" s="31"/>
      <c r="H66" s="32"/>
      <c r="J66" s="32"/>
    </row>
    <row r="67" spans="1:10" ht="21" customHeight="1" thickBot="1">
      <c r="B67" s="8"/>
      <c r="D67" s="29">
        <f>SUM(D65:D66)</f>
        <v>89345</v>
      </c>
      <c r="E67" s="23"/>
      <c r="F67" s="29">
        <f>SUM(F65:F66)</f>
        <v>133153</v>
      </c>
      <c r="G67" s="31"/>
      <c r="H67" s="32"/>
      <c r="J67" s="32"/>
    </row>
    <row r="68" spans="1:10" ht="21" customHeight="1" thickTop="1">
      <c r="B68" s="8"/>
      <c r="D68" s="23"/>
      <c r="E68" s="23"/>
      <c r="F68" s="18"/>
      <c r="G68" s="31"/>
      <c r="H68" s="32"/>
      <c r="J68" s="32"/>
    </row>
    <row r="69" spans="1:10" ht="21" customHeight="1">
      <c r="A69" s="3" t="s">
        <v>13</v>
      </c>
    </row>
    <row r="70" spans="1:10" s="1" customFormat="1" ht="21" customHeight="1">
      <c r="A70" s="3"/>
      <c r="B70" s="3"/>
      <c r="C70" s="3"/>
      <c r="D70" s="4"/>
      <c r="E70" s="4"/>
      <c r="F70" s="4"/>
      <c r="G70" s="4"/>
      <c r="H70" s="4"/>
      <c r="I70" s="4"/>
      <c r="J70" s="4"/>
    </row>
    <row r="71" spans="1:10" ht="21" customHeight="1">
      <c r="E71" s="4"/>
      <c r="G71" s="4"/>
      <c r="I71" s="4"/>
    </row>
    <row r="72" spans="1:10" ht="21" customHeight="1">
      <c r="B72" s="33"/>
      <c r="D72" s="34"/>
      <c r="F72" s="34"/>
      <c r="H72" s="34"/>
      <c r="J72" s="34"/>
    </row>
    <row r="73" spans="1:10" ht="21" customHeight="1">
      <c r="A73" s="1"/>
    </row>
    <row r="75" spans="1:10" ht="21" customHeight="1">
      <c r="E75" s="4"/>
      <c r="G75" s="4"/>
      <c r="I75" s="4"/>
    </row>
    <row r="76" spans="1:10" ht="21" customHeight="1">
      <c r="E76" s="4"/>
      <c r="G76" s="4"/>
      <c r="I76" s="4"/>
    </row>
    <row r="77" spans="1:10" ht="21" customHeight="1">
      <c r="E77" s="4"/>
      <c r="G77" s="4"/>
      <c r="I77" s="4"/>
    </row>
    <row r="78" spans="1:10" ht="21" customHeight="1">
      <c r="E78" s="4"/>
      <c r="G78" s="4"/>
      <c r="I78" s="4"/>
    </row>
    <row r="79" spans="1:10" ht="21" customHeight="1">
      <c r="A79" s="1"/>
      <c r="E79" s="4"/>
      <c r="G79" s="4"/>
      <c r="I79" s="4"/>
    </row>
    <row r="80" spans="1:10" ht="21" customHeight="1">
      <c r="E80" s="4"/>
      <c r="G80" s="4"/>
      <c r="I80" s="4"/>
    </row>
    <row r="81" spans="2:9" ht="21" customHeight="1">
      <c r="E81" s="4"/>
      <c r="G81" s="4"/>
      <c r="I81" s="4"/>
    </row>
    <row r="82" spans="2:9" ht="21" customHeight="1">
      <c r="E82" s="4"/>
      <c r="G82" s="4"/>
      <c r="I82" s="4"/>
    </row>
    <row r="83" spans="2:9" ht="21" customHeight="1">
      <c r="E83" s="4"/>
      <c r="G83" s="4"/>
      <c r="I83" s="4"/>
    </row>
    <row r="84" spans="2:9" ht="21" customHeight="1">
      <c r="E84" s="4"/>
      <c r="G84" s="4"/>
      <c r="I84" s="4"/>
    </row>
    <row r="85" spans="2:9" ht="21" customHeight="1">
      <c r="E85" s="4"/>
      <c r="G85" s="4"/>
      <c r="I85" s="4"/>
    </row>
    <row r="86" spans="2:9" ht="21" customHeight="1">
      <c r="E86" s="4"/>
      <c r="G86" s="4"/>
      <c r="I86" s="4"/>
    </row>
    <row r="87" spans="2:9" ht="21" customHeight="1">
      <c r="B87" s="35"/>
      <c r="E87" s="4"/>
      <c r="G87" s="4"/>
      <c r="I87" s="4"/>
    </row>
    <row r="88" spans="2:9" ht="21" customHeight="1">
      <c r="E88" s="4"/>
      <c r="G88" s="4"/>
      <c r="I88" s="4"/>
    </row>
    <row r="89" spans="2:9" ht="21" customHeight="1">
      <c r="E89" s="4"/>
      <c r="G89" s="4"/>
      <c r="I89" s="4"/>
    </row>
    <row r="90" spans="2:9" ht="21" customHeight="1">
      <c r="E90" s="4"/>
      <c r="G90" s="4"/>
      <c r="I90" s="4"/>
    </row>
    <row r="91" spans="2:9" ht="21" customHeight="1">
      <c r="E91" s="4"/>
      <c r="G91" s="4"/>
      <c r="I91" s="4"/>
    </row>
    <row r="92" spans="2:9" ht="21" customHeight="1">
      <c r="E92" s="4"/>
      <c r="G92" s="4"/>
      <c r="I92" s="4"/>
    </row>
    <row r="93" spans="2:9" ht="21" customHeight="1">
      <c r="E93" s="4"/>
      <c r="G93" s="4"/>
      <c r="I93" s="4"/>
    </row>
    <row r="94" spans="2:9" ht="21" customHeight="1">
      <c r="E94" s="4"/>
      <c r="G94" s="4"/>
      <c r="I94" s="4"/>
    </row>
    <row r="95" spans="2:9" ht="21" customHeight="1">
      <c r="E95" s="4"/>
      <c r="G95" s="4"/>
      <c r="I95" s="4"/>
    </row>
    <row r="96" spans="2:9" ht="21" customHeight="1">
      <c r="E96" s="4"/>
      <c r="G96" s="4"/>
      <c r="I96" s="4"/>
    </row>
    <row r="97" spans="5:9" ht="21" customHeight="1">
      <c r="E97" s="4"/>
      <c r="G97" s="4"/>
      <c r="I97" s="4"/>
    </row>
    <row r="98" spans="5:9" ht="21" customHeight="1">
      <c r="E98" s="4"/>
      <c r="G98" s="4"/>
      <c r="I98" s="4"/>
    </row>
    <row r="99" spans="5:9" ht="21" customHeight="1">
      <c r="E99" s="4"/>
      <c r="G99" s="4"/>
      <c r="I99" s="4"/>
    </row>
    <row r="100" spans="5:9" ht="21" customHeight="1">
      <c r="E100" s="4"/>
      <c r="G100" s="4"/>
      <c r="I100" s="4"/>
    </row>
    <row r="101" spans="5:9" ht="21" customHeight="1">
      <c r="E101" s="4"/>
      <c r="G101" s="4"/>
      <c r="I101" s="4"/>
    </row>
  </sheetData>
  <phoneticPr fontId="6" type="noConversion"/>
  <pageMargins left="0.98425196850393704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42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AA38"/>
  <sheetViews>
    <sheetView showGridLines="0" view="pageBreakPreview" topLeftCell="A14" zoomScale="130" zoomScaleNormal="100" zoomScaleSheetLayoutView="130" workbookViewId="0">
      <selection activeCell="A24" sqref="A24"/>
    </sheetView>
  </sheetViews>
  <sheetFormatPr defaultColWidth="9.28515625" defaultRowHeight="15" customHeight="1"/>
  <cols>
    <col min="1" max="1" width="34.28515625" style="40" customWidth="1"/>
    <col min="2" max="2" width="4.7109375" style="40" customWidth="1"/>
    <col min="3" max="3" width="1.28515625" style="38" customWidth="1"/>
    <col min="4" max="4" width="11" style="40" customWidth="1"/>
    <col min="5" max="5" width="1.28515625" style="38" customWidth="1"/>
    <col min="6" max="6" width="11" style="40" customWidth="1"/>
    <col min="7" max="7" width="1.28515625" style="38" customWidth="1"/>
    <col min="8" max="8" width="11" style="40" customWidth="1"/>
    <col min="9" max="9" width="1.28515625" style="38" customWidth="1"/>
    <col min="10" max="10" width="11" style="40" customWidth="1"/>
    <col min="11" max="11" width="1.28515625" style="40" customWidth="1"/>
    <col min="12" max="12" width="11" style="40" customWidth="1"/>
    <col min="13" max="13" width="1.28515625" style="38" customWidth="1"/>
    <col min="14" max="14" width="11" style="40" customWidth="1"/>
    <col min="15" max="15" width="1.28515625" style="40" customWidth="1"/>
    <col min="16" max="16" width="11" style="38" customWidth="1"/>
    <col min="17" max="17" width="1.28515625" style="38" customWidth="1"/>
    <col min="18" max="18" width="12.5703125" style="38" customWidth="1"/>
    <col min="19" max="19" width="1.28515625" style="38" customWidth="1"/>
    <col min="20" max="20" width="11" style="40" customWidth="1"/>
    <col min="21" max="21" width="1.28515625" style="38" customWidth="1"/>
    <col min="22" max="22" width="11" style="38" customWidth="1"/>
    <col min="23" max="23" width="1.28515625" style="38" customWidth="1"/>
    <col min="24" max="24" width="11" style="40" customWidth="1"/>
    <col min="25" max="25" width="1.28515625" style="40" customWidth="1"/>
    <col min="26" max="26" width="11" style="40" customWidth="1"/>
    <col min="27" max="16384" width="9.28515625" style="40"/>
  </cols>
  <sheetData>
    <row r="1" spans="1:26" ht="15" customHeight="1">
      <c r="Z1" s="53" t="s">
        <v>128</v>
      </c>
    </row>
    <row r="2" spans="1:26" s="36" customFormat="1" ht="15" customHeight="1">
      <c r="A2" s="36" t="s">
        <v>0</v>
      </c>
      <c r="Z2" s="37"/>
    </row>
    <row r="3" spans="1:26" s="36" customFormat="1" ht="15" customHeight="1">
      <c r="A3" s="36" t="s">
        <v>147</v>
      </c>
    </row>
    <row r="4" spans="1:26" s="36" customFormat="1" ht="15" customHeight="1">
      <c r="A4" s="36" t="s">
        <v>224</v>
      </c>
    </row>
    <row r="5" spans="1:26" s="38" customFormat="1" ht="15" customHeight="1">
      <c r="Z5" s="52" t="s">
        <v>127</v>
      </c>
    </row>
    <row r="6" spans="1:26" ht="15" customHeight="1">
      <c r="C6" s="41"/>
      <c r="D6" s="67" t="s">
        <v>1</v>
      </c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</row>
    <row r="7" spans="1:26" s="42" customFormat="1" ht="15" customHeight="1">
      <c r="D7" s="108" t="s">
        <v>93</v>
      </c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74"/>
      <c r="X7" s="74"/>
    </row>
    <row r="8" spans="1:26" s="42" customFormat="1" ht="15" customHeight="1">
      <c r="D8" s="41"/>
      <c r="E8" s="41"/>
      <c r="F8" s="41"/>
      <c r="G8" s="41"/>
      <c r="H8" s="41"/>
      <c r="I8" s="41"/>
      <c r="J8" s="41"/>
      <c r="K8" s="41"/>
      <c r="L8" s="41"/>
      <c r="M8" s="41"/>
      <c r="N8" s="107" t="s">
        <v>94</v>
      </c>
      <c r="O8" s="107"/>
      <c r="P8" s="107"/>
      <c r="Q8" s="107"/>
      <c r="R8" s="107"/>
      <c r="S8" s="107"/>
      <c r="T8" s="107"/>
      <c r="U8" s="73"/>
      <c r="V8" s="38"/>
      <c r="W8" s="41"/>
    </row>
    <row r="9" spans="1:26" s="42" customFormat="1" ht="15" customHeight="1">
      <c r="D9" s="41"/>
      <c r="E9" s="41"/>
      <c r="F9" s="41"/>
      <c r="G9" s="41"/>
      <c r="H9" s="41"/>
      <c r="I9" s="41"/>
      <c r="J9" s="41"/>
      <c r="K9" s="41"/>
      <c r="L9" s="41"/>
      <c r="M9" s="41"/>
      <c r="N9" s="108" t="s">
        <v>95</v>
      </c>
      <c r="O9" s="108"/>
      <c r="P9" s="108"/>
      <c r="Q9" s="108"/>
      <c r="R9" s="108"/>
      <c r="S9" s="72"/>
      <c r="T9" s="41"/>
      <c r="U9" s="41"/>
      <c r="V9" s="41"/>
      <c r="W9" s="41"/>
    </row>
    <row r="10" spans="1:26" s="42" customFormat="1" ht="15" customHeight="1"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 t="s">
        <v>96</v>
      </c>
      <c r="O10" s="41"/>
      <c r="P10" s="41"/>
      <c r="Q10" s="41"/>
      <c r="R10" s="41"/>
      <c r="S10" s="41"/>
      <c r="T10" s="41"/>
      <c r="U10" s="41"/>
      <c r="V10" s="41"/>
      <c r="W10" s="41"/>
    </row>
    <row r="11" spans="1:26" s="42" customFormat="1" ht="15" customHeight="1"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 t="s">
        <v>97</v>
      </c>
      <c r="O11" s="41"/>
      <c r="P11" s="41"/>
      <c r="Q11" s="41"/>
      <c r="R11" s="41"/>
      <c r="S11" s="41"/>
      <c r="T11" s="41"/>
      <c r="U11" s="41"/>
      <c r="V11" s="41"/>
      <c r="W11" s="41"/>
      <c r="X11" s="42" t="s">
        <v>156</v>
      </c>
    </row>
    <row r="12" spans="1:26" s="42" customFormat="1" ht="15" customHeight="1"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 t="s">
        <v>98</v>
      </c>
      <c r="O12" s="41"/>
      <c r="P12" s="41"/>
      <c r="Q12" s="41"/>
      <c r="R12" s="41" t="s">
        <v>203</v>
      </c>
      <c r="S12" s="41"/>
      <c r="T12" s="41" t="s">
        <v>99</v>
      </c>
      <c r="U12" s="41"/>
      <c r="V12" s="41" t="s">
        <v>80</v>
      </c>
      <c r="W12" s="41"/>
      <c r="X12" s="42" t="s">
        <v>157</v>
      </c>
    </row>
    <row r="13" spans="1:26" s="42" customFormat="1" ht="15" customHeight="1">
      <c r="D13" s="41" t="s">
        <v>72</v>
      </c>
      <c r="E13" s="41"/>
      <c r="G13" s="41"/>
      <c r="I13" s="41"/>
      <c r="J13" s="107" t="s">
        <v>31</v>
      </c>
      <c r="K13" s="107"/>
      <c r="L13" s="107"/>
      <c r="M13" s="41"/>
      <c r="N13" s="42" t="s">
        <v>100</v>
      </c>
      <c r="P13" s="42" t="s">
        <v>74</v>
      </c>
      <c r="Q13" s="41"/>
      <c r="R13" s="41" t="s">
        <v>204</v>
      </c>
      <c r="S13" s="41"/>
      <c r="T13" s="42" t="s">
        <v>101</v>
      </c>
      <c r="U13" s="41"/>
      <c r="V13" s="41" t="s">
        <v>102</v>
      </c>
      <c r="W13" s="41"/>
      <c r="X13" s="42" t="s">
        <v>103</v>
      </c>
      <c r="Z13" s="42" t="s">
        <v>79</v>
      </c>
    </row>
    <row r="14" spans="1:26" s="42" customFormat="1" ht="15" customHeight="1">
      <c r="D14" s="41" t="s">
        <v>73</v>
      </c>
      <c r="E14" s="41"/>
      <c r="G14" s="41"/>
      <c r="I14" s="41"/>
      <c r="J14" s="42" t="s">
        <v>75</v>
      </c>
      <c r="K14" s="41"/>
      <c r="M14" s="41"/>
      <c r="N14" s="42" t="s">
        <v>104</v>
      </c>
      <c r="P14" s="42" t="s">
        <v>81</v>
      </c>
      <c r="Q14" s="41"/>
      <c r="R14" s="41" t="s">
        <v>205</v>
      </c>
      <c r="S14" s="41"/>
      <c r="T14" s="42" t="s">
        <v>105</v>
      </c>
      <c r="U14" s="41"/>
      <c r="V14" s="41" t="s">
        <v>106</v>
      </c>
      <c r="W14" s="41"/>
      <c r="X14" s="41" t="s">
        <v>107</v>
      </c>
      <c r="Z14" s="42" t="s">
        <v>105</v>
      </c>
    </row>
    <row r="15" spans="1:26" s="42" customFormat="1" ht="15" customHeight="1">
      <c r="C15" s="41"/>
      <c r="D15" s="97" t="s">
        <v>76</v>
      </c>
      <c r="E15" s="41"/>
      <c r="F15" s="97" t="s">
        <v>29</v>
      </c>
      <c r="G15" s="41"/>
      <c r="H15" s="97" t="s">
        <v>30</v>
      </c>
      <c r="I15" s="41"/>
      <c r="J15" s="97" t="s">
        <v>83</v>
      </c>
      <c r="K15" s="41"/>
      <c r="L15" s="97" t="s">
        <v>78</v>
      </c>
      <c r="M15" s="41"/>
      <c r="N15" s="97" t="s">
        <v>108</v>
      </c>
      <c r="O15" s="41"/>
      <c r="P15" s="97" t="s">
        <v>82</v>
      </c>
      <c r="Q15" s="41"/>
      <c r="R15" s="97" t="s">
        <v>206</v>
      </c>
      <c r="S15" s="41"/>
      <c r="T15" s="97" t="s">
        <v>109</v>
      </c>
      <c r="U15" s="41"/>
      <c r="V15" s="97" t="s">
        <v>110</v>
      </c>
      <c r="W15" s="41"/>
      <c r="X15" s="97" t="s">
        <v>111</v>
      </c>
      <c r="Z15" s="97" t="s">
        <v>109</v>
      </c>
    </row>
    <row r="16" spans="1:26" ht="15" customHeight="1">
      <c r="A16" s="36" t="s">
        <v>234</v>
      </c>
      <c r="C16" s="66"/>
      <c r="D16" s="46">
        <v>1666827</v>
      </c>
      <c r="E16" s="45"/>
      <c r="F16" s="46">
        <v>2062461</v>
      </c>
      <c r="G16" s="45"/>
      <c r="H16" s="46">
        <v>568131</v>
      </c>
      <c r="I16" s="45"/>
      <c r="J16" s="46">
        <v>211675</v>
      </c>
      <c r="K16" s="45"/>
      <c r="L16" s="46">
        <v>2970280</v>
      </c>
      <c r="M16" s="45"/>
      <c r="N16" s="46">
        <v>113691</v>
      </c>
      <c r="O16" s="46"/>
      <c r="P16" s="46">
        <v>4799913</v>
      </c>
      <c r="Q16" s="45"/>
      <c r="R16" s="45">
        <v>8909</v>
      </c>
      <c r="S16" s="45"/>
      <c r="T16" s="46">
        <f>SUM(N16:R16)</f>
        <v>4922513</v>
      </c>
      <c r="U16" s="45"/>
      <c r="V16" s="46">
        <f>SUM(D16:L16,T16)</f>
        <v>12401887</v>
      </c>
      <c r="W16" s="45"/>
      <c r="X16" s="46">
        <v>258791</v>
      </c>
      <c r="Y16" s="45"/>
      <c r="Z16" s="45">
        <f>SUM(V16:X16)</f>
        <v>12660678</v>
      </c>
    </row>
    <row r="17" spans="1:27" ht="15" customHeight="1">
      <c r="A17" s="40" t="s">
        <v>249</v>
      </c>
      <c r="C17" s="66"/>
      <c r="D17" s="46"/>
      <c r="E17" s="45"/>
      <c r="F17" s="46"/>
      <c r="G17" s="45"/>
      <c r="H17" s="46"/>
      <c r="I17" s="45"/>
      <c r="J17" s="46"/>
      <c r="K17" s="45"/>
      <c r="L17" s="46"/>
      <c r="M17" s="45"/>
      <c r="N17" s="46"/>
      <c r="O17" s="46"/>
      <c r="P17" s="46"/>
      <c r="Q17" s="45"/>
      <c r="R17" s="45"/>
      <c r="S17" s="45"/>
      <c r="T17" s="46"/>
      <c r="U17" s="45"/>
      <c r="V17" s="46"/>
      <c r="W17" s="45"/>
      <c r="X17" s="46"/>
      <c r="Y17" s="45"/>
      <c r="Z17" s="45"/>
    </row>
    <row r="18" spans="1:27" ht="15" customHeight="1">
      <c r="A18" s="40" t="s">
        <v>244</v>
      </c>
      <c r="C18" s="66"/>
      <c r="D18" s="79">
        <v>0</v>
      </c>
      <c r="E18" s="45"/>
      <c r="F18" s="79">
        <v>0</v>
      </c>
      <c r="G18" s="45"/>
      <c r="H18" s="79">
        <v>0</v>
      </c>
      <c r="I18" s="45"/>
      <c r="J18" s="79">
        <v>0</v>
      </c>
      <c r="K18" s="45"/>
      <c r="L18" s="79">
        <v>48900</v>
      </c>
      <c r="M18" s="45"/>
      <c r="N18" s="79">
        <v>0</v>
      </c>
      <c r="O18" s="46"/>
      <c r="P18" s="79">
        <v>0</v>
      </c>
      <c r="Q18" s="45"/>
      <c r="R18" s="79">
        <v>0</v>
      </c>
      <c r="S18" s="45"/>
      <c r="T18" s="79">
        <f>SUM(N18:R18)</f>
        <v>0</v>
      </c>
      <c r="U18" s="45"/>
      <c r="V18" s="79">
        <f>SUM(D18:L18,T18)</f>
        <v>48900</v>
      </c>
      <c r="W18" s="45"/>
      <c r="X18" s="79">
        <v>26</v>
      </c>
      <c r="Y18" s="45"/>
      <c r="Z18" s="80">
        <f>SUM(V18:X18)</f>
        <v>48926</v>
      </c>
    </row>
    <row r="19" spans="1:27" ht="15" customHeight="1">
      <c r="A19" s="36" t="s">
        <v>235</v>
      </c>
      <c r="C19" s="66"/>
      <c r="D19" s="46">
        <f>SUM(D16:D18)</f>
        <v>1666827</v>
      </c>
      <c r="E19" s="46">
        <f t="shared" ref="E19:Z19" si="0">SUM(E16:E18)</f>
        <v>0</v>
      </c>
      <c r="F19" s="46">
        <f t="shared" si="0"/>
        <v>2062461</v>
      </c>
      <c r="G19" s="46">
        <f t="shared" si="0"/>
        <v>0</v>
      </c>
      <c r="H19" s="46">
        <f t="shared" si="0"/>
        <v>568131</v>
      </c>
      <c r="I19" s="46">
        <f t="shared" si="0"/>
        <v>0</v>
      </c>
      <c r="J19" s="46">
        <f t="shared" si="0"/>
        <v>211675</v>
      </c>
      <c r="K19" s="46">
        <f t="shared" si="0"/>
        <v>0</v>
      </c>
      <c r="L19" s="46">
        <f t="shared" si="0"/>
        <v>3019180</v>
      </c>
      <c r="M19" s="46">
        <f t="shared" si="0"/>
        <v>0</v>
      </c>
      <c r="N19" s="46">
        <f t="shared" si="0"/>
        <v>113691</v>
      </c>
      <c r="O19" s="46">
        <f t="shared" si="0"/>
        <v>0</v>
      </c>
      <c r="P19" s="46">
        <f t="shared" si="0"/>
        <v>4799913</v>
      </c>
      <c r="Q19" s="46">
        <f t="shared" si="0"/>
        <v>0</v>
      </c>
      <c r="R19" s="46">
        <f t="shared" si="0"/>
        <v>8909</v>
      </c>
      <c r="S19" s="46">
        <f t="shared" si="0"/>
        <v>0</v>
      </c>
      <c r="T19" s="46">
        <f t="shared" si="0"/>
        <v>4922513</v>
      </c>
      <c r="U19" s="46">
        <f t="shared" si="0"/>
        <v>0</v>
      </c>
      <c r="V19" s="46">
        <f t="shared" si="0"/>
        <v>12450787</v>
      </c>
      <c r="W19" s="46">
        <f t="shared" si="0"/>
        <v>0</v>
      </c>
      <c r="X19" s="46">
        <f>SUM(X16:X18)</f>
        <v>258817</v>
      </c>
      <c r="Y19" s="46">
        <f t="shared" si="0"/>
        <v>0</v>
      </c>
      <c r="Z19" s="46">
        <f t="shared" si="0"/>
        <v>12709604</v>
      </c>
    </row>
    <row r="20" spans="1:27" ht="15" customHeight="1">
      <c r="A20" s="55" t="s">
        <v>245</v>
      </c>
      <c r="C20" s="66"/>
      <c r="D20" s="46">
        <v>0</v>
      </c>
      <c r="E20" s="45"/>
      <c r="F20" s="46">
        <v>0</v>
      </c>
      <c r="G20" s="45"/>
      <c r="H20" s="46">
        <v>0</v>
      </c>
      <c r="I20" s="45"/>
      <c r="J20" s="46">
        <v>0</v>
      </c>
      <c r="K20" s="45"/>
      <c r="L20" s="46">
        <v>129291</v>
      </c>
      <c r="M20" s="45"/>
      <c r="N20" s="46">
        <v>0</v>
      </c>
      <c r="O20" s="46"/>
      <c r="P20" s="46">
        <v>0</v>
      </c>
      <c r="Q20" s="45"/>
      <c r="R20" s="45">
        <v>0</v>
      </c>
      <c r="S20" s="45"/>
      <c r="T20" s="46">
        <f>SUM(N20:R20)</f>
        <v>0</v>
      </c>
      <c r="U20" s="45"/>
      <c r="V20" s="46">
        <f>SUM(D20:L20,T20)</f>
        <v>129291</v>
      </c>
      <c r="W20" s="45"/>
      <c r="X20" s="46">
        <v>1245</v>
      </c>
      <c r="Y20" s="45"/>
      <c r="Z20" s="45">
        <f>SUM(V20:X20)</f>
        <v>130536</v>
      </c>
    </row>
    <row r="21" spans="1:27" ht="15" customHeight="1">
      <c r="A21" s="55" t="s">
        <v>170</v>
      </c>
      <c r="C21" s="66"/>
      <c r="D21" s="79">
        <v>0</v>
      </c>
      <c r="E21" s="45"/>
      <c r="F21" s="79">
        <v>0</v>
      </c>
      <c r="G21" s="45"/>
      <c r="H21" s="79">
        <v>0</v>
      </c>
      <c r="I21" s="45"/>
      <c r="J21" s="79">
        <v>0</v>
      </c>
      <c r="K21" s="45"/>
      <c r="L21" s="79">
        <v>0</v>
      </c>
      <c r="M21" s="45"/>
      <c r="N21" s="79">
        <v>5842</v>
      </c>
      <c r="O21" s="46"/>
      <c r="P21" s="79">
        <v>0</v>
      </c>
      <c r="Q21" s="45"/>
      <c r="R21" s="80">
        <v>-2979</v>
      </c>
      <c r="S21" s="45"/>
      <c r="T21" s="79">
        <f>SUM(N21:R21)</f>
        <v>2863</v>
      </c>
      <c r="U21" s="45"/>
      <c r="V21" s="79">
        <f>SUM(D21:L21,T21)</f>
        <v>2863</v>
      </c>
      <c r="W21" s="45"/>
      <c r="X21" s="79">
        <v>-246</v>
      </c>
      <c r="Y21" s="45"/>
      <c r="Z21" s="80">
        <f>SUM(V21:X21)</f>
        <v>2617</v>
      </c>
    </row>
    <row r="22" spans="1:27" ht="15" customHeight="1">
      <c r="A22" s="55" t="s">
        <v>247</v>
      </c>
      <c r="C22" s="66"/>
      <c r="D22" s="48">
        <f>SUM(D20:D21)</f>
        <v>0</v>
      </c>
      <c r="E22" s="46"/>
      <c r="F22" s="48">
        <f>SUM(F20:F21)</f>
        <v>0</v>
      </c>
      <c r="G22" s="46"/>
      <c r="H22" s="48">
        <f>SUM(H20:H21)</f>
        <v>0</v>
      </c>
      <c r="I22" s="46"/>
      <c r="J22" s="48">
        <f>SUM(J20:J21)</f>
        <v>0</v>
      </c>
      <c r="K22" s="46"/>
      <c r="L22" s="48">
        <f>SUM(L20:L21)</f>
        <v>129291</v>
      </c>
      <c r="M22" s="45"/>
      <c r="N22" s="48">
        <f>SUM(N20:N21)</f>
        <v>5842</v>
      </c>
      <c r="O22" s="48"/>
      <c r="P22" s="48">
        <f>SUM(P20:P21)</f>
        <v>0</v>
      </c>
      <c r="Q22" s="46"/>
      <c r="R22" s="48">
        <f>SUM(R20:R21)</f>
        <v>-2979</v>
      </c>
      <c r="S22" s="46"/>
      <c r="T22" s="48">
        <f>SUM(T20:T21)</f>
        <v>2863</v>
      </c>
      <c r="U22" s="45"/>
      <c r="V22" s="48">
        <f>SUM(V20:V21)</f>
        <v>132154</v>
      </c>
      <c r="W22" s="45"/>
      <c r="X22" s="48">
        <f>SUM(X20:X21)</f>
        <v>999</v>
      </c>
      <c r="Y22" s="45"/>
      <c r="Z22" s="48">
        <f>SUM(Z20:Z21)</f>
        <v>133153</v>
      </c>
    </row>
    <row r="23" spans="1:27" ht="15" customHeight="1">
      <c r="A23" s="55" t="s">
        <v>242</v>
      </c>
      <c r="C23" s="66"/>
      <c r="D23" s="48">
        <v>0</v>
      </c>
      <c r="E23" s="46"/>
      <c r="F23" s="48">
        <v>0</v>
      </c>
      <c r="G23" s="46"/>
      <c r="H23" s="48">
        <v>0</v>
      </c>
      <c r="I23" s="46"/>
      <c r="J23" s="48">
        <v>0</v>
      </c>
      <c r="K23" s="46"/>
      <c r="L23" s="48">
        <v>635</v>
      </c>
      <c r="M23" s="45"/>
      <c r="N23" s="48">
        <v>0</v>
      </c>
      <c r="O23" s="48"/>
      <c r="P23" s="48">
        <v>-635</v>
      </c>
      <c r="Q23" s="46"/>
      <c r="R23" s="48">
        <v>0</v>
      </c>
      <c r="S23" s="46"/>
      <c r="T23" s="48">
        <v>-635</v>
      </c>
      <c r="U23" s="45"/>
      <c r="V23" s="48">
        <v>0</v>
      </c>
      <c r="W23" s="45"/>
      <c r="X23" s="48">
        <v>0</v>
      </c>
      <c r="Y23" s="45"/>
      <c r="Z23" s="48">
        <v>0</v>
      </c>
    </row>
    <row r="24" spans="1:27" ht="15" customHeight="1" thickBot="1">
      <c r="A24" s="36" t="s">
        <v>248</v>
      </c>
      <c r="C24" s="40"/>
      <c r="D24" s="49">
        <f>SUM(D16,D22:D23)</f>
        <v>1666827</v>
      </c>
      <c r="E24" s="45"/>
      <c r="F24" s="49">
        <f>SUM(F16,F22:F23)</f>
        <v>2062461</v>
      </c>
      <c r="G24" s="45"/>
      <c r="H24" s="49">
        <f>SUM(H16,H22:H23)</f>
        <v>568131</v>
      </c>
      <c r="I24" s="45"/>
      <c r="J24" s="49">
        <f>SUM(J16,J22:J23)</f>
        <v>211675</v>
      </c>
      <c r="K24" s="45"/>
      <c r="L24" s="49">
        <f>SUM(L19,L22:L23)</f>
        <v>3149106</v>
      </c>
      <c r="M24" s="45"/>
      <c r="N24" s="49">
        <f>SUM(N16,N22:N23)</f>
        <v>119533</v>
      </c>
      <c r="O24" s="46"/>
      <c r="P24" s="49">
        <f>SUM(P16,P22:P23)</f>
        <v>4799278</v>
      </c>
      <c r="Q24" s="45"/>
      <c r="R24" s="49">
        <f>SUM(R16,R22:R23)</f>
        <v>5930</v>
      </c>
      <c r="S24" s="45"/>
      <c r="T24" s="49">
        <f>SUM(T16,T22:T23)</f>
        <v>4924741</v>
      </c>
      <c r="U24" s="45"/>
      <c r="V24" s="49">
        <f>SUM(V19,V22:V23)</f>
        <v>12582941</v>
      </c>
      <c r="W24" s="45"/>
      <c r="X24" s="49">
        <f>+X19+X22</f>
        <v>259816</v>
      </c>
      <c r="Y24" s="45"/>
      <c r="Z24" s="49">
        <f>SUM(Z19,Z22:Z23)</f>
        <v>12842757</v>
      </c>
    </row>
    <row r="25" spans="1:27" ht="15" customHeight="1" thickTop="1">
      <c r="A25" s="36"/>
      <c r="C25" s="40"/>
      <c r="D25" s="47"/>
      <c r="E25" s="45"/>
      <c r="F25" s="47"/>
      <c r="G25" s="45"/>
      <c r="H25" s="47"/>
      <c r="I25" s="45"/>
      <c r="J25" s="47"/>
      <c r="K25" s="45"/>
      <c r="L25" s="47"/>
      <c r="M25" s="45"/>
      <c r="N25" s="47"/>
      <c r="O25" s="46"/>
      <c r="P25" s="47"/>
      <c r="Q25" s="45"/>
      <c r="R25" s="45"/>
      <c r="S25" s="45"/>
      <c r="T25" s="47"/>
      <c r="U25" s="45"/>
      <c r="V25" s="47"/>
      <c r="W25" s="45"/>
      <c r="X25" s="47"/>
      <c r="Y25" s="45"/>
      <c r="Z25" s="46"/>
    </row>
    <row r="26" spans="1:27" ht="15" customHeight="1">
      <c r="A26" s="36" t="s">
        <v>236</v>
      </c>
      <c r="C26" s="66"/>
      <c r="D26" s="46">
        <v>1666827</v>
      </c>
      <c r="E26" s="45"/>
      <c r="F26" s="46">
        <v>2062461</v>
      </c>
      <c r="G26" s="45"/>
      <c r="H26" s="46">
        <v>568131</v>
      </c>
      <c r="I26" s="45"/>
      <c r="J26" s="46">
        <v>211675</v>
      </c>
      <c r="K26" s="45"/>
      <c r="L26" s="46">
        <v>2986959</v>
      </c>
      <c r="M26" s="45"/>
      <c r="N26" s="46">
        <v>122018</v>
      </c>
      <c r="O26" s="46"/>
      <c r="P26" s="46">
        <v>4790813</v>
      </c>
      <c r="Q26" s="45"/>
      <c r="R26" s="45">
        <v>9933</v>
      </c>
      <c r="S26" s="45"/>
      <c r="T26" s="46">
        <f>SUM(N26:R26)</f>
        <v>4922764</v>
      </c>
      <c r="U26" s="45"/>
      <c r="V26" s="46">
        <f>SUM(D26:L26,T26)</f>
        <v>12418817</v>
      </c>
      <c r="W26" s="45"/>
      <c r="X26" s="46">
        <v>254020</v>
      </c>
      <c r="Y26" s="45"/>
      <c r="Z26" s="45">
        <f>SUM(V26:X26)</f>
        <v>12672837</v>
      </c>
      <c r="AA26" s="38"/>
    </row>
    <row r="27" spans="1:27" ht="15" customHeight="1">
      <c r="A27" s="40" t="s">
        <v>249</v>
      </c>
      <c r="C27" s="66"/>
      <c r="D27" s="46"/>
      <c r="E27" s="45"/>
      <c r="F27" s="46"/>
      <c r="G27" s="45"/>
      <c r="H27" s="46"/>
      <c r="I27" s="45"/>
      <c r="J27" s="46"/>
      <c r="K27" s="45"/>
      <c r="L27" s="46"/>
      <c r="M27" s="45"/>
      <c r="N27" s="46"/>
      <c r="O27" s="46"/>
      <c r="P27" s="46"/>
      <c r="Q27" s="45"/>
      <c r="R27" s="45"/>
      <c r="S27" s="45"/>
      <c r="T27" s="46"/>
      <c r="U27" s="45"/>
      <c r="V27" s="46"/>
      <c r="W27" s="45"/>
      <c r="X27" s="46"/>
      <c r="Y27" s="45"/>
      <c r="Z27" s="45"/>
      <c r="AA27" s="38"/>
    </row>
    <row r="28" spans="1:27" ht="15" customHeight="1">
      <c r="A28" s="40" t="s">
        <v>244</v>
      </c>
      <c r="C28" s="66"/>
      <c r="D28" s="79">
        <v>0</v>
      </c>
      <c r="E28" s="45"/>
      <c r="F28" s="79">
        <v>0</v>
      </c>
      <c r="G28" s="45"/>
      <c r="H28" s="79">
        <v>0</v>
      </c>
      <c r="I28" s="45"/>
      <c r="J28" s="79">
        <v>0</v>
      </c>
      <c r="K28" s="45"/>
      <c r="L28" s="79">
        <v>56578</v>
      </c>
      <c r="M28" s="45"/>
      <c r="N28" s="79">
        <v>0</v>
      </c>
      <c r="O28" s="46"/>
      <c r="P28" s="79">
        <v>0</v>
      </c>
      <c r="Q28" s="45"/>
      <c r="R28" s="79">
        <v>0</v>
      </c>
      <c r="S28" s="45"/>
      <c r="T28" s="79">
        <f>SUM(N28:R28)</f>
        <v>0</v>
      </c>
      <c r="U28" s="45"/>
      <c r="V28" s="79">
        <f>SUM(D28:L28,T28)</f>
        <v>56578</v>
      </c>
      <c r="W28" s="45"/>
      <c r="X28" s="79">
        <v>0</v>
      </c>
      <c r="Y28" s="45"/>
      <c r="Z28" s="80">
        <f>SUM(V28:X28)</f>
        <v>56578</v>
      </c>
      <c r="AA28" s="38"/>
    </row>
    <row r="29" spans="1:27" ht="15" customHeight="1">
      <c r="A29" s="36" t="s">
        <v>237</v>
      </c>
      <c r="C29" s="66"/>
      <c r="D29" s="46">
        <f>SUM(D26:D28)</f>
        <v>1666827</v>
      </c>
      <c r="E29" s="46">
        <f t="shared" ref="E29" si="1">SUM(E26:E28)</f>
        <v>0</v>
      </c>
      <c r="F29" s="46">
        <f t="shared" ref="F29" si="2">SUM(F26:F28)</f>
        <v>2062461</v>
      </c>
      <c r="G29" s="46">
        <f t="shared" ref="G29" si="3">SUM(G26:G28)</f>
        <v>0</v>
      </c>
      <c r="H29" s="46">
        <f t="shared" ref="H29" si="4">SUM(H26:H28)</f>
        <v>568131</v>
      </c>
      <c r="I29" s="46">
        <f t="shared" ref="I29" si="5">SUM(I26:I28)</f>
        <v>0</v>
      </c>
      <c r="J29" s="46">
        <f t="shared" ref="J29" si="6">SUM(J26:J28)</f>
        <v>211675</v>
      </c>
      <c r="K29" s="46">
        <f t="shared" ref="K29" si="7">SUM(K26:K28)</f>
        <v>0</v>
      </c>
      <c r="L29" s="46">
        <f t="shared" ref="L29" si="8">SUM(L26:L28)</f>
        <v>3043537</v>
      </c>
      <c r="M29" s="46">
        <f t="shared" ref="M29" si="9">SUM(M26:M28)</f>
        <v>0</v>
      </c>
      <c r="N29" s="46">
        <f t="shared" ref="N29" si="10">SUM(N26:N28)</f>
        <v>122018</v>
      </c>
      <c r="O29" s="46">
        <f t="shared" ref="O29" si="11">SUM(O26:O28)</f>
        <v>0</v>
      </c>
      <c r="P29" s="46">
        <f t="shared" ref="P29" si="12">SUM(P26:P28)</f>
        <v>4790813</v>
      </c>
      <c r="Q29" s="46">
        <f t="shared" ref="Q29" si="13">SUM(Q26:Q28)</f>
        <v>0</v>
      </c>
      <c r="R29" s="46">
        <f t="shared" ref="R29" si="14">SUM(R26:R28)</f>
        <v>9933</v>
      </c>
      <c r="S29" s="46">
        <f t="shared" ref="S29" si="15">SUM(S26:S28)</f>
        <v>0</v>
      </c>
      <c r="T29" s="46">
        <f t="shared" ref="T29" si="16">SUM(T26:T28)</f>
        <v>4922764</v>
      </c>
      <c r="U29" s="46">
        <f t="shared" ref="U29" si="17">SUM(U26:U28)</f>
        <v>0</v>
      </c>
      <c r="V29" s="46">
        <f t="shared" ref="V29" si="18">SUM(V26:V28)</f>
        <v>12475395</v>
      </c>
      <c r="W29" s="46">
        <f t="shared" ref="W29" si="19">SUM(W26:W28)</f>
        <v>0</v>
      </c>
      <c r="X29" s="46">
        <f t="shared" ref="X29" si="20">SUM(X26:X28)</f>
        <v>254020</v>
      </c>
      <c r="Y29" s="46">
        <f t="shared" ref="Y29" si="21">SUM(Y26:Y28)</f>
        <v>0</v>
      </c>
      <c r="Z29" s="46">
        <f t="shared" ref="Z29" si="22">SUM(Z26:Z28)</f>
        <v>12729415</v>
      </c>
      <c r="AA29" s="38"/>
    </row>
    <row r="30" spans="1:27" ht="15" customHeight="1">
      <c r="A30" s="55" t="s">
        <v>167</v>
      </c>
      <c r="C30" s="66"/>
      <c r="D30" s="46"/>
      <c r="E30" s="45"/>
      <c r="F30" s="46"/>
      <c r="G30" s="45"/>
      <c r="H30" s="46"/>
      <c r="I30" s="45"/>
      <c r="J30" s="46"/>
      <c r="K30" s="45"/>
      <c r="L30" s="46">
        <v>82841</v>
      </c>
      <c r="M30" s="45"/>
      <c r="N30" s="46"/>
      <c r="O30" s="46"/>
      <c r="P30" s="46"/>
      <c r="Q30" s="45"/>
      <c r="R30" s="45"/>
      <c r="S30" s="45"/>
      <c r="T30" s="46">
        <v>0</v>
      </c>
      <c r="U30" s="45"/>
      <c r="V30" s="46">
        <f>SUM(L30:T30)</f>
        <v>82841</v>
      </c>
      <c r="W30" s="45"/>
      <c r="X30" s="46">
        <v>3964</v>
      </c>
      <c r="Y30" s="45"/>
      <c r="Z30" s="45">
        <f>SUM(V30:X30)</f>
        <v>86805</v>
      </c>
      <c r="AA30" s="38"/>
    </row>
    <row r="31" spans="1:27" ht="15" customHeight="1">
      <c r="A31" s="55" t="s">
        <v>170</v>
      </c>
      <c r="C31" s="66"/>
      <c r="D31" s="79">
        <v>0</v>
      </c>
      <c r="E31" s="45"/>
      <c r="F31" s="79">
        <v>0</v>
      </c>
      <c r="G31" s="45"/>
      <c r="H31" s="79">
        <v>0</v>
      </c>
      <c r="I31" s="45"/>
      <c r="J31" s="79">
        <v>0</v>
      </c>
      <c r="K31" s="45"/>
      <c r="L31" s="79">
        <v>0</v>
      </c>
      <c r="M31" s="45"/>
      <c r="N31" s="79">
        <v>-189</v>
      </c>
      <c r="O31" s="46"/>
      <c r="P31" s="79">
        <v>0</v>
      </c>
      <c r="Q31" s="45"/>
      <c r="R31" s="80">
        <v>2752</v>
      </c>
      <c r="S31" s="45"/>
      <c r="T31" s="79">
        <f>SUM(N31:R31)</f>
        <v>2563</v>
      </c>
      <c r="U31" s="45"/>
      <c r="V31" s="79">
        <f>SUM(D31:L31,T31)</f>
        <v>2563</v>
      </c>
      <c r="W31" s="45"/>
      <c r="X31" s="79">
        <v>-23</v>
      </c>
      <c r="Y31" s="45"/>
      <c r="Z31" s="80">
        <f>SUM(V31:X31)</f>
        <v>2540</v>
      </c>
    </row>
    <row r="32" spans="1:27" ht="15" customHeight="1">
      <c r="A32" s="55" t="s">
        <v>171</v>
      </c>
      <c r="C32" s="66"/>
      <c r="D32" s="48">
        <f>SUM(D30:D31)</f>
        <v>0</v>
      </c>
      <c r="E32" s="46"/>
      <c r="F32" s="48">
        <f>SUM(F30:F31)</f>
        <v>0</v>
      </c>
      <c r="G32" s="46"/>
      <c r="H32" s="48">
        <f>SUM(H30:H31)</f>
        <v>0</v>
      </c>
      <c r="I32" s="46"/>
      <c r="J32" s="48">
        <f>SUM(J30:J31)</f>
        <v>0</v>
      </c>
      <c r="K32" s="46"/>
      <c r="L32" s="48">
        <f>SUM(L30:L31)</f>
        <v>82841</v>
      </c>
      <c r="M32" s="45"/>
      <c r="N32" s="48">
        <f>SUM(N30:N31)</f>
        <v>-189</v>
      </c>
      <c r="O32" s="48"/>
      <c r="P32" s="48">
        <f>SUM(P30:P31)</f>
        <v>0</v>
      </c>
      <c r="Q32" s="46"/>
      <c r="R32" s="48">
        <f>SUM(R30:R31)</f>
        <v>2752</v>
      </c>
      <c r="S32" s="46"/>
      <c r="T32" s="48">
        <f>SUM(T30:T31)</f>
        <v>2563</v>
      </c>
      <c r="U32" s="45"/>
      <c r="V32" s="48">
        <f>SUM(V30:V31)</f>
        <v>85404</v>
      </c>
      <c r="W32" s="45"/>
      <c r="X32" s="48">
        <f>SUM(X30:X31)</f>
        <v>3941</v>
      </c>
      <c r="Y32" s="45"/>
      <c r="Z32" s="48">
        <f>SUM(Z30:Z31)</f>
        <v>89345</v>
      </c>
      <c r="AA32" s="38"/>
    </row>
    <row r="33" spans="1:27" ht="15" customHeight="1">
      <c r="A33" s="55" t="s">
        <v>242</v>
      </c>
      <c r="C33" s="66"/>
      <c r="D33" s="48">
        <v>0</v>
      </c>
      <c r="E33" s="46"/>
      <c r="F33" s="48">
        <v>0</v>
      </c>
      <c r="G33" s="46"/>
      <c r="H33" s="48">
        <v>0</v>
      </c>
      <c r="I33" s="46"/>
      <c r="J33" s="48">
        <v>0</v>
      </c>
      <c r="K33" s="46"/>
      <c r="L33" s="48">
        <v>4381</v>
      </c>
      <c r="M33" s="45"/>
      <c r="N33" s="48">
        <v>0</v>
      </c>
      <c r="O33" s="48"/>
      <c r="P33" s="48">
        <f>-L33</f>
        <v>-4381</v>
      </c>
      <c r="Q33" s="46"/>
      <c r="R33" s="48">
        <v>0</v>
      </c>
      <c r="S33" s="46"/>
      <c r="T33" s="46">
        <f>SUM(N33:R33)</f>
        <v>-4381</v>
      </c>
      <c r="U33" s="45"/>
      <c r="V33" s="48">
        <v>0</v>
      </c>
      <c r="W33" s="45"/>
      <c r="X33" s="48">
        <v>0</v>
      </c>
      <c r="Y33" s="45"/>
      <c r="Z33" s="48">
        <v>0</v>
      </c>
      <c r="AA33" s="38"/>
    </row>
    <row r="34" spans="1:27" ht="15" customHeight="1" thickBot="1">
      <c r="A34" s="36" t="s">
        <v>227</v>
      </c>
      <c r="C34" s="40"/>
      <c r="D34" s="49">
        <f>SUM(D26,D32:D33)</f>
        <v>1666827</v>
      </c>
      <c r="E34" s="45"/>
      <c r="F34" s="49">
        <f>SUM(F26,F32:F33)</f>
        <v>2062461</v>
      </c>
      <c r="G34" s="45"/>
      <c r="H34" s="49">
        <f>SUM(H29,H32:H33)</f>
        <v>568131</v>
      </c>
      <c r="I34" s="45"/>
      <c r="J34" s="49">
        <f>SUM(J29,J32:J33)</f>
        <v>211675</v>
      </c>
      <c r="K34" s="45"/>
      <c r="L34" s="49">
        <f>SUM(L29,L32:L33)</f>
        <v>3130759</v>
      </c>
      <c r="M34" s="45"/>
      <c r="N34" s="49">
        <f>SUM(N29,N32:N33)</f>
        <v>121829</v>
      </c>
      <c r="O34" s="46"/>
      <c r="P34" s="49">
        <f>SUM(P29,P32:P33)</f>
        <v>4786432</v>
      </c>
      <c r="Q34" s="45"/>
      <c r="R34" s="49">
        <f>SUM(R29,R32:R33)</f>
        <v>12685</v>
      </c>
      <c r="S34" s="45"/>
      <c r="T34" s="49">
        <f>SUM(T29,T32:T33)</f>
        <v>4920946</v>
      </c>
      <c r="U34" s="45"/>
      <c r="V34" s="49">
        <f>SUM(V29,V32:V33)</f>
        <v>12560799</v>
      </c>
      <c r="W34" s="45"/>
      <c r="X34" s="49">
        <f>SUM(X29,X32:X33)</f>
        <v>257961</v>
      </c>
      <c r="Y34" s="45"/>
      <c r="Z34" s="49">
        <f>SUM(Z29,Z32:Z33)</f>
        <v>12818760</v>
      </c>
    </row>
    <row r="35" spans="1:27" ht="15" customHeight="1" thickTop="1">
      <c r="C35" s="40"/>
      <c r="D35" s="84">
        <f>SUM(D26-bs!F73)</f>
        <v>0</v>
      </c>
      <c r="F35" s="84">
        <f>SUM(F26-bs!F74)</f>
        <v>0</v>
      </c>
      <c r="H35" s="84">
        <f>SUM(H26-bs!F75)</f>
        <v>0</v>
      </c>
      <c r="J35" s="84">
        <f>SUM(J26-bs!F77)</f>
        <v>0</v>
      </c>
      <c r="L35" s="84">
        <f>SUM(L29-bs!F78)</f>
        <v>0</v>
      </c>
      <c r="T35" s="84">
        <f>SUM(T26-bs!F79)</f>
        <v>0</v>
      </c>
      <c r="V35" s="68">
        <f>SUM(V29-bs!F80)</f>
        <v>0</v>
      </c>
      <c r="X35" s="84">
        <f>SUM(X26-bs!F82)</f>
        <v>0</v>
      </c>
      <c r="Z35" s="84">
        <f>SUM(Z29-bs!F83)</f>
        <v>0</v>
      </c>
    </row>
    <row r="36" spans="1:27" ht="15" customHeight="1">
      <c r="C36" s="40"/>
      <c r="D36" s="84">
        <f>SUM(D34-bs!D73)</f>
        <v>0</v>
      </c>
      <c r="F36" s="84">
        <f>SUM(F34-bs!D74)</f>
        <v>0</v>
      </c>
      <c r="H36" s="84">
        <f>SUM(H34-bs!D75)</f>
        <v>0</v>
      </c>
      <c r="J36" s="84">
        <f>SUM(J34-bs!D77)</f>
        <v>0</v>
      </c>
      <c r="L36" s="84">
        <f>SUM(L34-bs!D78)</f>
        <v>0</v>
      </c>
      <c r="T36" s="84">
        <f>SUM(T34-bs!D79)</f>
        <v>0</v>
      </c>
      <c r="V36" s="68">
        <f>SUM(V34-bs!D80)</f>
        <v>0</v>
      </c>
      <c r="X36" s="84">
        <f>SUM(X34-bs!D82)</f>
        <v>0</v>
      </c>
      <c r="Z36" s="84">
        <f>SUM(Z34-bs!D83)</f>
        <v>0</v>
      </c>
    </row>
    <row r="37" spans="1:27" ht="15" customHeight="1">
      <c r="A37" s="40" t="s">
        <v>13</v>
      </c>
      <c r="C37" s="40"/>
      <c r="D37" s="46"/>
      <c r="E37" s="45"/>
      <c r="F37" s="46"/>
      <c r="G37" s="45"/>
      <c r="H37" s="46"/>
      <c r="I37" s="45"/>
      <c r="J37" s="46"/>
      <c r="K37" s="45"/>
      <c r="L37" s="46"/>
      <c r="M37" s="45"/>
      <c r="N37" s="46"/>
      <c r="O37" s="46"/>
      <c r="P37" s="46"/>
      <c r="Q37" s="45"/>
      <c r="R37" s="45"/>
      <c r="S37" s="45"/>
      <c r="T37" s="46"/>
      <c r="U37" s="45"/>
      <c r="V37" s="46"/>
      <c r="W37" s="45"/>
      <c r="X37" s="46"/>
      <c r="Y37" s="45"/>
      <c r="Z37" s="46"/>
    </row>
    <row r="38" spans="1:27" ht="15" customHeight="1">
      <c r="E38" s="40"/>
      <c r="G38" s="40"/>
      <c r="I38" s="40"/>
      <c r="M38" s="40"/>
      <c r="P38" s="40"/>
      <c r="Q38" s="40"/>
      <c r="R38" s="40"/>
      <c r="S38" s="40"/>
      <c r="U38" s="40"/>
      <c r="V38" s="40"/>
      <c r="W38" s="40"/>
    </row>
  </sheetData>
  <mergeCells count="4">
    <mergeCell ref="J13:L13"/>
    <mergeCell ref="N8:T8"/>
    <mergeCell ref="D7:V7"/>
    <mergeCell ref="N9:R9"/>
  </mergeCells>
  <phoneticPr fontId="6" type="noConversion"/>
  <printOptions horizontalCentered="1"/>
  <pageMargins left="0.19685039370078741" right="0.19685039370078741" top="0.98425196850393704" bottom="0.39370078740157483" header="0.19685039370078741" footer="0.19685039370078741"/>
  <pageSetup paperSize="9" scale="7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T25"/>
  <sheetViews>
    <sheetView showGridLines="0" view="pageBreakPreview" topLeftCell="A13" zoomScale="94" zoomScaleNormal="90" zoomScaleSheetLayoutView="94" workbookViewId="0">
      <selection activeCell="A20" sqref="A20"/>
    </sheetView>
  </sheetViews>
  <sheetFormatPr defaultColWidth="9.28515625" defaultRowHeight="18.75" customHeight="1"/>
  <cols>
    <col min="1" max="1" width="29.85546875" style="58" customWidth="1"/>
    <col min="2" max="3" width="5.7109375" style="58" customWidth="1"/>
    <col min="4" max="4" width="9.5703125" style="58" customWidth="1"/>
    <col min="5" max="5" width="1.28515625" style="59" customWidth="1"/>
    <col min="6" max="6" width="13.7109375" style="58" bestFit="1" customWidth="1"/>
    <col min="7" max="7" width="2.7109375" style="59" customWidth="1"/>
    <col min="8" max="8" width="13.7109375" style="58" bestFit="1" customWidth="1"/>
    <col min="9" max="9" width="2.7109375" style="59" customWidth="1"/>
    <col min="10" max="10" width="12.7109375" style="58" customWidth="1"/>
    <col min="11" max="11" width="2.7109375" style="58" customWidth="1"/>
    <col min="12" max="12" width="12.7109375" style="58" customWidth="1"/>
    <col min="13" max="13" width="2.7109375" style="59" customWidth="1"/>
    <col min="14" max="14" width="20" style="58" customWidth="1"/>
    <col min="15" max="15" width="2.7109375" style="58" customWidth="1"/>
    <col min="16" max="16" width="12.7109375" style="58" customWidth="1"/>
    <col min="17" max="17" width="2.7109375" style="58" customWidth="1"/>
    <col min="18" max="18" width="14.7109375" style="58" customWidth="1"/>
    <col min="19" max="19" width="1.7109375" style="58" customWidth="1"/>
    <col min="20" max="20" width="8.7109375" style="58" customWidth="1"/>
    <col min="21" max="16384" width="9.28515625" style="58"/>
  </cols>
  <sheetData>
    <row r="1" spans="1:20" s="56" customFormat="1" ht="18.75" customHeight="1">
      <c r="R1" s="19" t="s">
        <v>128</v>
      </c>
    </row>
    <row r="2" spans="1:20" s="56" customFormat="1" ht="18.75" customHeight="1">
      <c r="A2" s="56" t="s">
        <v>0</v>
      </c>
      <c r="R2" s="57"/>
    </row>
    <row r="3" spans="1:20" s="56" customFormat="1" ht="18.75" customHeight="1">
      <c r="A3" s="56" t="s">
        <v>148</v>
      </c>
    </row>
    <row r="4" spans="1:20" s="56" customFormat="1" ht="18.75" customHeight="1">
      <c r="A4" s="1" t="s">
        <v>224</v>
      </c>
    </row>
    <row r="5" spans="1:20" ht="18.75" customHeight="1">
      <c r="N5" s="57"/>
      <c r="O5" s="57"/>
      <c r="P5" s="57"/>
      <c r="Q5" s="57"/>
      <c r="R5" s="5" t="s">
        <v>127</v>
      </c>
      <c r="T5" s="69"/>
    </row>
    <row r="6" spans="1:20" ht="18.75" customHeight="1">
      <c r="D6" s="60"/>
      <c r="E6" s="60"/>
      <c r="F6" s="109" t="s">
        <v>2</v>
      </c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60"/>
      <c r="T6" s="60"/>
    </row>
    <row r="7" spans="1:20" ht="18.75" customHeight="1">
      <c r="D7" s="60"/>
      <c r="E7" s="60"/>
      <c r="F7" s="59"/>
      <c r="H7" s="59"/>
      <c r="J7" s="59"/>
      <c r="K7" s="59"/>
      <c r="L7" s="59"/>
      <c r="N7" s="101" t="s">
        <v>215</v>
      </c>
      <c r="O7" s="61"/>
      <c r="P7" s="100"/>
      <c r="Q7" s="59"/>
      <c r="R7" s="59"/>
      <c r="S7" s="60"/>
      <c r="T7" s="60"/>
    </row>
    <row r="8" spans="1:20" ht="18.75" customHeight="1">
      <c r="D8" s="60"/>
      <c r="E8" s="60"/>
      <c r="F8" s="59"/>
      <c r="H8" s="59"/>
      <c r="J8" s="59"/>
      <c r="K8" s="59"/>
      <c r="L8" s="59"/>
      <c r="N8" s="98" t="s">
        <v>214</v>
      </c>
      <c r="O8" s="61"/>
      <c r="P8" s="60" t="s">
        <v>99</v>
      </c>
      <c r="Q8" s="60"/>
      <c r="R8" s="59"/>
      <c r="S8" s="60"/>
      <c r="T8" s="60"/>
    </row>
    <row r="9" spans="1:20" s="61" customFormat="1" ht="18.75" customHeight="1">
      <c r="F9" s="61" t="s">
        <v>72</v>
      </c>
      <c r="G9" s="60"/>
      <c r="I9" s="60"/>
      <c r="J9" s="110" t="s">
        <v>31</v>
      </c>
      <c r="K9" s="110"/>
      <c r="L9" s="110"/>
      <c r="M9" s="60"/>
      <c r="N9" s="98" t="s">
        <v>95</v>
      </c>
      <c r="P9" s="60" t="s">
        <v>112</v>
      </c>
      <c r="R9" s="60" t="s">
        <v>79</v>
      </c>
    </row>
    <row r="10" spans="1:20" s="61" customFormat="1" ht="18.75" customHeight="1">
      <c r="F10" s="60" t="s">
        <v>73</v>
      </c>
      <c r="G10" s="60"/>
      <c r="I10" s="60"/>
      <c r="J10" s="61" t="s">
        <v>75</v>
      </c>
      <c r="K10" s="60"/>
      <c r="M10" s="60"/>
      <c r="N10" s="60" t="s">
        <v>163</v>
      </c>
      <c r="P10" s="60" t="s">
        <v>105</v>
      </c>
      <c r="R10" s="60" t="s">
        <v>105</v>
      </c>
    </row>
    <row r="11" spans="1:20" s="61" customFormat="1" ht="18.75" customHeight="1">
      <c r="C11" s="60"/>
      <c r="D11" s="60"/>
      <c r="F11" s="98" t="s">
        <v>76</v>
      </c>
      <c r="G11" s="60"/>
      <c r="H11" s="98" t="s">
        <v>29</v>
      </c>
      <c r="I11" s="60"/>
      <c r="J11" s="98" t="s">
        <v>77</v>
      </c>
      <c r="K11" s="60"/>
      <c r="L11" s="98" t="s">
        <v>78</v>
      </c>
      <c r="M11" s="60"/>
      <c r="N11" s="99" t="s">
        <v>216</v>
      </c>
      <c r="O11" s="60"/>
      <c r="P11" s="98" t="s">
        <v>109</v>
      </c>
      <c r="Q11" s="60"/>
      <c r="R11" s="98" t="s">
        <v>109</v>
      </c>
    </row>
    <row r="12" spans="1:20" s="3" customFormat="1" ht="18.75" customHeight="1">
      <c r="A12" s="56" t="s">
        <v>211</v>
      </c>
      <c r="E12" s="20"/>
      <c r="F12" s="24">
        <v>1666827</v>
      </c>
      <c r="G12" s="18"/>
      <c r="H12" s="24">
        <v>2062461</v>
      </c>
      <c r="I12" s="18"/>
      <c r="J12" s="24">
        <v>211675</v>
      </c>
      <c r="K12" s="18"/>
      <c r="L12" s="24">
        <v>1531571</v>
      </c>
      <c r="M12" s="18"/>
      <c r="N12" s="24">
        <v>142719</v>
      </c>
      <c r="O12" s="24"/>
      <c r="P12" s="24">
        <f>SUM(N12:O12)</f>
        <v>142719</v>
      </c>
      <c r="Q12" s="18"/>
      <c r="R12" s="24">
        <f>SUM(F12:L12,P12)</f>
        <v>5615253</v>
      </c>
    </row>
    <row r="13" spans="1:20" s="3" customFormat="1" ht="18.75" customHeight="1">
      <c r="A13" s="3" t="s">
        <v>168</v>
      </c>
      <c r="E13" s="20"/>
      <c r="F13" s="24">
        <v>0</v>
      </c>
      <c r="G13" s="18"/>
      <c r="H13" s="24">
        <v>0</v>
      </c>
      <c r="I13" s="18"/>
      <c r="J13" s="24">
        <v>0</v>
      </c>
      <c r="K13" s="18"/>
      <c r="L13" s="24">
        <v>-7083</v>
      </c>
      <c r="M13" s="18"/>
      <c r="N13" s="24">
        <v>0</v>
      </c>
      <c r="O13" s="24"/>
      <c r="P13" s="24">
        <v>0</v>
      </c>
      <c r="Q13" s="18"/>
      <c r="R13" s="24">
        <f>SUM(F13:L13,P13)</f>
        <v>-7083</v>
      </c>
    </row>
    <row r="14" spans="1:20" s="3" customFormat="1" ht="18.75" customHeight="1">
      <c r="A14" s="3" t="s">
        <v>170</v>
      </c>
      <c r="E14" s="20"/>
      <c r="F14" s="64">
        <v>0</v>
      </c>
      <c r="G14" s="18"/>
      <c r="H14" s="64">
        <v>0</v>
      </c>
      <c r="I14" s="18"/>
      <c r="J14" s="64">
        <v>0</v>
      </c>
      <c r="K14" s="18"/>
      <c r="L14" s="64">
        <v>0</v>
      </c>
      <c r="M14" s="18"/>
      <c r="N14" s="64">
        <v>0</v>
      </c>
      <c r="O14" s="63"/>
      <c r="P14" s="64">
        <f>SUM(N14:O14)</f>
        <v>0</v>
      </c>
      <c r="Q14" s="18"/>
      <c r="R14" s="25">
        <f>SUM(F14:L14,P14)</f>
        <v>0</v>
      </c>
    </row>
    <row r="15" spans="1:20" s="3" customFormat="1" ht="18.75" customHeight="1">
      <c r="A15" s="3" t="s">
        <v>173</v>
      </c>
      <c r="E15" s="20"/>
      <c r="F15" s="94">
        <f>SUM(F13:F14)</f>
        <v>0</v>
      </c>
      <c r="G15" s="18"/>
      <c r="H15" s="94">
        <f>SUM(H13:H14)</f>
        <v>0</v>
      </c>
      <c r="I15" s="18"/>
      <c r="J15" s="94">
        <f>SUM(J13:J14)</f>
        <v>0</v>
      </c>
      <c r="K15" s="18"/>
      <c r="L15" s="94">
        <f>SUM(L13:L14)</f>
        <v>-7083</v>
      </c>
      <c r="M15" s="18"/>
      <c r="N15" s="94">
        <f>SUM(N13:N14)</f>
        <v>0</v>
      </c>
      <c r="O15" s="63"/>
      <c r="P15" s="94">
        <f>SUM(P13:P14)</f>
        <v>0</v>
      </c>
      <c r="Q15" s="18"/>
      <c r="R15" s="94">
        <f>SUM(R13:R14)</f>
        <v>-7083</v>
      </c>
    </row>
    <row r="16" spans="1:20" ht="18.75" customHeight="1" thickBot="1">
      <c r="A16" s="56" t="s">
        <v>212</v>
      </c>
      <c r="F16" s="62">
        <f>SUM(F12,F15)</f>
        <v>1666827</v>
      </c>
      <c r="G16" s="18"/>
      <c r="H16" s="62">
        <f>SUM(H12,H15)</f>
        <v>2062461</v>
      </c>
      <c r="I16" s="18"/>
      <c r="J16" s="62">
        <f>SUM(J12,J15)</f>
        <v>211675</v>
      </c>
      <c r="K16" s="18"/>
      <c r="L16" s="62">
        <f>SUM(L12,L15)</f>
        <v>1524488</v>
      </c>
      <c r="M16" s="18"/>
      <c r="N16" s="62">
        <f>SUM(N12,N15)</f>
        <v>142719</v>
      </c>
      <c r="O16" s="24"/>
      <c r="P16" s="62">
        <f>SUM(P12,P15)</f>
        <v>142719</v>
      </c>
      <c r="Q16" s="18"/>
      <c r="R16" s="62">
        <f>SUM(R12,R15)</f>
        <v>5608170</v>
      </c>
    </row>
    <row r="17" spans="1:18" ht="18.75" customHeight="1" thickTop="1">
      <c r="R17" s="95"/>
    </row>
    <row r="18" spans="1:18" s="3" customFormat="1" ht="18.75" customHeight="1">
      <c r="A18" s="56" t="s">
        <v>226</v>
      </c>
      <c r="E18" s="20"/>
      <c r="F18" s="24">
        <v>1666827</v>
      </c>
      <c r="G18" s="18"/>
      <c r="H18" s="24">
        <v>2062461</v>
      </c>
      <c r="I18" s="18"/>
      <c r="J18" s="24">
        <v>211675</v>
      </c>
      <c r="K18" s="18"/>
      <c r="L18" s="24">
        <v>1449857</v>
      </c>
      <c r="M18" s="18"/>
      <c r="N18" s="24">
        <v>139043</v>
      </c>
      <c r="O18" s="24"/>
      <c r="P18" s="24">
        <f>SUM(N18:O18)</f>
        <v>139043</v>
      </c>
      <c r="Q18" s="18"/>
      <c r="R18" s="24">
        <f>SUM(F18:L18,P18)</f>
        <v>5529863</v>
      </c>
    </row>
    <row r="19" spans="1:18" s="3" customFormat="1" ht="18.75" customHeight="1">
      <c r="A19" s="3" t="s">
        <v>167</v>
      </c>
      <c r="E19" s="20"/>
      <c r="F19" s="24">
        <v>0</v>
      </c>
      <c r="G19" s="18"/>
      <c r="H19" s="24">
        <v>0</v>
      </c>
      <c r="I19" s="18"/>
      <c r="J19" s="24">
        <v>0</v>
      </c>
      <c r="K19" s="18"/>
      <c r="L19" s="24">
        <v>159428</v>
      </c>
      <c r="M19" s="18"/>
      <c r="N19" s="24">
        <v>0</v>
      </c>
      <c r="O19" s="24"/>
      <c r="P19" s="24">
        <f>SUM(N19:O19)</f>
        <v>0</v>
      </c>
      <c r="Q19" s="18"/>
      <c r="R19" s="24">
        <f>SUM(F19:L19,P19)</f>
        <v>159428</v>
      </c>
    </row>
    <row r="20" spans="1:18" s="3" customFormat="1" ht="18.75" customHeight="1">
      <c r="A20" s="3" t="s">
        <v>170</v>
      </c>
      <c r="E20" s="20"/>
      <c r="F20" s="64">
        <v>0</v>
      </c>
      <c r="G20" s="18"/>
      <c r="H20" s="64">
        <v>0</v>
      </c>
      <c r="I20" s="18"/>
      <c r="J20" s="64">
        <v>0</v>
      </c>
      <c r="K20" s="18"/>
      <c r="L20" s="64">
        <v>0</v>
      </c>
      <c r="M20" s="18"/>
      <c r="N20" s="64">
        <v>0</v>
      </c>
      <c r="O20" s="63"/>
      <c r="P20" s="64">
        <f>SUM(N20:O20)</f>
        <v>0</v>
      </c>
      <c r="Q20" s="18"/>
      <c r="R20" s="25">
        <f>SUM(F20:L20,P20)</f>
        <v>0</v>
      </c>
    </row>
    <row r="21" spans="1:18" s="3" customFormat="1" ht="18.75" customHeight="1">
      <c r="A21" s="3" t="s">
        <v>173</v>
      </c>
      <c r="E21" s="20"/>
      <c r="F21" s="64">
        <f>SUM(F19:F20)</f>
        <v>0</v>
      </c>
      <c r="G21" s="18"/>
      <c r="H21" s="64">
        <f>SUM(H19:H20)</f>
        <v>0</v>
      </c>
      <c r="I21" s="18"/>
      <c r="J21" s="64">
        <f>SUM(J19:J20)</f>
        <v>0</v>
      </c>
      <c r="K21" s="18"/>
      <c r="L21" s="64">
        <f>SUM(L19:L20)</f>
        <v>159428</v>
      </c>
      <c r="M21" s="18"/>
      <c r="N21" s="64">
        <f>SUM(N19:N20)</f>
        <v>0</v>
      </c>
      <c r="O21" s="63"/>
      <c r="P21" s="64">
        <f>SUM(P19:P20)</f>
        <v>0</v>
      </c>
      <c r="Q21" s="18"/>
      <c r="R21" s="64">
        <f>SUM(R19:R20)</f>
        <v>159428</v>
      </c>
    </row>
    <row r="22" spans="1:18" ht="18.75" customHeight="1" thickBot="1">
      <c r="A22" s="56" t="s">
        <v>227</v>
      </c>
      <c r="F22" s="62">
        <f>SUM(F18,F21)</f>
        <v>1666827</v>
      </c>
      <c r="G22" s="18"/>
      <c r="H22" s="62">
        <f>SUM(H18,H21)</f>
        <v>2062461</v>
      </c>
      <c r="I22" s="18"/>
      <c r="J22" s="62">
        <f>SUM(J18,J21)</f>
        <v>211675</v>
      </c>
      <c r="K22" s="18"/>
      <c r="L22" s="62">
        <f>SUM(L18,L21)</f>
        <v>1609285</v>
      </c>
      <c r="M22" s="18"/>
      <c r="N22" s="62">
        <f>SUM(N18,N21)</f>
        <v>139043</v>
      </c>
      <c r="O22" s="24"/>
      <c r="P22" s="62">
        <f>SUM(P18,P21)</f>
        <v>139043</v>
      </c>
      <c r="Q22" s="18"/>
      <c r="R22" s="62">
        <f>SUM(R18,R21)</f>
        <v>5689291</v>
      </c>
    </row>
    <row r="23" spans="1:18" ht="18.75" customHeight="1" thickTop="1">
      <c r="A23" s="56"/>
      <c r="F23" s="71">
        <f>SUM(F16-bs!L73)</f>
        <v>0</v>
      </c>
      <c r="H23" s="71">
        <f>SUM(H16-bs!L74)</f>
        <v>0</v>
      </c>
      <c r="J23" s="71">
        <f>SUM(J16-bs!L77)</f>
        <v>0</v>
      </c>
      <c r="L23" s="71">
        <f>L18-bs!L78</f>
        <v>0</v>
      </c>
      <c r="P23" s="71">
        <f>P18-bs!L79</f>
        <v>0</v>
      </c>
      <c r="R23" s="71">
        <f>R18-bs!L80</f>
        <v>0</v>
      </c>
    </row>
    <row r="24" spans="1:18" ht="18.75" customHeight="1">
      <c r="F24" s="71">
        <f>SUM(F22-bs!J73)</f>
        <v>0</v>
      </c>
      <c r="H24" s="71">
        <f>SUM(H22-bs!J74)</f>
        <v>0</v>
      </c>
      <c r="J24" s="71">
        <f>SUM(J22-bs!J77)</f>
        <v>0</v>
      </c>
      <c r="L24" s="71">
        <f>SUM(L22-bs!J78)</f>
        <v>0</v>
      </c>
      <c r="P24" s="71">
        <f>SUM(P22-bs!J79)</f>
        <v>0</v>
      </c>
      <c r="R24" s="71">
        <f>SUM(R22-bs!J80)</f>
        <v>0</v>
      </c>
    </row>
    <row r="25" spans="1:18" ht="18.75" customHeight="1">
      <c r="A25" s="58" t="s">
        <v>13</v>
      </c>
    </row>
  </sheetData>
  <mergeCells count="2">
    <mergeCell ref="F6:R6"/>
    <mergeCell ref="J9:L9"/>
  </mergeCells>
  <phoneticPr fontId="6" type="noConversion"/>
  <printOptions horizontalCentered="1"/>
  <pageMargins left="0.19685039370078741" right="0.19685039370078741" top="0.98425196850393704" bottom="0.39370078740157483" header="0.19685039370078741" footer="0.19685039370078741"/>
  <pageSetup paperSize="9" scale="80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</sheetPr>
  <dimension ref="A1:J107"/>
  <sheetViews>
    <sheetView showGridLines="0" tabSelected="1" view="pageBreakPreview" topLeftCell="A79" zoomScaleNormal="100" zoomScaleSheetLayoutView="100" workbookViewId="0">
      <selection activeCell="A87" sqref="A87"/>
    </sheetView>
  </sheetViews>
  <sheetFormatPr defaultColWidth="9.28515625" defaultRowHeight="21" customHeight="1"/>
  <cols>
    <col min="1" max="1" width="41.7109375" style="3" customWidth="1"/>
    <col min="2" max="2" width="11.28515625" style="3" customWidth="1"/>
    <col min="3" max="3" width="1.28515625" style="3" customWidth="1"/>
    <col min="4" max="4" width="14.42578125" style="4" customWidth="1"/>
    <col min="5" max="5" width="0.7109375" style="3" customWidth="1"/>
    <col min="6" max="6" width="14.42578125" style="4" customWidth="1"/>
    <col min="7" max="7" width="0.7109375" style="3" customWidth="1"/>
    <col min="8" max="8" width="14.42578125" style="4" customWidth="1"/>
    <col min="9" max="9" width="0.7109375" style="3" customWidth="1"/>
    <col min="10" max="10" width="14.42578125" style="4" customWidth="1"/>
    <col min="11" max="11" width="13.28515625" style="3" bestFit="1" customWidth="1"/>
    <col min="12" max="16384" width="9.28515625" style="3"/>
  </cols>
  <sheetData>
    <row r="1" spans="1:10" s="1" customFormat="1" ht="19.5" customHeight="1">
      <c r="D1" s="2"/>
      <c r="F1" s="2"/>
      <c r="H1" s="2"/>
      <c r="J1" s="19" t="s">
        <v>128</v>
      </c>
    </row>
    <row r="2" spans="1:10" s="1" customFormat="1" ht="19.5" customHeight="1">
      <c r="A2" s="1" t="s">
        <v>0</v>
      </c>
      <c r="D2" s="2"/>
      <c r="F2" s="2"/>
      <c r="H2" s="2"/>
      <c r="J2" s="2"/>
    </row>
    <row r="3" spans="1:10" s="1" customFormat="1" ht="19.5" customHeight="1">
      <c r="A3" s="1" t="s">
        <v>149</v>
      </c>
      <c r="D3" s="2"/>
      <c r="F3" s="2"/>
      <c r="H3" s="2"/>
      <c r="J3" s="2"/>
    </row>
    <row r="4" spans="1:10" s="1" customFormat="1" ht="19.5" customHeight="1">
      <c r="A4" s="1" t="s">
        <v>224</v>
      </c>
      <c r="D4" s="2"/>
      <c r="F4" s="2"/>
      <c r="H4" s="2"/>
      <c r="J4" s="2"/>
    </row>
    <row r="5" spans="1:10" s="8" customFormat="1" ht="19.5" customHeight="1">
      <c r="D5" s="4"/>
      <c r="E5" s="3"/>
      <c r="F5" s="4"/>
      <c r="G5" s="3"/>
      <c r="H5" s="5"/>
      <c r="I5" s="3"/>
      <c r="J5" s="5" t="s">
        <v>127</v>
      </c>
    </row>
    <row r="6" spans="1:10" s="6" customFormat="1" ht="19.5" customHeight="1">
      <c r="D6" s="7"/>
      <c r="E6" s="96" t="s">
        <v>1</v>
      </c>
      <c r="F6" s="7"/>
      <c r="H6" s="7"/>
      <c r="I6" s="96" t="s">
        <v>2</v>
      </c>
      <c r="J6" s="7"/>
    </row>
    <row r="7" spans="1:10" s="8" customFormat="1" ht="19.5" customHeight="1">
      <c r="B7" s="9"/>
      <c r="D7" s="51" t="s">
        <v>225</v>
      </c>
      <c r="E7" s="10"/>
      <c r="F7" s="51" t="s">
        <v>213</v>
      </c>
      <c r="G7" s="50"/>
      <c r="H7" s="51" t="s">
        <v>225</v>
      </c>
      <c r="I7" s="10"/>
      <c r="J7" s="51" t="s">
        <v>213</v>
      </c>
    </row>
    <row r="8" spans="1:10" s="8" customFormat="1" ht="19.5" customHeight="1">
      <c r="B8" s="9"/>
      <c r="D8" s="51"/>
      <c r="E8" s="10"/>
      <c r="F8" s="87" t="s">
        <v>229</v>
      </c>
      <c r="G8" s="50"/>
      <c r="H8" s="51"/>
      <c r="I8" s="10"/>
      <c r="J8" s="51"/>
    </row>
    <row r="9" spans="1:10" ht="19.5" customHeight="1">
      <c r="A9" s="1" t="s">
        <v>46</v>
      </c>
    </row>
    <row r="10" spans="1:10" ht="19.5" customHeight="1">
      <c r="A10" s="3" t="s">
        <v>144</v>
      </c>
      <c r="D10" s="13">
        <f>'PL&amp;OCI'!D29</f>
        <v>141825</v>
      </c>
      <c r="E10" s="13"/>
      <c r="F10" s="13">
        <f>'PL&amp;OCI'!F29</f>
        <v>180356</v>
      </c>
      <c r="G10" s="13"/>
      <c r="H10" s="13">
        <f>'PL&amp;OCI'!H29</f>
        <v>158507</v>
      </c>
      <c r="I10" s="13"/>
      <c r="J10" s="13">
        <f>'PL&amp;OCI'!J29</f>
        <v>-8283</v>
      </c>
    </row>
    <row r="11" spans="1:10" ht="19.5" customHeight="1">
      <c r="A11" s="3" t="s">
        <v>158</v>
      </c>
      <c r="D11" s="103"/>
      <c r="E11" s="13"/>
      <c r="F11" s="13"/>
      <c r="G11" s="13"/>
      <c r="H11" s="103"/>
      <c r="I11" s="13"/>
      <c r="J11" s="13"/>
    </row>
    <row r="12" spans="1:10" ht="19.5" customHeight="1">
      <c r="A12" s="3" t="s">
        <v>47</v>
      </c>
      <c r="D12" s="13"/>
      <c r="E12" s="13"/>
      <c r="F12" s="13"/>
      <c r="G12" s="13"/>
      <c r="H12" s="13"/>
      <c r="I12" s="13"/>
      <c r="J12" s="13"/>
    </row>
    <row r="13" spans="1:10" ht="19.5" customHeight="1">
      <c r="A13" s="3" t="s">
        <v>48</v>
      </c>
      <c r="D13" s="13">
        <v>96265</v>
      </c>
      <c r="E13" s="13"/>
      <c r="F13" s="13">
        <v>91536</v>
      </c>
      <c r="G13" s="13"/>
      <c r="H13" s="13">
        <v>1829</v>
      </c>
      <c r="I13" s="13"/>
      <c r="J13" s="13">
        <v>2078</v>
      </c>
    </row>
    <row r="14" spans="1:10" ht="19.5" customHeight="1">
      <c r="A14" s="3" t="s">
        <v>49</v>
      </c>
      <c r="D14" s="13">
        <v>608</v>
      </c>
      <c r="E14" s="13"/>
      <c r="F14" s="13">
        <v>623</v>
      </c>
      <c r="G14" s="13"/>
      <c r="H14" s="14">
        <v>0</v>
      </c>
      <c r="I14" s="13"/>
      <c r="J14" s="14">
        <v>0</v>
      </c>
    </row>
    <row r="15" spans="1:10" ht="19.5" customHeight="1">
      <c r="A15" s="3" t="s">
        <v>176</v>
      </c>
      <c r="D15" s="13">
        <v>0</v>
      </c>
      <c r="E15" s="13"/>
      <c r="F15" s="13">
        <v>510</v>
      </c>
      <c r="G15" s="13"/>
      <c r="H15" s="14">
        <v>0</v>
      </c>
      <c r="I15" s="13"/>
      <c r="J15" s="14">
        <v>0</v>
      </c>
    </row>
    <row r="16" spans="1:10" ht="19.5" customHeight="1">
      <c r="A16" s="3" t="s">
        <v>179</v>
      </c>
      <c r="D16" s="14">
        <v>624</v>
      </c>
      <c r="E16" s="13"/>
      <c r="F16" s="14">
        <v>-426</v>
      </c>
      <c r="G16" s="13"/>
      <c r="H16" s="14">
        <v>0</v>
      </c>
      <c r="I16" s="13"/>
      <c r="J16" s="14">
        <v>0</v>
      </c>
    </row>
    <row r="17" spans="1:10" ht="19.5" customHeight="1">
      <c r="A17" s="3" t="s">
        <v>178</v>
      </c>
      <c r="D17" s="14">
        <v>822</v>
      </c>
      <c r="E17" s="13"/>
      <c r="F17" s="14">
        <v>396</v>
      </c>
      <c r="G17" s="13"/>
      <c r="H17" s="14">
        <v>0</v>
      </c>
      <c r="I17" s="13"/>
      <c r="J17" s="14">
        <v>0</v>
      </c>
    </row>
    <row r="18" spans="1:10" ht="19.5" customHeight="1">
      <c r="A18" s="3" t="s">
        <v>243</v>
      </c>
      <c r="D18" s="19">
        <v>-10107</v>
      </c>
      <c r="E18" s="13"/>
      <c r="F18" s="19">
        <v>-41394</v>
      </c>
      <c r="G18" s="13"/>
      <c r="H18" s="14">
        <v>0</v>
      </c>
      <c r="I18" s="13"/>
      <c r="J18" s="14">
        <v>0</v>
      </c>
    </row>
    <row r="19" spans="1:10" ht="19.5" customHeight="1">
      <c r="A19" s="3" t="s">
        <v>219</v>
      </c>
      <c r="D19" s="14">
        <v>-24</v>
      </c>
      <c r="E19" s="13"/>
      <c r="F19" s="14">
        <v>-63</v>
      </c>
      <c r="G19" s="13"/>
      <c r="H19" s="14">
        <v>-4</v>
      </c>
      <c r="I19" s="13"/>
      <c r="J19" s="14">
        <v>0</v>
      </c>
    </row>
    <row r="20" spans="1:10" ht="19.5" customHeight="1">
      <c r="A20" s="3" t="s">
        <v>246</v>
      </c>
      <c r="D20" s="14">
        <v>0</v>
      </c>
      <c r="E20" s="13"/>
      <c r="F20" s="14">
        <v>0</v>
      </c>
      <c r="G20" s="13"/>
      <c r="H20" s="14">
        <v>-164634</v>
      </c>
      <c r="I20" s="13"/>
      <c r="J20" s="14">
        <v>0</v>
      </c>
    </row>
    <row r="21" spans="1:10" ht="19.5" customHeight="1">
      <c r="A21" s="3" t="s">
        <v>164</v>
      </c>
      <c r="D21" s="13">
        <v>59</v>
      </c>
      <c r="E21" s="13"/>
      <c r="F21" s="13">
        <v>141</v>
      </c>
      <c r="G21" s="13"/>
      <c r="H21" s="15">
        <v>0</v>
      </c>
      <c r="I21" s="13"/>
      <c r="J21" s="15">
        <v>0</v>
      </c>
    </row>
    <row r="22" spans="1:10" ht="19.5" customHeight="1">
      <c r="A22" s="3" t="s">
        <v>220</v>
      </c>
      <c r="D22" s="13">
        <v>0</v>
      </c>
      <c r="E22" s="13"/>
      <c r="F22" s="13">
        <v>64712</v>
      </c>
      <c r="G22" s="13"/>
      <c r="H22" s="14">
        <v>0</v>
      </c>
      <c r="I22" s="13"/>
      <c r="J22" s="14">
        <v>0</v>
      </c>
    </row>
    <row r="23" spans="1:10" ht="19.5" customHeight="1">
      <c r="A23" s="3" t="s">
        <v>113</v>
      </c>
      <c r="D23" s="13">
        <v>2208</v>
      </c>
      <c r="E23" s="13"/>
      <c r="F23" s="13">
        <v>1220</v>
      </c>
      <c r="G23" s="13"/>
      <c r="H23" s="14">
        <v>1105</v>
      </c>
      <c r="I23" s="13"/>
      <c r="J23" s="14">
        <v>109</v>
      </c>
    </row>
    <row r="24" spans="1:10" ht="19.5" customHeight="1">
      <c r="A24" s="3" t="s">
        <v>208</v>
      </c>
      <c r="D24" s="13">
        <v>-300</v>
      </c>
      <c r="E24" s="13"/>
      <c r="F24" s="13">
        <v>0</v>
      </c>
      <c r="G24" s="13"/>
      <c r="H24" s="14">
        <v>0</v>
      </c>
      <c r="I24" s="13"/>
      <c r="J24" s="14">
        <v>0</v>
      </c>
    </row>
    <row r="25" spans="1:10" ht="19.5" customHeight="1">
      <c r="A25" s="3" t="s">
        <v>50</v>
      </c>
      <c r="D25" s="14">
        <v>-11732</v>
      </c>
      <c r="E25" s="14"/>
      <c r="F25" s="14">
        <v>-7647</v>
      </c>
      <c r="G25" s="13"/>
      <c r="H25" s="14">
        <v>-11621</v>
      </c>
      <c r="I25" s="13"/>
      <c r="J25" s="14">
        <v>-10688</v>
      </c>
    </row>
    <row r="26" spans="1:10" ht="19.5" customHeight="1">
      <c r="A26" s="3" t="s">
        <v>51</v>
      </c>
      <c r="D26" s="16">
        <v>35680</v>
      </c>
      <c r="E26" s="14"/>
      <c r="F26" s="16">
        <v>41015</v>
      </c>
      <c r="G26" s="13"/>
      <c r="H26" s="16">
        <v>11351</v>
      </c>
      <c r="I26" s="13"/>
      <c r="J26" s="16">
        <v>9718</v>
      </c>
    </row>
    <row r="27" spans="1:10" ht="19.5" customHeight="1">
      <c r="A27" s="3" t="s">
        <v>114</v>
      </c>
      <c r="D27" s="18"/>
      <c r="E27" s="14"/>
      <c r="F27" s="18"/>
      <c r="G27" s="13"/>
      <c r="H27" s="18"/>
      <c r="I27" s="13"/>
      <c r="J27" s="18"/>
    </row>
    <row r="28" spans="1:10" ht="19.5" customHeight="1">
      <c r="A28" s="3" t="s">
        <v>52</v>
      </c>
      <c r="D28" s="18">
        <f>SUM(D10:D26)</f>
        <v>255928</v>
      </c>
      <c r="E28" s="13"/>
      <c r="F28" s="18">
        <f>SUM(F10:F26)</f>
        <v>330979</v>
      </c>
      <c r="G28" s="13"/>
      <c r="H28" s="85">
        <f>SUM(H10:H26)</f>
        <v>-3467</v>
      </c>
      <c r="I28" s="13"/>
      <c r="J28" s="85">
        <f>SUM(J10:J26)</f>
        <v>-7066</v>
      </c>
    </row>
    <row r="29" spans="1:10" ht="19.5" customHeight="1">
      <c r="A29" s="3" t="s">
        <v>53</v>
      </c>
      <c r="D29" s="13"/>
      <c r="E29" s="13"/>
      <c r="F29" s="13"/>
      <c r="G29" s="13"/>
      <c r="H29" s="13"/>
      <c r="I29" s="13"/>
      <c r="J29" s="13"/>
    </row>
    <row r="30" spans="1:10" ht="19.5" customHeight="1">
      <c r="A30" s="3" t="s">
        <v>115</v>
      </c>
      <c r="D30" s="13">
        <v>34108</v>
      </c>
      <c r="E30" s="13"/>
      <c r="F30" s="13">
        <v>39364</v>
      </c>
      <c r="G30" s="13"/>
      <c r="H30" s="13">
        <f>-11720-5754</f>
        <v>-17474</v>
      </c>
      <c r="I30" s="13"/>
      <c r="J30" s="13">
        <v>-36298</v>
      </c>
    </row>
    <row r="31" spans="1:10" s="1" customFormat="1" ht="19.5" customHeight="1">
      <c r="A31" s="3" t="s">
        <v>54</v>
      </c>
      <c r="B31" s="3"/>
      <c r="C31" s="3"/>
      <c r="D31" s="13">
        <v>7016</v>
      </c>
      <c r="E31" s="13"/>
      <c r="F31" s="13">
        <v>201</v>
      </c>
      <c r="G31" s="13"/>
      <c r="H31" s="13">
        <v>0</v>
      </c>
      <c r="I31" s="13"/>
      <c r="J31" s="13">
        <v>0</v>
      </c>
    </row>
    <row r="32" spans="1:10" ht="19.5" customHeight="1">
      <c r="A32" s="3" t="s">
        <v>55</v>
      </c>
      <c r="D32" s="13">
        <v>-161464</v>
      </c>
      <c r="E32" s="13"/>
      <c r="F32" s="13">
        <v>-64462</v>
      </c>
      <c r="G32" s="13"/>
      <c r="H32" s="14">
        <v>0</v>
      </c>
      <c r="I32" s="13"/>
      <c r="J32" s="14">
        <v>0</v>
      </c>
    </row>
    <row r="33" spans="1:10" ht="19.5" customHeight="1">
      <c r="A33" s="3" t="s">
        <v>231</v>
      </c>
      <c r="D33" s="13">
        <v>-36325</v>
      </c>
      <c r="E33" s="13"/>
      <c r="F33" s="13">
        <v>-13798</v>
      </c>
      <c r="G33" s="13"/>
      <c r="H33" s="14">
        <v>0</v>
      </c>
      <c r="I33" s="13"/>
      <c r="J33" s="14">
        <v>0</v>
      </c>
    </row>
    <row r="34" spans="1:10" ht="19.5" customHeight="1">
      <c r="A34" s="3" t="s">
        <v>56</v>
      </c>
      <c r="D34" s="13">
        <v>78918</v>
      </c>
      <c r="E34" s="13"/>
      <c r="F34" s="13">
        <v>-21721</v>
      </c>
      <c r="G34" s="13"/>
      <c r="H34" s="13">
        <v>-1538</v>
      </c>
      <c r="I34" s="13"/>
      <c r="J34" s="13">
        <v>-4443</v>
      </c>
    </row>
    <row r="35" spans="1:10" ht="19.5" customHeight="1">
      <c r="A35" s="3" t="s">
        <v>57</v>
      </c>
      <c r="D35" s="13">
        <v>39900</v>
      </c>
      <c r="E35" s="13"/>
      <c r="F35" s="13">
        <v>11238</v>
      </c>
      <c r="G35" s="13"/>
      <c r="H35" s="14">
        <v>0</v>
      </c>
      <c r="I35" s="13"/>
      <c r="J35" s="14">
        <v>0</v>
      </c>
    </row>
    <row r="36" spans="1:10" ht="19.5" customHeight="1">
      <c r="A36" s="3" t="s">
        <v>58</v>
      </c>
      <c r="D36" s="13">
        <v>-323</v>
      </c>
      <c r="E36" s="13"/>
      <c r="F36" s="13">
        <v>1145</v>
      </c>
      <c r="G36" s="13"/>
      <c r="H36" s="13">
        <v>0</v>
      </c>
      <c r="I36" s="13"/>
      <c r="J36" s="13">
        <v>0</v>
      </c>
    </row>
    <row r="37" spans="1:10" ht="19.5" customHeight="1">
      <c r="A37" s="3" t="s">
        <v>59</v>
      </c>
      <c r="D37" s="13"/>
      <c r="E37" s="13"/>
      <c r="F37" s="13"/>
      <c r="G37" s="13"/>
      <c r="H37" s="13"/>
      <c r="I37" s="13"/>
      <c r="J37" s="13"/>
    </row>
    <row r="38" spans="1:10" ht="19.5" customHeight="1">
      <c r="A38" s="3" t="s">
        <v>116</v>
      </c>
      <c r="D38" s="13">
        <v>-43897</v>
      </c>
      <c r="E38" s="13"/>
      <c r="F38" s="13">
        <v>-105015</v>
      </c>
      <c r="G38" s="13"/>
      <c r="H38" s="13">
        <v>12421</v>
      </c>
      <c r="I38" s="13"/>
      <c r="J38" s="13">
        <v>8522</v>
      </c>
    </row>
    <row r="39" spans="1:10" ht="19.5" customHeight="1">
      <c r="A39" s="3" t="s">
        <v>159</v>
      </c>
      <c r="D39" s="13">
        <v>14881</v>
      </c>
      <c r="E39" s="13"/>
      <c r="F39" s="13">
        <v>175193</v>
      </c>
      <c r="G39" s="13"/>
      <c r="H39" s="13">
        <v>-37</v>
      </c>
      <c r="I39" s="13"/>
      <c r="J39" s="13">
        <v>89</v>
      </c>
    </row>
    <row r="40" spans="1:10" ht="19.5" customHeight="1">
      <c r="A40" s="3" t="s">
        <v>60</v>
      </c>
      <c r="D40" s="13">
        <v>54634</v>
      </c>
      <c r="E40" s="13"/>
      <c r="F40" s="13">
        <v>61185</v>
      </c>
      <c r="G40" s="13"/>
      <c r="H40" s="13">
        <v>6113</v>
      </c>
      <c r="I40" s="13"/>
      <c r="J40" s="13">
        <v>8004</v>
      </c>
    </row>
    <row r="41" spans="1:10" ht="19.5" customHeight="1">
      <c r="A41" s="3" t="s">
        <v>113</v>
      </c>
      <c r="D41" s="13">
        <v>0</v>
      </c>
      <c r="E41" s="13"/>
      <c r="F41" s="13">
        <v>-656</v>
      </c>
      <c r="G41" s="13"/>
      <c r="H41" s="13">
        <v>0</v>
      </c>
      <c r="I41" s="13"/>
      <c r="J41" s="13">
        <v>0</v>
      </c>
    </row>
    <row r="42" spans="1:10" ht="19.5" customHeight="1">
      <c r="A42" s="3" t="s">
        <v>218</v>
      </c>
      <c r="D42" s="13">
        <v>0</v>
      </c>
      <c r="E42" s="13"/>
      <c r="F42" s="13">
        <v>-10000</v>
      </c>
      <c r="G42" s="13"/>
      <c r="H42" s="13">
        <v>0</v>
      </c>
      <c r="I42" s="13"/>
      <c r="J42" s="13">
        <v>0</v>
      </c>
    </row>
    <row r="43" spans="1:10" ht="19.5" customHeight="1">
      <c r="A43" s="3" t="s">
        <v>61</v>
      </c>
      <c r="D43" s="16">
        <v>-1884</v>
      </c>
      <c r="E43" s="13"/>
      <c r="F43" s="16">
        <v>4225</v>
      </c>
      <c r="G43" s="13"/>
      <c r="H43" s="16">
        <v>0</v>
      </c>
      <c r="I43" s="13"/>
      <c r="J43" s="16">
        <v>30</v>
      </c>
    </row>
    <row r="44" spans="1:10" ht="19.5" customHeight="1">
      <c r="A44" s="3" t="s">
        <v>120</v>
      </c>
      <c r="D44" s="13">
        <f>SUM(D28:D43)</f>
        <v>241492</v>
      </c>
      <c r="E44" s="13"/>
      <c r="F44" s="13">
        <f>SUM(F28:F43)</f>
        <v>407878</v>
      </c>
      <c r="G44" s="13"/>
      <c r="H44" s="13">
        <f>SUM(H28:H43)</f>
        <v>-3982</v>
      </c>
      <c r="I44" s="13"/>
      <c r="J44" s="13">
        <f>SUM(J28:J43)</f>
        <v>-31162</v>
      </c>
    </row>
    <row r="45" spans="1:10" ht="19.5" customHeight="1">
      <c r="A45" s="3" t="s">
        <v>62</v>
      </c>
      <c r="D45" s="13">
        <v>11869</v>
      </c>
      <c r="E45" s="13"/>
      <c r="F45" s="13">
        <v>7687</v>
      </c>
      <c r="G45" s="13"/>
      <c r="H45" s="13">
        <v>10569</v>
      </c>
      <c r="I45" s="13"/>
      <c r="J45" s="13">
        <v>12794</v>
      </c>
    </row>
    <row r="46" spans="1:10" ht="19.5" customHeight="1">
      <c r="A46" s="3" t="s">
        <v>63</v>
      </c>
      <c r="D46" s="13">
        <v>-42340</v>
      </c>
      <c r="E46" s="13"/>
      <c r="F46" s="13">
        <v>-42745</v>
      </c>
      <c r="G46" s="13"/>
      <c r="H46" s="13">
        <v>-10371</v>
      </c>
      <c r="I46" s="13"/>
      <c r="J46" s="13">
        <v>-11015</v>
      </c>
    </row>
    <row r="47" spans="1:10" ht="19.5" customHeight="1">
      <c r="A47" s="3" t="s">
        <v>160</v>
      </c>
      <c r="D47" s="25">
        <v>-9480</v>
      </c>
      <c r="E47" s="13"/>
      <c r="F47" s="25">
        <v>-9166</v>
      </c>
      <c r="G47" s="13"/>
      <c r="H47" s="25">
        <v>-1172</v>
      </c>
      <c r="I47" s="13"/>
      <c r="J47" s="25">
        <v>-1069</v>
      </c>
    </row>
    <row r="48" spans="1:10" ht="19.5" customHeight="1">
      <c r="A48" s="1" t="s">
        <v>64</v>
      </c>
      <c r="D48" s="16">
        <f>SUM(D44:D47)</f>
        <v>201541</v>
      </c>
      <c r="E48" s="13"/>
      <c r="F48" s="16">
        <f>SUM(F44:F47)</f>
        <v>363654</v>
      </c>
      <c r="G48" s="13"/>
      <c r="H48" s="16">
        <f>SUM(H44:H47)</f>
        <v>-4956</v>
      </c>
      <c r="I48" s="13"/>
      <c r="J48" s="16">
        <f>SUM(J44:J47)</f>
        <v>-30452</v>
      </c>
    </row>
    <row r="49" spans="1:10" ht="12.75" customHeight="1">
      <c r="E49" s="4"/>
      <c r="G49" s="4"/>
      <c r="I49" s="4"/>
    </row>
    <row r="50" spans="1:10" ht="19.5" customHeight="1">
      <c r="A50" s="3" t="s">
        <v>13</v>
      </c>
    </row>
    <row r="51" spans="1:10" s="1" customFormat="1" ht="19.5" customHeight="1">
      <c r="D51" s="2"/>
      <c r="F51" s="2"/>
      <c r="H51" s="2"/>
      <c r="J51" s="19" t="s">
        <v>128</v>
      </c>
    </row>
    <row r="52" spans="1:10" s="1" customFormat="1" ht="19.5" customHeight="1">
      <c r="A52" s="1" t="s">
        <v>0</v>
      </c>
      <c r="D52" s="2"/>
      <c r="F52" s="2"/>
      <c r="H52" s="2"/>
      <c r="J52" s="2"/>
    </row>
    <row r="53" spans="1:10" s="1" customFormat="1" ht="20.65" customHeight="1">
      <c r="A53" s="1" t="s">
        <v>150</v>
      </c>
      <c r="D53" s="2"/>
      <c r="F53" s="2"/>
      <c r="H53" s="2"/>
      <c r="J53" s="2"/>
    </row>
    <row r="54" spans="1:10" s="1" customFormat="1" ht="20.65" customHeight="1">
      <c r="A54" s="1" t="s">
        <v>224</v>
      </c>
      <c r="D54" s="2"/>
      <c r="F54" s="2"/>
      <c r="H54" s="2"/>
      <c r="J54" s="2"/>
    </row>
    <row r="55" spans="1:10" s="8" customFormat="1" ht="20.65" customHeight="1">
      <c r="D55" s="4"/>
      <c r="E55" s="3"/>
      <c r="F55" s="4"/>
      <c r="G55" s="3"/>
      <c r="H55" s="5"/>
      <c r="I55" s="3"/>
      <c r="J55" s="5" t="s">
        <v>127</v>
      </c>
    </row>
    <row r="56" spans="1:10" s="6" customFormat="1" ht="20.65" customHeight="1">
      <c r="D56" s="7"/>
      <c r="E56" s="96" t="s">
        <v>1</v>
      </c>
      <c r="F56" s="7"/>
      <c r="H56" s="7"/>
      <c r="I56" s="96" t="s">
        <v>2</v>
      </c>
      <c r="J56" s="7"/>
    </row>
    <row r="57" spans="1:10" s="8" customFormat="1" ht="20.65" customHeight="1">
      <c r="B57" s="9"/>
      <c r="D57" s="51" t="s">
        <v>225</v>
      </c>
      <c r="E57" s="10"/>
      <c r="F57" s="51" t="s">
        <v>213</v>
      </c>
      <c r="G57" s="50"/>
      <c r="H57" s="51" t="s">
        <v>225</v>
      </c>
      <c r="I57" s="10"/>
      <c r="J57" s="51" t="s">
        <v>213</v>
      </c>
    </row>
    <row r="58" spans="1:10" s="8" customFormat="1" ht="20.65" customHeight="1">
      <c r="B58" s="9"/>
      <c r="D58" s="51"/>
      <c r="E58" s="10"/>
      <c r="F58" s="87" t="s">
        <v>229</v>
      </c>
      <c r="G58" s="50"/>
      <c r="H58" s="51"/>
      <c r="I58" s="10"/>
      <c r="J58" s="51"/>
    </row>
    <row r="59" spans="1:10" ht="20.65" customHeight="1">
      <c r="A59" s="1" t="s">
        <v>65</v>
      </c>
      <c r="D59" s="13"/>
      <c r="E59" s="13"/>
      <c r="F59" s="13"/>
      <c r="G59" s="13"/>
      <c r="H59" s="13"/>
      <c r="I59" s="13"/>
      <c r="J59" s="13"/>
    </row>
    <row r="60" spans="1:10" ht="20.65" customHeight="1">
      <c r="A60" s="3" t="s">
        <v>161</v>
      </c>
      <c r="D60" s="13">
        <v>0</v>
      </c>
      <c r="E60" s="13"/>
      <c r="F60" s="13">
        <v>0</v>
      </c>
      <c r="G60" s="13"/>
      <c r="H60" s="13">
        <v>179500</v>
      </c>
      <c r="I60" s="13"/>
      <c r="J60" s="13">
        <v>336001</v>
      </c>
    </row>
    <row r="61" spans="1:10" ht="20.65" customHeight="1">
      <c r="A61" s="3" t="s">
        <v>162</v>
      </c>
      <c r="D61" s="13">
        <v>0</v>
      </c>
      <c r="E61" s="13"/>
      <c r="F61" s="13">
        <v>0</v>
      </c>
      <c r="G61" s="13"/>
      <c r="H61" s="13">
        <v>-310500</v>
      </c>
      <c r="I61" s="13"/>
      <c r="J61" s="13">
        <v>-351500</v>
      </c>
    </row>
    <row r="62" spans="1:10" ht="20.65" customHeight="1">
      <c r="A62" s="3" t="s">
        <v>233</v>
      </c>
      <c r="D62" s="13">
        <v>0</v>
      </c>
      <c r="E62" s="13"/>
      <c r="F62" s="13">
        <v>0</v>
      </c>
      <c r="G62" s="13"/>
      <c r="H62" s="13">
        <v>164634</v>
      </c>
      <c r="I62" s="13"/>
      <c r="J62" s="13">
        <v>0</v>
      </c>
    </row>
    <row r="63" spans="1:10" ht="20.65" customHeight="1">
      <c r="A63" s="3" t="s">
        <v>232</v>
      </c>
      <c r="D63" s="13">
        <v>-91</v>
      </c>
      <c r="E63" s="13"/>
      <c r="F63" s="13">
        <v>0</v>
      </c>
      <c r="G63" s="13"/>
      <c r="H63" s="13">
        <v>-91</v>
      </c>
      <c r="I63" s="13"/>
      <c r="J63" s="13">
        <v>0</v>
      </c>
    </row>
    <row r="64" spans="1:10" ht="20.65" customHeight="1">
      <c r="A64" s="3" t="s">
        <v>177</v>
      </c>
      <c r="D64" s="13">
        <v>-83319</v>
      </c>
      <c r="E64" s="13"/>
      <c r="F64" s="13">
        <v>-26</v>
      </c>
      <c r="G64" s="13"/>
      <c r="H64" s="13">
        <v>0</v>
      </c>
      <c r="I64" s="13"/>
      <c r="J64" s="13">
        <v>0</v>
      </c>
    </row>
    <row r="65" spans="1:10" ht="20.65" customHeight="1">
      <c r="A65" s="3" t="s">
        <v>136</v>
      </c>
      <c r="D65" s="19">
        <v>40</v>
      </c>
      <c r="E65" s="15"/>
      <c r="F65" s="19">
        <v>636</v>
      </c>
      <c r="G65" s="13"/>
      <c r="H65" s="19">
        <v>4</v>
      </c>
      <c r="I65" s="13"/>
      <c r="J65" s="19">
        <v>0</v>
      </c>
    </row>
    <row r="66" spans="1:10" ht="20.65" customHeight="1">
      <c r="A66" s="3" t="s">
        <v>135</v>
      </c>
      <c r="D66" s="14">
        <v>-151595</v>
      </c>
      <c r="E66" s="15"/>
      <c r="F66" s="14">
        <v>-58989</v>
      </c>
      <c r="G66" s="13"/>
      <c r="H66" s="19">
        <v>-6215</v>
      </c>
      <c r="I66" s="19"/>
      <c r="J66" s="19">
        <v>-325</v>
      </c>
    </row>
    <row r="67" spans="1:10" ht="20.65" customHeight="1">
      <c r="A67" s="1" t="s">
        <v>129</v>
      </c>
      <c r="D67" s="17">
        <f>SUM(D60:D66)</f>
        <v>-234965</v>
      </c>
      <c r="E67" s="13"/>
      <c r="F67" s="17">
        <f>SUM(F60:F66)</f>
        <v>-58379</v>
      </c>
      <c r="G67" s="13"/>
      <c r="H67" s="17">
        <f>SUM(H60:H66)</f>
        <v>27332</v>
      </c>
      <c r="I67" s="13"/>
      <c r="J67" s="17">
        <f>SUM(J60:J66)</f>
        <v>-15824</v>
      </c>
    </row>
    <row r="68" spans="1:10" ht="20.65" customHeight="1">
      <c r="A68" s="1" t="s">
        <v>66</v>
      </c>
      <c r="D68" s="13"/>
      <c r="E68" s="13"/>
      <c r="F68" s="13"/>
      <c r="G68" s="13"/>
      <c r="H68" s="13"/>
      <c r="I68" s="13"/>
      <c r="J68" s="13"/>
    </row>
    <row r="69" spans="1:10" ht="20.65" customHeight="1">
      <c r="A69" s="3" t="s">
        <v>210</v>
      </c>
      <c r="D69" s="13">
        <v>-150000</v>
      </c>
      <c r="E69" s="13"/>
      <c r="F69" s="13">
        <v>-270000</v>
      </c>
      <c r="G69" s="13"/>
      <c r="H69" s="13">
        <v>-240000</v>
      </c>
      <c r="I69" s="13"/>
      <c r="J69" s="13">
        <v>-20000</v>
      </c>
    </row>
    <row r="70" spans="1:10" ht="20.65" customHeight="1">
      <c r="A70" s="3" t="s">
        <v>165</v>
      </c>
      <c r="D70" s="19">
        <v>0</v>
      </c>
      <c r="E70" s="13"/>
      <c r="F70" s="13">
        <v>0</v>
      </c>
      <c r="G70" s="13"/>
      <c r="H70" s="14">
        <v>504500</v>
      </c>
      <c r="I70" s="13"/>
      <c r="J70" s="14">
        <v>242000</v>
      </c>
    </row>
    <row r="71" spans="1:10" ht="20.65" customHeight="1">
      <c r="A71" s="3" t="s">
        <v>67</v>
      </c>
      <c r="D71" s="19">
        <v>0</v>
      </c>
      <c r="E71" s="13"/>
      <c r="F71" s="13">
        <v>0</v>
      </c>
      <c r="G71" s="13"/>
      <c r="H71" s="13">
        <v>-290500</v>
      </c>
      <c r="I71" s="13"/>
      <c r="J71" s="13">
        <v>-160000</v>
      </c>
    </row>
    <row r="72" spans="1:10" ht="20.65" customHeight="1">
      <c r="A72" s="3" t="s">
        <v>166</v>
      </c>
      <c r="D72" s="14">
        <v>450000</v>
      </c>
      <c r="E72" s="13"/>
      <c r="F72" s="14">
        <v>0</v>
      </c>
      <c r="G72" s="13"/>
      <c r="H72" s="19">
        <v>0</v>
      </c>
      <c r="I72" s="13"/>
      <c r="J72" s="19">
        <v>0</v>
      </c>
    </row>
    <row r="73" spans="1:10" ht="20.65" customHeight="1">
      <c r="A73" s="3" t="s">
        <v>68</v>
      </c>
      <c r="D73" s="25">
        <v>-239738</v>
      </c>
      <c r="E73" s="13"/>
      <c r="F73" s="25">
        <v>-134261</v>
      </c>
      <c r="G73" s="15"/>
      <c r="H73" s="22">
        <v>-125</v>
      </c>
      <c r="I73" s="15"/>
      <c r="J73" s="22">
        <v>-125</v>
      </c>
    </row>
    <row r="74" spans="1:10" ht="20.65" customHeight="1">
      <c r="A74" s="1" t="s">
        <v>130</v>
      </c>
      <c r="D74" s="16">
        <f>SUM(D69:D73)</f>
        <v>60262</v>
      </c>
      <c r="E74" s="13"/>
      <c r="F74" s="16">
        <f>SUM(F69:F73)</f>
        <v>-404261</v>
      </c>
      <c r="G74" s="13"/>
      <c r="H74" s="16">
        <f>SUM(H69:H73)</f>
        <v>-26125</v>
      </c>
      <c r="I74" s="13"/>
      <c r="J74" s="16">
        <f>SUM(J69:J73)</f>
        <v>61875</v>
      </c>
    </row>
    <row r="75" spans="1:10" ht="20.65" customHeight="1">
      <c r="A75" s="3" t="s">
        <v>153</v>
      </c>
      <c r="D75" s="18"/>
      <c r="E75" s="13"/>
      <c r="F75" s="18"/>
      <c r="G75" s="13"/>
      <c r="H75" s="18"/>
      <c r="I75" s="13"/>
      <c r="J75" s="18"/>
    </row>
    <row r="76" spans="1:10" ht="20.65" customHeight="1">
      <c r="A76" s="3" t="s">
        <v>154</v>
      </c>
      <c r="D76" s="16">
        <v>-63</v>
      </c>
      <c r="E76" s="18"/>
      <c r="F76" s="16">
        <v>8463</v>
      </c>
      <c r="G76" s="18"/>
      <c r="H76" s="16">
        <v>0</v>
      </c>
      <c r="I76" s="18"/>
      <c r="J76" s="16">
        <v>0</v>
      </c>
    </row>
    <row r="77" spans="1:10" ht="20.65" customHeight="1">
      <c r="A77" s="1" t="s">
        <v>69</v>
      </c>
      <c r="D77" s="13">
        <f>SUM(D48,D67,D74,D76)</f>
        <v>26775</v>
      </c>
      <c r="E77" s="13"/>
      <c r="F77" s="13">
        <f>SUM(F48,F67,F74,F76)</f>
        <v>-90523</v>
      </c>
      <c r="G77" s="13"/>
      <c r="H77" s="13">
        <f>SUM(H48,H67,H74,H76)</f>
        <v>-3749</v>
      </c>
      <c r="I77" s="13"/>
      <c r="J77" s="13">
        <f>SUM(J48,J67,J74,J76)</f>
        <v>15599</v>
      </c>
    </row>
    <row r="78" spans="1:10" ht="20.65" customHeight="1">
      <c r="A78" s="3" t="s">
        <v>133</v>
      </c>
      <c r="D78" s="16">
        <v>601678</v>
      </c>
      <c r="E78" s="13"/>
      <c r="F78" s="16">
        <v>1009981</v>
      </c>
      <c r="G78" s="13"/>
      <c r="H78" s="16">
        <v>22643</v>
      </c>
      <c r="I78" s="13"/>
      <c r="J78" s="16">
        <v>40238</v>
      </c>
    </row>
    <row r="79" spans="1:10" ht="20.65" customHeight="1" thickBot="1">
      <c r="A79" s="1" t="s">
        <v>134</v>
      </c>
      <c r="B79" s="12"/>
      <c r="D79" s="29">
        <f>SUM(D77:D78)</f>
        <v>628453</v>
      </c>
      <c r="E79" s="13"/>
      <c r="F79" s="29">
        <f>SUM(F77:F78)</f>
        <v>919458</v>
      </c>
      <c r="G79" s="13"/>
      <c r="H79" s="29">
        <f>SUM(H77:H78)</f>
        <v>18894</v>
      </c>
      <c r="I79" s="13"/>
      <c r="J79" s="29">
        <f>SUM(J77:J78)</f>
        <v>55837</v>
      </c>
    </row>
    <row r="80" spans="1:10" ht="20.65" customHeight="1" thickTop="1">
      <c r="D80" s="14">
        <f>SUM(D79-bs!D12)</f>
        <v>0</v>
      </c>
      <c r="E80" s="18"/>
      <c r="F80" s="14"/>
      <c r="G80" s="14"/>
      <c r="H80" s="14">
        <f>SUM(H79-bs!J12)</f>
        <v>0</v>
      </c>
      <c r="I80" s="14"/>
      <c r="J80" s="14"/>
    </row>
    <row r="81" spans="1:10" ht="21" customHeight="1">
      <c r="A81" s="1" t="s">
        <v>70</v>
      </c>
      <c r="D81" s="18"/>
      <c r="E81" s="18"/>
      <c r="F81" s="18"/>
      <c r="G81" s="18"/>
      <c r="H81" s="18"/>
      <c r="I81" s="18"/>
      <c r="J81" s="18"/>
    </row>
    <row r="82" spans="1:10" ht="21" customHeight="1">
      <c r="A82" s="3" t="s">
        <v>71</v>
      </c>
      <c r="D82" s="18"/>
      <c r="E82" s="18"/>
      <c r="F82" s="18"/>
      <c r="G82" s="18"/>
      <c r="H82" s="18"/>
      <c r="I82" s="18"/>
      <c r="J82" s="18"/>
    </row>
    <row r="83" spans="1:10" ht="21" customHeight="1">
      <c r="A83" s="3" t="s">
        <v>202</v>
      </c>
      <c r="D83" s="18">
        <v>2752</v>
      </c>
      <c r="E83" s="18"/>
      <c r="F83" s="18">
        <v>-2979</v>
      </c>
      <c r="G83" s="18"/>
      <c r="H83" s="13">
        <v>0</v>
      </c>
      <c r="I83" s="18"/>
      <c r="J83" s="13">
        <v>0</v>
      </c>
    </row>
    <row r="84" spans="1:10" ht="21" customHeight="1">
      <c r="A84" s="3" t="s">
        <v>184</v>
      </c>
      <c r="D84" s="13">
        <v>4381</v>
      </c>
      <c r="E84" s="13"/>
      <c r="F84" s="13">
        <v>635</v>
      </c>
      <c r="G84" s="15"/>
      <c r="H84" s="13">
        <v>0</v>
      </c>
      <c r="I84" s="15"/>
      <c r="J84" s="13">
        <v>0</v>
      </c>
    </row>
    <row r="85" spans="1:10" ht="21" customHeight="1">
      <c r="A85" s="3" t="s">
        <v>185</v>
      </c>
      <c r="D85" s="13">
        <v>4674</v>
      </c>
      <c r="E85" s="13"/>
      <c r="F85" s="13">
        <v>530</v>
      </c>
      <c r="G85" s="15"/>
      <c r="H85" s="13">
        <v>0</v>
      </c>
      <c r="I85" s="15"/>
      <c r="J85" s="13">
        <v>0</v>
      </c>
    </row>
    <row r="86" spans="1:10" ht="21" customHeight="1">
      <c r="A86" s="3" t="s">
        <v>251</v>
      </c>
      <c r="D86" s="13"/>
      <c r="E86" s="13"/>
      <c r="F86" s="13"/>
      <c r="G86" s="15"/>
      <c r="H86" s="13"/>
      <c r="I86" s="15"/>
      <c r="J86" s="13"/>
    </row>
    <row r="87" spans="1:10" ht="21" customHeight="1">
      <c r="A87" s="3" t="s">
        <v>250</v>
      </c>
      <c r="D87" s="13">
        <v>178249</v>
      </c>
      <c r="E87" s="13"/>
      <c r="F87" s="13">
        <v>0</v>
      </c>
      <c r="G87" s="15"/>
      <c r="H87" s="13">
        <v>0</v>
      </c>
      <c r="I87" s="15"/>
      <c r="J87" s="13">
        <v>0</v>
      </c>
    </row>
    <row r="88" spans="1:10" ht="21" customHeight="1">
      <c r="D88" s="18"/>
      <c r="E88" s="18"/>
      <c r="F88" s="18"/>
      <c r="G88" s="18"/>
      <c r="H88" s="18"/>
      <c r="I88" s="18"/>
      <c r="J88" s="18"/>
    </row>
    <row r="89" spans="1:10" ht="21" customHeight="1">
      <c r="A89" s="3" t="s">
        <v>13</v>
      </c>
      <c r="D89" s="23"/>
      <c r="E89" s="23"/>
      <c r="F89" s="23"/>
      <c r="G89" s="23"/>
      <c r="H89" s="23"/>
      <c r="I89" s="23"/>
      <c r="J89" s="23"/>
    </row>
    <row r="90" spans="1:10" s="1" customFormat="1" ht="21" customHeight="1">
      <c r="A90" s="3"/>
      <c r="B90" s="3"/>
      <c r="C90" s="3"/>
      <c r="D90" s="4"/>
      <c r="E90" s="4"/>
      <c r="F90" s="4"/>
      <c r="G90" s="4"/>
      <c r="H90" s="4"/>
      <c r="I90" s="4"/>
      <c r="J90" s="4"/>
    </row>
    <row r="91" spans="1:10" ht="21" customHeight="1">
      <c r="E91" s="4"/>
      <c r="G91" s="4"/>
      <c r="I91" s="4"/>
    </row>
    <row r="92" spans="1:10" ht="21" customHeight="1">
      <c r="D92" s="13"/>
      <c r="E92" s="13"/>
      <c r="F92" s="13"/>
      <c r="G92" s="15"/>
      <c r="H92" s="13"/>
      <c r="I92" s="15"/>
      <c r="J92" s="13"/>
    </row>
    <row r="93" spans="1:10" ht="21" customHeight="1">
      <c r="D93" s="13"/>
      <c r="E93" s="13"/>
      <c r="F93" s="13"/>
      <c r="G93" s="15"/>
      <c r="H93" s="13"/>
      <c r="I93" s="15"/>
      <c r="J93" s="13"/>
    </row>
    <row r="95" spans="1:10" ht="21" customHeight="1">
      <c r="E95" s="4"/>
      <c r="G95" s="4"/>
      <c r="I95" s="4"/>
    </row>
    <row r="96" spans="1:10" ht="21" customHeight="1">
      <c r="E96" s="4"/>
      <c r="G96" s="4"/>
      <c r="I96" s="4"/>
    </row>
    <row r="97" spans="1:9" ht="21" customHeight="1">
      <c r="E97" s="4"/>
      <c r="G97" s="4"/>
      <c r="I97" s="4"/>
    </row>
    <row r="98" spans="1:9" ht="21" customHeight="1">
      <c r="E98" s="4"/>
      <c r="G98" s="4"/>
      <c r="I98" s="4"/>
    </row>
    <row r="99" spans="1:9" ht="21" customHeight="1">
      <c r="A99" s="1"/>
      <c r="E99" s="4"/>
      <c r="G99" s="4"/>
      <c r="I99" s="4"/>
    </row>
    <row r="100" spans="1:9" ht="21" customHeight="1">
      <c r="E100" s="4"/>
      <c r="G100" s="4"/>
      <c r="I100" s="4"/>
    </row>
    <row r="101" spans="1:9" ht="21" customHeight="1">
      <c r="E101" s="4"/>
      <c r="G101" s="4"/>
      <c r="I101" s="4"/>
    </row>
    <row r="107" spans="1:9" ht="21" customHeight="1">
      <c r="B107" s="35"/>
    </row>
  </sheetData>
  <phoneticPr fontId="6" type="noConversion"/>
  <pageMargins left="0.74803149606299213" right="0.39370078740157483" top="0.55118110236220474" bottom="0.39370078740157483" header="0.19685039370078741" footer="0.19685039370078741"/>
  <pageSetup paperSize="9" scale="80" fitToWidth="0" fitToHeight="0" orientation="portrait" r:id="rId1"/>
  <rowBreaks count="1" manualBreakCount="1">
    <brk id="50" max="16383" man="1"/>
  </rowBreaks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ZMExtensions</vt:lpwstr>
  </property>
  <property fmtid="{D5CDD505-2E9C-101B-9397-08002B2CF9AE}" pid="3" name="SizeBefore">
    <vt:lpwstr>98451</vt:lpwstr>
  </property>
  <property fmtid="{D5CDD505-2E9C-101B-9397-08002B2CF9AE}" pid="4" name="OptimizationTime">
    <vt:lpwstr>20190509_1735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PL&amp;OCI</vt:lpstr>
      <vt:lpstr>ce-conso</vt:lpstr>
      <vt:lpstr>ce-company</vt:lpstr>
      <vt:lpstr>Cash Flow</vt:lpstr>
      <vt:lpstr>bs!Print_Area</vt:lpstr>
      <vt:lpstr>'Cash Flow'!Print_Area</vt:lpstr>
      <vt:lpstr>'ce-company'!Print_Area</vt:lpstr>
      <vt:lpstr>'ce-conso'!Print_Area</vt:lpstr>
      <vt:lpstr>'PL&amp;OCI'!Print_Area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Aranya.Ruenyan</dc:creator>
  <cp:lastModifiedBy>Darika Tongprapai</cp:lastModifiedBy>
  <cp:lastPrinted>2019-05-06T09:02:48Z</cp:lastPrinted>
  <dcterms:created xsi:type="dcterms:W3CDTF">2011-11-24T09:12:20Z</dcterms:created>
  <dcterms:modified xsi:type="dcterms:W3CDTF">2019-05-06T09:02:50Z</dcterms:modified>
</cp:coreProperties>
</file>