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Q1'21\"/>
    </mc:Choice>
  </mc:AlternateContent>
  <xr:revisionPtr revIDLastSave="0" documentId="13_ncr:1_{485FF08D-E8B2-480C-8E4E-08ED6734B417}" xr6:coauthVersionLast="45" xr6:coauthVersionMax="45" xr10:uidLastSave="{00000000-0000-0000-0000-000000000000}"/>
  <bookViews>
    <workbookView xWindow="-120" yWindow="-120" windowWidth="20730" windowHeight="11160" tabRatio="692" activeTab="4" xr2:uid="{00000000-000D-0000-FFFF-FFFF00000000}"/>
  </bookViews>
  <sheets>
    <sheet name="bs " sheetId="15" r:id="rId1"/>
    <sheet name="PL&amp;OCI" sheetId="1" r:id="rId2"/>
    <sheet name="ce-conso" sheetId="7" r:id="rId3"/>
    <sheet name="ce-company" sheetId="8" r:id="rId4"/>
    <sheet name="Cash Flow-Rounding (Final)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'!$A$1:$K$93</definedName>
    <definedName name="_xlnm.Print_Area" localSheetId="4">'Cash Flow-Rounding (Final)'!$A$1:$J$86</definedName>
    <definedName name="_xlnm.Print_Area" localSheetId="3">'ce-company'!$A$1:$R$25</definedName>
    <definedName name="_xlnm.Print_Area" localSheetId="2">'ce-conso'!$A$1:$AB$31</definedName>
    <definedName name="_xlnm.Print_Area" localSheetId="1">'PL&amp;OCI'!$A$1:$J$76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1" l="1"/>
  <c r="D66" i="16" l="1"/>
  <c r="F66" i="16"/>
  <c r="H66" i="16"/>
  <c r="J66" i="16"/>
  <c r="J83" i="16" l="1"/>
  <c r="H83" i="16"/>
  <c r="D83" i="16"/>
  <c r="J82" i="16"/>
  <c r="H82" i="16"/>
  <c r="D82" i="16"/>
  <c r="J81" i="16"/>
  <c r="H81" i="16"/>
  <c r="D81" i="16"/>
  <c r="J76" i="16"/>
  <c r="H76" i="16"/>
  <c r="F76" i="16"/>
  <c r="D76" i="16"/>
  <c r="J74" i="16"/>
  <c r="H74" i="16"/>
  <c r="F74" i="16"/>
  <c r="D74" i="16"/>
  <c r="J71" i="16"/>
  <c r="H71" i="16"/>
  <c r="F71" i="16"/>
  <c r="D71" i="16"/>
  <c r="J70" i="16"/>
  <c r="H70" i="16"/>
  <c r="F70" i="16"/>
  <c r="D70" i="16"/>
  <c r="J69" i="16"/>
  <c r="H69" i="16"/>
  <c r="F69" i="16"/>
  <c r="D69" i="16"/>
  <c r="J68" i="16"/>
  <c r="H68" i="16"/>
  <c r="F68" i="16"/>
  <c r="D68" i="16"/>
  <c r="J67" i="16"/>
  <c r="H67" i="16"/>
  <c r="H72" i="16" s="1"/>
  <c r="F67" i="16"/>
  <c r="D67" i="16"/>
  <c r="D72" i="16" s="1"/>
  <c r="J72" i="16"/>
  <c r="J62" i="16"/>
  <c r="H62" i="16"/>
  <c r="F62" i="16"/>
  <c r="D62" i="16"/>
  <c r="J61" i="16"/>
  <c r="H61" i="16"/>
  <c r="F61" i="16"/>
  <c r="D61" i="16"/>
  <c r="J60" i="16"/>
  <c r="H60" i="16"/>
  <c r="F60" i="16"/>
  <c r="D60" i="16"/>
  <c r="J59" i="16"/>
  <c r="H59" i="16"/>
  <c r="F59" i="16"/>
  <c r="D59" i="16"/>
  <c r="J58" i="16"/>
  <c r="J63" i="16" s="1"/>
  <c r="H58" i="16"/>
  <c r="H63" i="16" s="1"/>
  <c r="F58" i="16"/>
  <c r="F63" i="16" s="1"/>
  <c r="D58" i="16"/>
  <c r="J54" i="16"/>
  <c r="A53" i="16"/>
  <c r="D63" i="16" l="1"/>
  <c r="F72" i="16"/>
  <c r="H66" i="1"/>
  <c r="H67" i="1" s="1"/>
  <c r="H59" i="1"/>
  <c r="N25" i="7" l="1"/>
  <c r="P27" i="7"/>
  <c r="L27" i="7"/>
  <c r="D56" i="1"/>
  <c r="D63" i="15"/>
  <c r="D79" i="15"/>
  <c r="D54" i="15" l="1"/>
  <c r="D22" i="15"/>
  <c r="D17" i="15"/>
  <c r="F17" i="15"/>
  <c r="F73" i="1" l="1"/>
  <c r="H31" i="15" l="1"/>
  <c r="R25" i="7" l="1"/>
  <c r="F66" i="1"/>
  <c r="D66" i="1" l="1"/>
  <c r="V27" i="7" l="1"/>
  <c r="V25" i="7"/>
  <c r="X25" i="7" s="1"/>
  <c r="P12" i="8"/>
  <c r="Z24" i="7" l="1"/>
  <c r="Z29" i="7"/>
  <c r="L29" i="7"/>
  <c r="J29" i="7"/>
  <c r="H29" i="7"/>
  <c r="F29" i="7"/>
  <c r="D29" i="7"/>
  <c r="V23" i="7"/>
  <c r="X23" i="7" s="1"/>
  <c r="V29" i="7" l="1"/>
  <c r="AB23" i="7"/>
  <c r="V16" i="7"/>
  <c r="L23" i="8"/>
  <c r="J23" i="8"/>
  <c r="H23" i="8"/>
  <c r="F23" i="8"/>
  <c r="P19" i="8"/>
  <c r="X16" i="7" l="1"/>
  <c r="AB16" i="7" s="1"/>
  <c r="J81" i="15"/>
  <c r="P18" i="8"/>
  <c r="R18" i="8" l="1"/>
  <c r="R23" i="8" s="1"/>
  <c r="P23" i="8"/>
  <c r="R12" i="8"/>
  <c r="V17" i="7" l="1"/>
  <c r="X17" i="7" s="1"/>
  <c r="AB17" i="7" s="1"/>
  <c r="V18" i="7"/>
  <c r="X18" i="7" s="1"/>
  <c r="D19" i="7"/>
  <c r="D21" i="7" s="1"/>
  <c r="F19" i="7"/>
  <c r="F21" i="7" s="1"/>
  <c r="H19" i="7"/>
  <c r="H21" i="7" s="1"/>
  <c r="J19" i="7"/>
  <c r="J21" i="7" s="1"/>
  <c r="L19" i="7"/>
  <c r="L21" i="7" s="1"/>
  <c r="N19" i="7"/>
  <c r="N21" i="7" s="1"/>
  <c r="P19" i="7"/>
  <c r="P21" i="7" s="1"/>
  <c r="R19" i="7"/>
  <c r="R21" i="7" s="1"/>
  <c r="T19" i="7"/>
  <c r="T21" i="7" s="1"/>
  <c r="Z19" i="7"/>
  <c r="F18" i="15"/>
  <c r="J18" i="15"/>
  <c r="Z21" i="7" l="1"/>
  <c r="V19" i="7"/>
  <c r="X19" i="7"/>
  <c r="X21" i="7" s="1"/>
  <c r="AB18" i="7"/>
  <c r="AB19" i="7" s="1"/>
  <c r="AB21" i="7" l="1"/>
  <c r="J66" i="1"/>
  <c r="J59" i="1"/>
  <c r="J67" i="1" s="1"/>
  <c r="F59" i="1"/>
  <c r="F67" i="1" s="1"/>
  <c r="D59" i="1"/>
  <c r="N20" i="8" l="1"/>
  <c r="D67" i="1"/>
  <c r="V24" i="7"/>
  <c r="V20" i="7" l="1"/>
  <c r="V21" i="7" s="1"/>
  <c r="R26" i="7" l="1"/>
  <c r="R28" i="7" s="1"/>
  <c r="H22" i="1" l="1"/>
  <c r="H15" i="1" l="1"/>
  <c r="H23" i="1" l="1"/>
  <c r="J22" i="1"/>
  <c r="J15" i="1"/>
  <c r="F22" i="1"/>
  <c r="F15" i="1"/>
  <c r="J84" i="15"/>
  <c r="F81" i="15"/>
  <c r="J67" i="15"/>
  <c r="F67" i="15"/>
  <c r="J56" i="15"/>
  <c r="J68" i="15" s="1"/>
  <c r="F56" i="15"/>
  <c r="F68" i="15" s="1"/>
  <c r="J32" i="15"/>
  <c r="F32" i="15"/>
  <c r="H27" i="1" l="1"/>
  <c r="H10" i="16" s="1"/>
  <c r="H27" i="16" s="1"/>
  <c r="H42" i="16" s="1"/>
  <c r="H46" i="16" s="1"/>
  <c r="H75" i="16" s="1"/>
  <c r="H77" i="16" s="1"/>
  <c r="H78" i="16" s="1"/>
  <c r="F84" i="15"/>
  <c r="AB29" i="7" s="1"/>
  <c r="X29" i="7"/>
  <c r="F23" i="1"/>
  <c r="J23" i="1"/>
  <c r="F33" i="15"/>
  <c r="J85" i="15"/>
  <c r="J33" i="15"/>
  <c r="H29" i="1" l="1"/>
  <c r="F85" i="15"/>
  <c r="F86" i="15" s="1"/>
  <c r="F27" i="1"/>
  <c r="F10" i="16" s="1"/>
  <c r="F27" i="16" s="1"/>
  <c r="F42" i="16" s="1"/>
  <c r="F46" i="16" s="1"/>
  <c r="F75" i="16" s="1"/>
  <c r="F77" i="16" s="1"/>
  <c r="J27" i="1"/>
  <c r="J10" i="16" s="1"/>
  <c r="J27" i="16" s="1"/>
  <c r="J42" i="16" s="1"/>
  <c r="J46" i="16" s="1"/>
  <c r="J75" i="16" s="1"/>
  <c r="J77" i="16" s="1"/>
  <c r="J86" i="15"/>
  <c r="F29" i="1" l="1"/>
  <c r="H32" i="1"/>
  <c r="J29" i="1"/>
  <c r="J32" i="1" l="1"/>
  <c r="J50" i="1" s="1"/>
  <c r="J69" i="1" s="1"/>
  <c r="J72" i="1" s="1"/>
  <c r="H37" i="1"/>
  <c r="L19" i="8"/>
  <c r="R19" i="8" s="1"/>
  <c r="F32" i="1"/>
  <c r="J37" i="1"/>
  <c r="F37" i="1" l="1"/>
  <c r="F34" i="1"/>
  <c r="F50" i="1" s="1"/>
  <c r="F69" i="1" s="1"/>
  <c r="F72" i="1" s="1"/>
  <c r="F74" i="1" s="1"/>
  <c r="T26" i="7"/>
  <c r="T28" i="7" s="1"/>
  <c r="N21" i="8" l="1"/>
  <c r="N22" i="8" s="1"/>
  <c r="L21" i="8"/>
  <c r="J21" i="8"/>
  <c r="J22" i="8" s="1"/>
  <c r="H21" i="8"/>
  <c r="H22" i="8" s="1"/>
  <c r="F21" i="8"/>
  <c r="F22" i="8" s="1"/>
  <c r="P20" i="8"/>
  <c r="R20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Z26" i="7"/>
  <c r="P26" i="7"/>
  <c r="P28" i="7" s="1"/>
  <c r="N26" i="7"/>
  <c r="N28" i="7" s="1"/>
  <c r="J26" i="7"/>
  <c r="J28" i="7" s="1"/>
  <c r="H26" i="7"/>
  <c r="H28" i="7" s="1"/>
  <c r="F26" i="7"/>
  <c r="F28" i="7" s="1"/>
  <c r="D26" i="7"/>
  <c r="D28" i="7" s="1"/>
  <c r="AB25" i="7"/>
  <c r="Z28" i="7" l="1"/>
  <c r="Z31" i="7"/>
  <c r="L22" i="8"/>
  <c r="P21" i="8" l="1"/>
  <c r="P15" i="8"/>
  <c r="P16" i="8" s="1"/>
  <c r="V26" i="7"/>
  <c r="V28" i="7" s="1"/>
  <c r="D22" i="1"/>
  <c r="P22" i="8" l="1"/>
  <c r="R21" i="8"/>
  <c r="R22" i="8" s="1"/>
  <c r="R13" i="8"/>
  <c r="R15" i="8" s="1"/>
  <c r="R16" i="8" s="1"/>
  <c r="D15" i="1"/>
  <c r="D23" i="1" l="1"/>
  <c r="H50" i="1"/>
  <c r="D27" i="1" l="1"/>
  <c r="D10" i="16" s="1"/>
  <c r="D27" i="16" s="1"/>
  <c r="D42" i="16" s="1"/>
  <c r="D46" i="16" s="1"/>
  <c r="D75" i="16" s="1"/>
  <c r="D77" i="16" s="1"/>
  <c r="D78" i="16" s="1"/>
  <c r="D29" i="1" l="1"/>
  <c r="H69" i="1"/>
  <c r="H72" i="1" s="1"/>
  <c r="D32" i="1" l="1"/>
  <c r="D34" i="1" l="1"/>
  <c r="D50" i="1" s="1"/>
  <c r="D69" i="1" s="1"/>
  <c r="L24" i="7"/>
  <c r="D74" i="1" l="1"/>
  <c r="D72" i="1"/>
  <c r="L26" i="7"/>
  <c r="L28" i="7" s="1"/>
  <c r="X24" i="7"/>
  <c r="H24" i="8"/>
  <c r="P24" i="8"/>
  <c r="AB24" i="7" l="1"/>
  <c r="AB26" i="7" s="1"/>
  <c r="AB31" i="7" s="1"/>
  <c r="X26" i="7"/>
  <c r="X28" i="7" s="1"/>
  <c r="H32" i="15"/>
  <c r="J24" i="8"/>
  <c r="H56" i="15"/>
  <c r="Z30" i="7"/>
  <c r="X31" i="7" l="1"/>
  <c r="AB28" i="7"/>
  <c r="AC26" i="7"/>
  <c r="J30" i="7"/>
  <c r="H30" i="7"/>
  <c r="H67" i="15"/>
  <c r="F30" i="7"/>
  <c r="V30" i="7"/>
  <c r="D67" i="15" l="1"/>
  <c r="H18" i="15"/>
  <c r="H33" i="15" s="1"/>
  <c r="D32" i="15"/>
  <c r="H68" i="15"/>
  <c r="F24" i="8" l="1"/>
  <c r="D56" i="15"/>
  <c r="D68" i="15" l="1"/>
  <c r="D30" i="7"/>
  <c r="D18" i="15"/>
  <c r="D33" i="15" l="1"/>
  <c r="L24" i="8"/>
  <c r="H81" i="15"/>
  <c r="R24" i="8" l="1"/>
  <c r="H84" i="15"/>
  <c r="H85" i="15" s="1"/>
  <c r="H86" i="15" s="1"/>
  <c r="L30" i="7" l="1"/>
  <c r="D81" i="15"/>
  <c r="X30" i="7" l="1"/>
  <c r="D84" i="15"/>
  <c r="AB30" i="7" l="1"/>
  <c r="D85" i="15"/>
  <c r="D86" i="15" l="1"/>
</calcChain>
</file>

<file path=xl/sharedStrings.xml><?xml version="1.0" encoding="utf-8"?>
<sst xmlns="http://schemas.openxmlformats.org/spreadsheetml/2006/main" count="364" uniqueCount="252">
  <si>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</si>
  <si>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</si>
  <si>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</si>
  <si>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</si>
  <si>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</si>
  <si>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</si>
  <si>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</si>
  <si>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</si>
  <si>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</si>
  <si>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</si>
  <si>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</si>
  <si>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</si>
  <si>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</si>
  <si>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</si>
  <si>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</si>
  <si>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</si>
  <si>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</si>
  <si>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</si>
  <si>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</si>
  <si>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</si>
  <si>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</si>
  <si>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</si>
  <si>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</si>
  <si>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</si>
  <si>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</si>
  <si>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</si>
  <si>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</si>
  <si>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</si>
  <si>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</si>
  <si>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</si>
  <si>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</si>
  <si>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</si>
  <si>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</si>
  <si>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</si>
  <si>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</si>
  <si>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</si>
  <si>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</si>
  <si>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</si>
  <si>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</si>
  <si>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</si>
  <si>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</si>
  <si>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</si>
  <si>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</si>
  <si>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</si>
  <si>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</si>
  <si>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</si>
  <si>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</si>
  <si>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</si>
  <si>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</si>
  <si>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</si>
  <si>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</si>
  <si>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</si>
  <si>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</si>
  <si>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</si>
  <si>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</si>
  <si>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</si>
  <si>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</si>
  <si>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</si>
  <si>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</si>
  <si>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</si>
  <si>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</si>
  <si>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</si>
  <si>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</si>
  <si>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</si>
  <si>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</si>
  <si>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</si>
  <si>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</si>
  <si>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</si>
  <si>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</si>
  <si>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</si>
  <si>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</si>
  <si>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</si>
  <si>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</si>
  <si>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</si>
  <si>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</si>
  <si>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</si>
  <si>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</si>
  <si>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</si>
  <si>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</si>
  <si>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</si>
  <si>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</si>
  <si>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</si>
  <si>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</si>
  <si>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</si>
  <si>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</si>
  <si>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</si>
  <si>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</si>
  <si>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</si>
  <si>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</si>
  <si>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</si>
  <si>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</si>
  <si>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</si>
  <si>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</si>
  <si>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</si>
  <si>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</si>
  <si>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</si>
  <si>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</si>
  <si>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</si>
  <si>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</si>
  <si>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</si>
  <si>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</si>
  <si>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</si>
  <si>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</si>
  <si>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</si>
  <si>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</si>
  <si>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</si>
  <si>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</si>
  <si>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Profit for the period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</si>
  <si>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</si>
  <si>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</si>
  <si>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</si>
  <si>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</si>
  <si>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</si>
  <si>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</si>
  <si>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</si>
  <si>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</si>
  <si>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</si>
  <si>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</si>
  <si>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</si>
  <si>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</si>
  <si>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</si>
  <si>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</si>
  <si>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</si>
  <si>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</si>
  <si>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</si>
  <si>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</si>
  <si>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</si>
  <si>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</si>
  <si>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</si>
  <si>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</si>
  <si>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</si>
  <si>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</si>
  <si>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</si>
  <si>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Balance as at 31 March 2020</t>
  </si>
  <si>
    <t>2020</t>
  </si>
  <si>
    <t>Other comprehensive income for the period</t>
  </si>
  <si>
    <t xml:space="preserve">Total comprehensive income for the period 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</si>
  <si>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</si>
  <si>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</si>
  <si>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</si>
  <si>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</si>
  <si>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</si>
  <si>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</si>
  <si>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</si>
  <si>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Balance as at 1 January 2020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</si>
  <si>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</si>
  <si>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</si>
  <si>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</si>
  <si>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</si>
  <si>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>Equity attributable to owners of the Company</t>
  </si>
  <si>
    <t>owners of</t>
  </si>
  <si>
    <t xml:space="preserve">   to profit or loss in subsequent periods, net of income tax</t>
  </si>
  <si>
    <t>Gains on</t>
  </si>
  <si>
    <t>As at 31 March 2021</t>
  </si>
  <si>
    <t>31 March 2021</t>
  </si>
  <si>
    <t>31 December 2020</t>
  </si>
  <si>
    <t>For the three-month period ended 31 March 2021</t>
  </si>
  <si>
    <t>2021</t>
  </si>
  <si>
    <t>Balance as at 1 January 2021</t>
  </si>
  <si>
    <t>Balance as at 31 March 2021</t>
  </si>
  <si>
    <t xml:space="preserve">Other comprehensive </t>
  </si>
  <si>
    <t>income</t>
  </si>
  <si>
    <t>Other current financial asset</t>
  </si>
  <si>
    <t>Long-term restricted deposit at financial institution</t>
  </si>
  <si>
    <t xml:space="preserve">   financial institutions</t>
  </si>
  <si>
    <t>Finance income</t>
  </si>
  <si>
    <t>Profit (loss) before income tax expenses</t>
  </si>
  <si>
    <t>Profit (loss) for the period</t>
  </si>
  <si>
    <t>Operating profit (loss)</t>
  </si>
  <si>
    <t>Total revenues</t>
  </si>
  <si>
    <t>Profit (loss) attributable to:</t>
  </si>
  <si>
    <t>Profit (loss) attributable to equity holders of the Company</t>
  </si>
  <si>
    <t xml:space="preserve">   at fair value through other comprehensive income</t>
  </si>
  <si>
    <t>Loss for the period</t>
  </si>
  <si>
    <t xml:space="preserve">Long-term provision </t>
  </si>
  <si>
    <t xml:space="preserve">Gains on changes in investments in equity designated  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</si>
  <si>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</si>
  <si>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</si>
  <si>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</si>
  <si>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</si>
  <si>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</si>
  <si>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</si>
  <si>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</si>
  <si>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Reduction of inventory to net realisable value (reversal)</t>
  </si>
  <si>
    <t xml:space="preserve">   Share of profit from investments in associates</t>
  </si>
  <si>
    <t xml:space="preserve">   Gain on sales of property, plant and equipment</t>
  </si>
  <si>
    <t xml:space="preserve">   Write off property, plant and equipment</t>
  </si>
  <si>
    <t xml:space="preserve">   Provision for long-term employee benefits </t>
  </si>
  <si>
    <t xml:space="preserve">   Forfeited money from property units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</si>
  <si>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</si>
  <si>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</si>
  <si>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</si>
  <si>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</si>
  <si>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</si>
  <si>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</si>
  <si>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</si>
  <si>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</si>
  <si>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</si>
  <si>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</si>
  <si>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</si>
  <si>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</si>
  <si>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</si>
  <si>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</si>
  <si>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</si>
  <si>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</si>
  <si>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</si>
  <si>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</si>
  <si>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for interest income</t>
  </si>
  <si>
    <t xml:space="preserve">   Cash paid for interest expenses</t>
  </si>
  <si>
    <t xml:space="preserve">   Cash paid for income tax</t>
  </si>
  <si>
    <t>Net cash flows used in operating activities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</si>
  <si>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</si>
  <si>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</si>
  <si>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</si>
  <si>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</si>
  <si>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</si>
  <si>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</si>
  <si>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</si>
  <si>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</si>
  <si>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</si>
  <si>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</si>
  <si>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</si>
  <si>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</si>
  <si>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</si>
  <si>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</si>
  <si>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decrease in cash and cash equivalents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</si>
  <si>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</si>
  <si>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</si>
  <si>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</si>
  <si>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</si>
  <si>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</si>
  <si>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</si>
  <si>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</si>
  <si>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 xml:space="preserve">   Allowance for expected credit losses (reversal)</t>
  </si>
  <si>
    <t>Share of other comprehensive income of associates</t>
  </si>
  <si>
    <t>Other comprehensive income to be reclassified</t>
  </si>
  <si>
    <t>Total comprehensive income (loss) attributable to:</t>
  </si>
  <si>
    <t xml:space="preserve">   Provision for legal case</t>
  </si>
  <si>
    <t xml:space="preserve">   Addition of right-of-use assets and lease liabilities</t>
  </si>
  <si>
    <t xml:space="preserve">Bank overdrafts and short-term loans from </t>
  </si>
  <si>
    <t>Share of other comprehensive income (loss) from associates</t>
  </si>
  <si>
    <t>income (loss) from</t>
  </si>
  <si>
    <t xml:space="preserve">   Reversal of reduction of propecty development cost </t>
  </si>
  <si>
    <t xml:space="preserve">   from financial institutions</t>
  </si>
  <si>
    <t xml:space="preserve">Increase (decrease) in bank overdrafts and short-term loans </t>
  </si>
  <si>
    <t>Draw down of long-term loans from financial institutions</t>
  </si>
  <si>
    <t>Repayment of long-term loans from financial institutions</t>
  </si>
  <si>
    <t xml:space="preserve">   Share of comprehensive income (loss) from associates</t>
  </si>
  <si>
    <t xml:space="preserve">      to net realisable value</t>
  </si>
  <si>
    <t>Income tax revenue (expenses)</t>
  </si>
  <si>
    <t>Earnings per share</t>
  </si>
  <si>
    <t>Cash and cash equivalents at end of period (Note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</si>
</sst>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  <numFmt numFmtId="168" formatCode="_(* #,##0.000_);_(* \(#,##0.000\);_(* &quot;-&quot;??_);_(@_)"/>
    <numFmt numFmtId="169" formatCode="#,##0.000_);\(#,##0.000\)"/>
  </numFmts>
  <fonts count="26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9"/>
      <color rgb="FFFF6699"/>
      <name val="Arial"/>
      <family val="2"/>
    </font>
    <font>
      <sz val="9"/>
      <color rgb="FFFFC000"/>
      <name val="Arial"/>
      <family val="2"/>
    </font>
    <font>
      <sz val="9"/>
      <color rgb="FFC59EE2"/>
      <name val="Arial"/>
      <family val="2"/>
    </font>
    <font>
      <sz val="9"/>
      <color rgb="FFFF0000"/>
      <name val="Arial"/>
      <family val="2"/>
    </font>
    <font>
      <u/>
      <sz val="9"/>
      <color rgb="FFC59EE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191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37" fontId="3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1" fontId="3" fillId="3" borderId="0" xfId="0" applyNumberFormat="1" applyFont="1" applyFill="1" applyAlignment="1">
      <alignment vertical="center"/>
    </xf>
    <xf numFmtId="41" fontId="3" fillId="3" borderId="0" xfId="0" applyNumberFormat="1" applyFont="1" applyFill="1" applyAlignment="1">
      <alignment horizontal="center" vertical="center"/>
    </xf>
    <xf numFmtId="41" fontId="3" fillId="3" borderId="0" xfId="0" quotePrefix="1" applyNumberFormat="1" applyFont="1" applyFill="1" applyAlignment="1">
      <alignment horizontal="right" vertical="center"/>
    </xf>
    <xf numFmtId="41" fontId="3" fillId="3" borderId="0" xfId="1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41" fontId="3" fillId="3" borderId="0" xfId="10" applyNumberFormat="1" applyFont="1" applyFill="1" applyAlignment="1">
      <alignment vertical="center"/>
    </xf>
    <xf numFmtId="37" fontId="3" fillId="3" borderId="0" xfId="0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164" fontId="3" fillId="3" borderId="0" xfId="1" applyNumberFormat="1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20" fillId="3" borderId="6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Border="1" applyAlignment="1">
      <alignment vertical="center"/>
    </xf>
    <xf numFmtId="167" fontId="8" fillId="0" borderId="0" xfId="6" applyNumberFormat="1" applyFont="1" applyFill="1" applyAlignment="1">
      <alignment vertical="center"/>
    </xf>
    <xf numFmtId="167" fontId="8" fillId="0" borderId="0" xfId="6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8" fillId="3" borderId="0" xfId="0" applyFont="1" applyFill="1" applyAlignment="1">
      <alignment vertical="center"/>
    </xf>
    <xf numFmtId="168" fontId="3" fillId="0" borderId="3" xfId="1" applyNumberFormat="1" applyFont="1" applyFill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43" fontId="2" fillId="3" borderId="0" xfId="1" applyFont="1" applyFill="1" applyAlignment="1">
      <alignment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3" fillId="3" borderId="0" xfId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2" xfId="1" quotePrefix="1" applyNumberFormat="1" applyFont="1" applyFill="1" applyBorder="1" applyAlignment="1">
      <alignment horizontal="center" vertical="center"/>
    </xf>
    <xf numFmtId="41" fontId="3" fillId="0" borderId="0" xfId="1" quotePrefix="1" applyNumberFormat="1" applyFont="1" applyFill="1" applyAlignment="1">
      <alignment horizontal="center" vertical="center"/>
    </xf>
    <xf numFmtId="37" fontId="3" fillId="0" borderId="1" xfId="0" quotePrefix="1" applyNumberFormat="1" applyFont="1" applyFill="1" applyBorder="1" applyAlignment="1">
      <alignment horizontal="center" vertical="center"/>
    </xf>
    <xf numFmtId="37" fontId="4" fillId="0" borderId="0" xfId="0" quotePrefix="1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37" fontId="3" fillId="0" borderId="1" xfId="0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41" fontId="20" fillId="0" borderId="0" xfId="1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21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41" fontId="22" fillId="3" borderId="0" xfId="12" applyNumberFormat="1" applyFont="1" applyFill="1" applyAlignment="1">
      <alignment horizontal="center" vertical="center"/>
    </xf>
    <xf numFmtId="41" fontId="23" fillId="0" borderId="0" xfId="0" applyNumberFormat="1" applyFont="1" applyAlignment="1">
      <alignment vertical="center"/>
    </xf>
    <xf numFmtId="41" fontId="3" fillId="0" borderId="0" xfId="0" applyNumberFormat="1" applyFont="1" applyAlignment="1">
      <alignment vertical="center"/>
    </xf>
    <xf numFmtId="41" fontId="24" fillId="3" borderId="0" xfId="0" applyNumberFormat="1" applyFont="1" applyFill="1" applyAlignment="1">
      <alignment vertical="center"/>
    </xf>
    <xf numFmtId="41" fontId="22" fillId="3" borderId="0" xfId="0" applyNumberFormat="1" applyFont="1" applyFill="1" applyAlignment="1">
      <alignment vertical="center"/>
    </xf>
    <xf numFmtId="0" fontId="23" fillId="0" borderId="0" xfId="0" applyFont="1" applyAlignment="1">
      <alignment horizontal="left"/>
    </xf>
    <xf numFmtId="41" fontId="22" fillId="0" borderId="0" xfId="12" applyNumberFormat="1" applyFont="1" applyAlignment="1">
      <alignment horizontal="center" vertical="center"/>
    </xf>
    <xf numFmtId="41" fontId="22" fillId="3" borderId="0" xfId="0" quotePrefix="1" applyNumberFormat="1" applyFont="1" applyFill="1" applyAlignment="1">
      <alignment horizontal="right" vertical="center"/>
    </xf>
    <xf numFmtId="41" fontId="22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3" fillId="0" borderId="0" xfId="1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37" fontId="2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37" fontId="23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41" fontId="3" fillId="0" borderId="2" xfId="0" applyNumberFormat="1" applyFont="1" applyBorder="1" applyAlignment="1">
      <alignment vertical="center"/>
    </xf>
    <xf numFmtId="41" fontId="3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41" fontId="3" fillId="0" borderId="3" xfId="0" applyNumberFormat="1" applyFont="1" applyBorder="1" applyAlignment="1">
      <alignment vertical="center"/>
    </xf>
    <xf numFmtId="4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2" xfId="11" xr:uid="{00000000-0005-0000-0000-000002000000}"/>
    <cellStyle name="Custom" xfId="3" xr:uid="{00000000-0005-0000-0000-000003000000}"/>
    <cellStyle name="Euro" xfId="4" xr:uid="{00000000-0005-0000-0000-000004000000}"/>
    <cellStyle name="no dec" xfId="5" xr:uid="{00000000-0005-0000-0000-000005000000}"/>
    <cellStyle name="Normal" xfId="0" builtinId="0"/>
    <cellStyle name="Normal 2" xfId="6" xr:uid="{00000000-0005-0000-0000-000007000000}"/>
    <cellStyle name="Normal 3" xfId="12" xr:uid="{6990D08C-6C1E-40DC-8BAA-E7B0193870B3}"/>
    <cellStyle name="Percent 2" xfId="10" xr:uid="{00000000-0005-0000-0000-000008000000}"/>
    <cellStyle name="pwstyle" xfId="7" xr:uid="{00000000-0005-0000-0000-000009000000}"/>
    <cellStyle name="เชื่อมโยงหลายมิติ" xfId="8" xr:uid="{00000000-0005-0000-0000-00000A000000}"/>
    <cellStyle name="ตามการเชื่อมโยงหลายมิติ" xfId="9" xr:uid="{00000000-0005-0000-0000-00000B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J457TU\EY\LRH%20M%20&amp;%20Staff%20-%20General\WP_Conso\21-Q1\CC%20-%20Reconcile%20Cash%20flow\CC-L048-2021-Q1-WP%20Cash%20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"/>
      <sheetName val="PL&amp;OCI"/>
      <sheetName val="ce-conso"/>
      <sheetName val="ce-company"/>
      <sheetName val="CF-LRH"/>
      <sheetName val="Cash Flow"/>
      <sheetName val="Cash Flow-Rounding (All row)"/>
      <sheetName val="Cash Flow-Rounding (Final)"/>
    </sheetNames>
    <sheetDataSet>
      <sheetData sheetId="0">
        <row r="11">
          <cell r="D11">
            <v>383753</v>
          </cell>
        </row>
      </sheetData>
      <sheetData sheetId="1"/>
      <sheetData sheetId="2"/>
      <sheetData sheetId="3"/>
      <sheetData sheetId="4"/>
      <sheetData sheetId="5">
        <row r="10">
          <cell r="G10">
            <v>-184754</v>
          </cell>
        </row>
        <row r="66">
          <cell r="G66">
            <v>-12</v>
          </cell>
          <cell r="I66">
            <v>-9</v>
          </cell>
          <cell r="K66">
            <v>0</v>
          </cell>
          <cell r="M66">
            <v>0</v>
          </cell>
        </row>
        <row r="68">
          <cell r="G68">
            <v>0</v>
          </cell>
          <cell r="I68">
            <v>0</v>
          </cell>
          <cell r="K68">
            <v>180000</v>
          </cell>
          <cell r="M68">
            <v>320500</v>
          </cell>
        </row>
        <row r="69">
          <cell r="G69">
            <v>0</v>
          </cell>
          <cell r="I69">
            <v>0</v>
          </cell>
          <cell r="K69">
            <v>-137000</v>
          </cell>
          <cell r="M69">
            <v>-303000</v>
          </cell>
        </row>
        <row r="73">
          <cell r="G73">
            <v>12</v>
          </cell>
          <cell r="I73">
            <v>142</v>
          </cell>
          <cell r="K73">
            <v>0</v>
          </cell>
          <cell r="M73">
            <v>0</v>
          </cell>
        </row>
        <row r="74">
          <cell r="G74">
            <v>-23418</v>
          </cell>
          <cell r="I74">
            <v>-61539</v>
          </cell>
          <cell r="K74">
            <v>-316</v>
          </cell>
          <cell r="M74">
            <v>-114</v>
          </cell>
        </row>
        <row r="77">
          <cell r="G77">
            <v>596</v>
          </cell>
          <cell r="I77">
            <v>-5000</v>
          </cell>
          <cell r="K77">
            <v>0</v>
          </cell>
          <cell r="M77">
            <v>0</v>
          </cell>
        </row>
        <row r="78">
          <cell r="G78">
            <v>0</v>
          </cell>
          <cell r="I78">
            <v>0</v>
          </cell>
          <cell r="K78">
            <v>63000</v>
          </cell>
          <cell r="M78">
            <v>263000</v>
          </cell>
        </row>
        <row r="79">
          <cell r="G79">
            <v>0</v>
          </cell>
          <cell r="I79">
            <v>0</v>
          </cell>
          <cell r="K79">
            <v>-122000</v>
          </cell>
          <cell r="M79">
            <v>-220000</v>
          </cell>
        </row>
        <row r="80">
          <cell r="G80">
            <v>110400</v>
          </cell>
          <cell r="I80">
            <v>159259</v>
          </cell>
          <cell r="K80">
            <v>0</v>
          </cell>
          <cell r="M80">
            <v>0</v>
          </cell>
        </row>
        <row r="81">
          <cell r="G81">
            <v>-94269</v>
          </cell>
          <cell r="I81">
            <v>-246525</v>
          </cell>
          <cell r="K81">
            <v>0</v>
          </cell>
          <cell r="M81">
            <v>-8806</v>
          </cell>
        </row>
        <row r="83">
          <cell r="G83">
            <v>-1647</v>
          </cell>
          <cell r="I83">
            <v>-2084</v>
          </cell>
          <cell r="K83">
            <v>0</v>
          </cell>
          <cell r="M83">
            <v>-900</v>
          </cell>
        </row>
        <row r="89">
          <cell r="G89">
            <v>-647</v>
          </cell>
          <cell r="I89">
            <v>1642</v>
          </cell>
          <cell r="K89">
            <v>0</v>
          </cell>
          <cell r="M89">
            <v>0</v>
          </cell>
        </row>
        <row r="91">
          <cell r="G91">
            <v>568735</v>
          </cell>
          <cell r="I91">
            <v>632544</v>
          </cell>
          <cell r="K91">
            <v>146681</v>
          </cell>
          <cell r="M91">
            <v>21706</v>
          </cell>
        </row>
        <row r="96">
          <cell r="G96">
            <v>3535</v>
          </cell>
          <cell r="K96">
            <v>0</v>
          </cell>
        </row>
        <row r="98">
          <cell r="G98">
            <v>12716</v>
          </cell>
          <cell r="K98">
            <v>0</v>
          </cell>
        </row>
        <row r="99">
          <cell r="G99">
            <v>0</v>
          </cell>
          <cell r="K99">
            <v>0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93"/>
  <sheetViews>
    <sheetView showGridLines="0" view="pageBreakPreview" topLeftCell="A82" zoomScaleNormal="115" zoomScaleSheetLayoutView="100" workbookViewId="0">
      <selection activeCell="A49" sqref="A49"/>
    </sheetView>
  </sheetViews>
  <sheetFormatPr defaultColWidth="9.140625" defaultRowHeight="21" customHeight="1"/>
  <cols>
    <col min="1" max="1" width="38.140625" style="86" customWidth="1"/>
    <col min="2" max="2" width="6.140625" style="86" customWidth="1"/>
    <col min="3" max="3" width="1.28515625" style="86" customWidth="1"/>
    <col min="4" max="4" width="15.7109375" style="127" customWidth="1"/>
    <col min="5" max="5" width="1.28515625" style="3" customWidth="1"/>
    <col min="6" max="6" width="15.7109375" style="109" customWidth="1"/>
    <col min="7" max="7" width="1.28515625" style="3" customWidth="1"/>
    <col min="8" max="8" width="15.7109375" style="127" customWidth="1"/>
    <col min="9" max="9" width="1.28515625" style="3" customWidth="1"/>
    <col min="10" max="10" width="15.7109375" style="109" customWidth="1"/>
    <col min="11" max="11" width="0.42578125" style="86" customWidth="1"/>
    <col min="12" max="12" width="9.140625" style="86"/>
    <col min="13" max="13" width="13.5703125" style="86" bestFit="1" customWidth="1"/>
    <col min="14" max="14" width="9.140625" style="86"/>
    <col min="15" max="15" width="13.5703125" style="86" bestFit="1" customWidth="1"/>
    <col min="16" max="16" width="9.140625" style="86"/>
    <col min="17" max="17" width="12.42578125" style="86" bestFit="1" customWidth="1"/>
    <col min="18" max="18" width="9.140625" style="86"/>
    <col min="19" max="19" width="12.42578125" style="86" bestFit="1" customWidth="1"/>
    <col min="20" max="20" width="12" style="86" customWidth="1"/>
    <col min="21" max="16384" width="9.140625" style="86"/>
  </cols>
  <sheetData>
    <row r="1" spans="1:20" s="85" customFormat="1" ht="21" customHeight="1">
      <c r="A1" s="85" t="s">
        <v>0</v>
      </c>
      <c r="D1" s="126"/>
      <c r="E1" s="1"/>
      <c r="F1" s="108"/>
      <c r="G1" s="1"/>
      <c r="H1" s="126"/>
      <c r="I1" s="1"/>
      <c r="J1" s="108"/>
    </row>
    <row r="2" spans="1:20" s="85" customFormat="1" ht="21" customHeight="1">
      <c r="A2" s="85" t="s">
        <v>95</v>
      </c>
      <c r="D2" s="126"/>
      <c r="E2" s="1"/>
      <c r="F2" s="108"/>
      <c r="G2" s="1"/>
      <c r="H2" s="126"/>
      <c r="I2" s="1"/>
      <c r="J2" s="108"/>
    </row>
    <row r="3" spans="1:20" s="1" customFormat="1" ht="21" customHeight="1">
      <c r="A3" s="1" t="s">
        <v>153</v>
      </c>
      <c r="D3" s="126"/>
      <c r="F3" s="108"/>
      <c r="H3" s="126"/>
      <c r="J3" s="108"/>
      <c r="K3" s="2"/>
    </row>
    <row r="4" spans="1:20" s="3" customFormat="1" ht="21" customHeight="1">
      <c r="D4" s="127"/>
      <c r="F4" s="109"/>
      <c r="H4" s="127"/>
      <c r="J4" s="111" t="s">
        <v>88</v>
      </c>
      <c r="K4" s="5"/>
    </row>
    <row r="5" spans="1:20" s="6" customFormat="1" ht="21" customHeight="1">
      <c r="A5" s="78"/>
      <c r="D5" s="185" t="s">
        <v>1</v>
      </c>
      <c r="E5" s="185"/>
      <c r="F5" s="185"/>
      <c r="G5" s="8"/>
      <c r="H5" s="185" t="s">
        <v>2</v>
      </c>
      <c r="I5" s="185"/>
      <c r="J5" s="185"/>
      <c r="K5" s="48"/>
    </row>
    <row r="6" spans="1:20" s="8" customFormat="1" ht="21" customHeight="1">
      <c r="B6" s="116" t="s">
        <v>3</v>
      </c>
      <c r="D6" s="128" t="s">
        <v>154</v>
      </c>
      <c r="F6" s="117" t="s">
        <v>155</v>
      </c>
      <c r="H6" s="128" t="s">
        <v>154</v>
      </c>
      <c r="J6" s="117" t="s">
        <v>155</v>
      </c>
      <c r="K6" s="48"/>
    </row>
    <row r="7" spans="1:20" s="8" customFormat="1" ht="21" customHeight="1">
      <c r="B7" s="9"/>
      <c r="D7" s="129" t="s">
        <v>112</v>
      </c>
      <c r="F7" s="110" t="s">
        <v>114</v>
      </c>
      <c r="H7" s="129" t="s">
        <v>112</v>
      </c>
      <c r="J7" s="110" t="s">
        <v>114</v>
      </c>
      <c r="K7" s="77"/>
    </row>
    <row r="8" spans="1:20" s="8" customFormat="1" ht="21" customHeight="1">
      <c r="B8" s="9"/>
      <c r="D8" s="129" t="s">
        <v>113</v>
      </c>
      <c r="F8" s="110"/>
      <c r="H8" s="129" t="s">
        <v>113</v>
      </c>
      <c r="J8" s="110"/>
      <c r="K8" s="77"/>
    </row>
    <row r="9" spans="1:20" s="88" customFormat="1" ht="21" customHeight="1">
      <c r="A9" s="85" t="s">
        <v>4</v>
      </c>
      <c r="D9" s="136"/>
      <c r="E9" s="8"/>
      <c r="F9" s="137"/>
      <c r="G9" s="8"/>
      <c r="H9" s="136"/>
      <c r="I9" s="8"/>
      <c r="J9" s="137"/>
    </row>
    <row r="10" spans="1:20" ht="21" customHeight="1">
      <c r="A10" s="85" t="s">
        <v>5</v>
      </c>
    </row>
    <row r="11" spans="1:20" ht="21" customHeight="1">
      <c r="A11" s="86" t="s">
        <v>6</v>
      </c>
      <c r="B11" s="90">
        <v>2</v>
      </c>
      <c r="D11" s="127">
        <v>383753</v>
      </c>
      <c r="E11" s="12"/>
      <c r="F11" s="127">
        <v>568735</v>
      </c>
      <c r="G11" s="12"/>
      <c r="H11" s="127">
        <v>110096</v>
      </c>
      <c r="I11" s="12"/>
      <c r="J11" s="127">
        <v>146681</v>
      </c>
      <c r="K11" s="91"/>
      <c r="M11" s="123"/>
      <c r="N11" s="123"/>
      <c r="O11" s="123"/>
      <c r="P11" s="123"/>
      <c r="Q11" s="123"/>
      <c r="R11" s="123"/>
      <c r="S11" s="123"/>
      <c r="T11" s="91"/>
    </row>
    <row r="12" spans="1:20" ht="21" customHeight="1">
      <c r="A12" s="86" t="s">
        <v>56</v>
      </c>
      <c r="B12" s="90">
        <v>3</v>
      </c>
      <c r="D12" s="127">
        <v>797113</v>
      </c>
      <c r="E12" s="12"/>
      <c r="F12" s="127">
        <v>782756</v>
      </c>
      <c r="G12" s="12"/>
      <c r="H12" s="127">
        <v>236511</v>
      </c>
      <c r="I12" s="12"/>
      <c r="J12" s="127">
        <v>208490</v>
      </c>
      <c r="K12" s="91"/>
      <c r="M12" s="123"/>
      <c r="N12" s="123"/>
      <c r="O12" s="123"/>
      <c r="P12" s="123"/>
      <c r="Q12" s="123"/>
      <c r="R12" s="123"/>
      <c r="S12" s="123"/>
      <c r="T12" s="91"/>
    </row>
    <row r="13" spans="1:20" ht="21" customHeight="1">
      <c r="A13" s="86" t="s">
        <v>57</v>
      </c>
      <c r="B13" s="90"/>
      <c r="D13" s="127">
        <v>64491</v>
      </c>
      <c r="E13" s="12"/>
      <c r="F13" s="127">
        <v>72767</v>
      </c>
      <c r="G13" s="12"/>
      <c r="H13" s="127">
        <v>0</v>
      </c>
      <c r="I13" s="12"/>
      <c r="J13" s="127">
        <v>0</v>
      </c>
      <c r="K13" s="91"/>
      <c r="M13" s="123"/>
      <c r="N13" s="123"/>
      <c r="O13" s="123"/>
      <c r="P13" s="123"/>
      <c r="Q13" s="123"/>
      <c r="R13" s="123"/>
      <c r="S13" s="123"/>
      <c r="T13" s="91"/>
    </row>
    <row r="14" spans="1:20" ht="21" customHeight="1">
      <c r="A14" s="86" t="s">
        <v>116</v>
      </c>
      <c r="B14" s="90">
        <v>5</v>
      </c>
      <c r="D14" s="127">
        <v>4097417</v>
      </c>
      <c r="E14" s="12"/>
      <c r="F14" s="127">
        <v>4164706</v>
      </c>
      <c r="G14" s="12"/>
      <c r="H14" s="127">
        <v>111429</v>
      </c>
      <c r="I14" s="12"/>
      <c r="J14" s="127">
        <v>111429</v>
      </c>
      <c r="K14" s="92"/>
      <c r="M14" s="123"/>
      <c r="N14" s="123"/>
      <c r="O14" s="123"/>
      <c r="P14" s="123"/>
      <c r="Q14" s="123"/>
      <c r="R14" s="123"/>
      <c r="S14" s="123"/>
      <c r="T14" s="91"/>
    </row>
    <row r="15" spans="1:20" ht="21" customHeight="1">
      <c r="A15" s="86" t="s">
        <v>129</v>
      </c>
      <c r="B15" s="90"/>
      <c r="D15" s="127">
        <v>99167</v>
      </c>
      <c r="E15" s="12"/>
      <c r="F15" s="127">
        <v>101312</v>
      </c>
      <c r="G15" s="12"/>
      <c r="H15" s="127">
        <v>0</v>
      </c>
      <c r="I15" s="12"/>
      <c r="J15" s="127">
        <v>0</v>
      </c>
      <c r="K15" s="92"/>
      <c r="M15" s="123"/>
      <c r="N15" s="123"/>
      <c r="O15" s="123"/>
      <c r="P15" s="123"/>
      <c r="Q15" s="123"/>
      <c r="R15" s="123"/>
      <c r="S15" s="123"/>
      <c r="T15" s="91"/>
    </row>
    <row r="16" spans="1:20" ht="21" customHeight="1">
      <c r="A16" s="86" t="s">
        <v>162</v>
      </c>
      <c r="B16" s="90"/>
      <c r="D16" s="127">
        <v>2269</v>
      </c>
      <c r="E16" s="12"/>
      <c r="F16" s="127">
        <v>2269</v>
      </c>
      <c r="G16" s="12"/>
      <c r="H16" s="127">
        <v>2269</v>
      </c>
      <c r="I16" s="12"/>
      <c r="J16" s="127">
        <v>2269</v>
      </c>
      <c r="K16" s="92"/>
      <c r="M16" s="123"/>
      <c r="N16" s="123"/>
      <c r="O16" s="123"/>
      <c r="P16" s="123"/>
      <c r="Q16" s="123"/>
      <c r="R16" s="123"/>
      <c r="S16" s="123"/>
      <c r="T16" s="91"/>
    </row>
    <row r="17" spans="1:20" ht="21" customHeight="1">
      <c r="A17" s="86" t="s">
        <v>7</v>
      </c>
      <c r="B17" s="90"/>
      <c r="D17" s="127">
        <f>164616-1</f>
        <v>164615</v>
      </c>
      <c r="E17" s="12"/>
      <c r="F17" s="138">
        <f>156911+1</f>
        <v>156912</v>
      </c>
      <c r="G17" s="12"/>
      <c r="H17" s="127">
        <v>15755</v>
      </c>
      <c r="I17" s="12"/>
      <c r="J17" s="138">
        <v>20055</v>
      </c>
      <c r="K17" s="91"/>
      <c r="M17" s="123"/>
      <c r="N17" s="123"/>
      <c r="O17" s="123"/>
      <c r="P17" s="123"/>
      <c r="Q17" s="123"/>
      <c r="R17" s="123"/>
      <c r="S17" s="123"/>
      <c r="T17" s="91"/>
    </row>
    <row r="18" spans="1:20" ht="21" customHeight="1">
      <c r="A18" s="85" t="s">
        <v>8</v>
      </c>
      <c r="B18" s="90"/>
      <c r="D18" s="139">
        <f>SUM(D11:D17)</f>
        <v>5608825</v>
      </c>
      <c r="E18" s="12"/>
      <c r="F18" s="139">
        <f>SUM(F11:F17)</f>
        <v>5849457</v>
      </c>
      <c r="G18" s="12"/>
      <c r="H18" s="139">
        <f>SUM(H11:H17)</f>
        <v>476060</v>
      </c>
      <c r="I18" s="12"/>
      <c r="J18" s="139">
        <f>SUM(J11:J17)</f>
        <v>488924</v>
      </c>
      <c r="K18" s="91"/>
      <c r="M18" s="123"/>
      <c r="N18" s="123"/>
      <c r="O18" s="123"/>
      <c r="P18" s="123"/>
      <c r="Q18" s="123"/>
      <c r="R18" s="123"/>
      <c r="S18" s="123"/>
      <c r="T18" s="91"/>
    </row>
    <row r="19" spans="1:20" ht="21" customHeight="1">
      <c r="A19" s="85" t="s">
        <v>9</v>
      </c>
      <c r="B19" s="90"/>
      <c r="E19" s="12"/>
      <c r="F19" s="127"/>
      <c r="G19" s="12"/>
      <c r="I19" s="12"/>
      <c r="J19" s="127"/>
      <c r="M19" s="123"/>
      <c r="N19" s="123"/>
      <c r="O19" s="123"/>
      <c r="P19" s="123"/>
      <c r="Q19" s="123"/>
      <c r="R19" s="123"/>
      <c r="S19" s="123"/>
      <c r="T19" s="91"/>
    </row>
    <row r="20" spans="1:20" ht="21" customHeight="1">
      <c r="A20" s="86" t="s">
        <v>163</v>
      </c>
      <c r="B20" s="90"/>
      <c r="D20" s="127">
        <v>38046</v>
      </c>
      <c r="E20" s="12"/>
      <c r="F20" s="140">
        <v>38034</v>
      </c>
      <c r="G20" s="12"/>
      <c r="H20" s="140">
        <v>0</v>
      </c>
      <c r="I20" s="12"/>
      <c r="J20" s="140">
        <v>0</v>
      </c>
      <c r="M20" s="123"/>
      <c r="N20" s="123"/>
      <c r="O20" s="123"/>
      <c r="P20" s="123"/>
      <c r="Q20" s="123"/>
      <c r="R20" s="123"/>
      <c r="S20" s="123"/>
      <c r="T20" s="91"/>
    </row>
    <row r="21" spans="1:20" ht="21" customHeight="1">
      <c r="A21" s="86" t="s">
        <v>138</v>
      </c>
      <c r="B21" s="90">
        <v>6</v>
      </c>
      <c r="D21" s="127">
        <v>820544</v>
      </c>
      <c r="E21" s="12"/>
      <c r="F21" s="140">
        <v>713181</v>
      </c>
      <c r="G21" s="12"/>
      <c r="H21" s="140">
        <v>0</v>
      </c>
      <c r="I21" s="12"/>
      <c r="J21" s="140">
        <v>0</v>
      </c>
      <c r="M21" s="123"/>
      <c r="N21" s="123"/>
      <c r="O21" s="123"/>
      <c r="P21" s="123"/>
      <c r="Q21" s="123"/>
      <c r="R21" s="123"/>
      <c r="S21" s="123"/>
      <c r="T21" s="91"/>
    </row>
    <row r="22" spans="1:20" ht="21" customHeight="1">
      <c r="A22" s="86" t="s">
        <v>117</v>
      </c>
      <c r="B22" s="90">
        <v>7</v>
      </c>
      <c r="D22" s="127">
        <f>673257</f>
        <v>673257</v>
      </c>
      <c r="E22" s="12"/>
      <c r="F22" s="140">
        <v>723503</v>
      </c>
      <c r="G22" s="12"/>
      <c r="H22" s="127">
        <v>0</v>
      </c>
      <c r="I22" s="12"/>
      <c r="J22" s="127">
        <v>0</v>
      </c>
      <c r="K22" s="88"/>
      <c r="M22" s="123"/>
      <c r="N22" s="123"/>
      <c r="O22" s="123"/>
      <c r="P22" s="123"/>
      <c r="Q22" s="123"/>
      <c r="R22" s="123"/>
      <c r="S22" s="123"/>
      <c r="T22" s="91"/>
    </row>
    <row r="23" spans="1:20" ht="21" customHeight="1">
      <c r="A23" s="86" t="s">
        <v>118</v>
      </c>
      <c r="B23" s="90">
        <v>8</v>
      </c>
      <c r="D23" s="127">
        <v>0</v>
      </c>
      <c r="E23" s="12"/>
      <c r="F23" s="140">
        <v>0</v>
      </c>
      <c r="G23" s="12"/>
      <c r="H23" s="140">
        <v>4242655</v>
      </c>
      <c r="I23" s="12"/>
      <c r="J23" s="140">
        <v>4242655</v>
      </c>
      <c r="K23" s="88"/>
      <c r="M23" s="123"/>
      <c r="N23" s="123"/>
      <c r="O23" s="123"/>
      <c r="P23" s="123"/>
      <c r="Q23" s="123"/>
      <c r="R23" s="123"/>
      <c r="S23" s="123"/>
      <c r="T23" s="91"/>
    </row>
    <row r="24" spans="1:20" ht="21" customHeight="1">
      <c r="A24" s="86" t="s">
        <v>58</v>
      </c>
      <c r="B24" s="90">
        <v>9</v>
      </c>
      <c r="D24" s="127">
        <v>976832</v>
      </c>
      <c r="E24" s="12"/>
      <c r="F24" s="140">
        <v>960374</v>
      </c>
      <c r="G24" s="12"/>
      <c r="H24" s="140">
        <v>777454</v>
      </c>
      <c r="I24" s="12"/>
      <c r="J24" s="140">
        <v>777454</v>
      </c>
      <c r="K24" s="88"/>
      <c r="M24" s="123"/>
      <c r="N24" s="123"/>
      <c r="O24" s="123"/>
      <c r="P24" s="123"/>
      <c r="Q24" s="123"/>
      <c r="R24" s="123"/>
      <c r="S24" s="123"/>
      <c r="T24" s="91"/>
    </row>
    <row r="25" spans="1:20" ht="21" customHeight="1">
      <c r="A25" s="86" t="s">
        <v>119</v>
      </c>
      <c r="B25" s="90">
        <v>4</v>
      </c>
      <c r="D25" s="127">
        <v>0</v>
      </c>
      <c r="E25" s="12"/>
      <c r="F25" s="140">
        <v>0</v>
      </c>
      <c r="G25" s="12"/>
      <c r="H25" s="140">
        <v>1212550</v>
      </c>
      <c r="I25" s="12"/>
      <c r="J25" s="140">
        <v>1255550</v>
      </c>
      <c r="M25" s="123"/>
      <c r="N25" s="123"/>
      <c r="O25" s="123"/>
      <c r="P25" s="123"/>
      <c r="Q25" s="123"/>
      <c r="R25" s="123"/>
      <c r="S25" s="123"/>
      <c r="T25" s="91"/>
    </row>
    <row r="26" spans="1:20" ht="21" customHeight="1">
      <c r="A26" s="86" t="s">
        <v>60</v>
      </c>
      <c r="B26" s="90">
        <v>10</v>
      </c>
      <c r="D26" s="127">
        <v>1410577</v>
      </c>
      <c r="E26" s="12"/>
      <c r="F26" s="140">
        <v>1410577</v>
      </c>
      <c r="G26" s="12"/>
      <c r="H26" s="140">
        <v>181602</v>
      </c>
      <c r="I26" s="12"/>
      <c r="J26" s="140">
        <v>181602</v>
      </c>
      <c r="K26" s="93"/>
      <c r="M26" s="123"/>
      <c r="N26" s="123"/>
      <c r="O26" s="123"/>
      <c r="P26" s="123"/>
      <c r="Q26" s="123"/>
      <c r="R26" s="123"/>
      <c r="S26" s="123"/>
      <c r="T26" s="91"/>
    </row>
    <row r="27" spans="1:20" ht="21" customHeight="1">
      <c r="A27" s="86" t="s">
        <v>59</v>
      </c>
      <c r="B27" s="90">
        <v>11</v>
      </c>
      <c r="D27" s="127">
        <v>12566173</v>
      </c>
      <c r="E27" s="12"/>
      <c r="F27" s="127">
        <v>12653409</v>
      </c>
      <c r="G27" s="12"/>
      <c r="H27" s="140">
        <v>40601</v>
      </c>
      <c r="I27" s="12"/>
      <c r="J27" s="127">
        <v>41690</v>
      </c>
      <c r="M27" s="123"/>
      <c r="N27" s="123"/>
      <c r="O27" s="123"/>
      <c r="P27" s="123"/>
      <c r="Q27" s="123"/>
      <c r="R27" s="123"/>
      <c r="S27" s="123"/>
      <c r="T27" s="91"/>
    </row>
    <row r="28" spans="1:20" ht="21" customHeight="1">
      <c r="A28" s="86" t="s">
        <v>137</v>
      </c>
      <c r="B28" s="90">
        <v>12</v>
      </c>
      <c r="D28" s="127">
        <v>52356</v>
      </c>
      <c r="E28" s="12"/>
      <c r="F28" s="127">
        <v>56541</v>
      </c>
      <c r="G28" s="12"/>
      <c r="H28" s="140">
        <v>2312</v>
      </c>
      <c r="I28" s="12"/>
      <c r="J28" s="127">
        <v>3039</v>
      </c>
      <c r="M28" s="123"/>
      <c r="N28" s="123"/>
      <c r="O28" s="123"/>
      <c r="P28" s="123"/>
      <c r="Q28" s="123"/>
      <c r="R28" s="123"/>
      <c r="S28" s="123"/>
      <c r="T28" s="91"/>
    </row>
    <row r="29" spans="1:20" ht="21" customHeight="1">
      <c r="A29" s="86" t="s">
        <v>101</v>
      </c>
      <c r="B29" s="90"/>
      <c r="D29" s="127">
        <v>47005</v>
      </c>
      <c r="E29" s="12"/>
      <c r="F29" s="127">
        <v>45009</v>
      </c>
      <c r="G29" s="12"/>
      <c r="H29" s="76">
        <v>0</v>
      </c>
      <c r="I29" s="12"/>
      <c r="J29" s="127">
        <v>0</v>
      </c>
      <c r="M29" s="123"/>
      <c r="N29" s="123"/>
      <c r="O29" s="123"/>
      <c r="P29" s="123"/>
      <c r="Q29" s="123"/>
      <c r="R29" s="123"/>
      <c r="S29" s="123"/>
      <c r="T29" s="91"/>
    </row>
    <row r="30" spans="1:20" ht="21" customHeight="1">
      <c r="A30" s="86" t="s">
        <v>120</v>
      </c>
      <c r="B30" s="90"/>
      <c r="D30" s="127">
        <v>407904</v>
      </c>
      <c r="E30" s="12"/>
      <c r="F30" s="76">
        <v>407904</v>
      </c>
      <c r="G30" s="12"/>
      <c r="H30" s="76">
        <v>0</v>
      </c>
      <c r="I30" s="12"/>
      <c r="J30" s="76">
        <v>0</v>
      </c>
      <c r="K30" s="94"/>
      <c r="M30" s="123"/>
      <c r="N30" s="123"/>
      <c r="O30" s="123"/>
      <c r="P30" s="123"/>
      <c r="Q30" s="123"/>
      <c r="R30" s="123"/>
      <c r="S30" s="123"/>
      <c r="T30" s="91"/>
    </row>
    <row r="31" spans="1:20" ht="21" customHeight="1">
      <c r="A31" s="86" t="s">
        <v>10</v>
      </c>
      <c r="B31" s="90"/>
      <c r="D31" s="138">
        <v>12749</v>
      </c>
      <c r="E31" s="12"/>
      <c r="F31" s="138">
        <v>13194</v>
      </c>
      <c r="G31" s="12"/>
      <c r="H31" s="138">
        <f>1382-1</f>
        <v>1381</v>
      </c>
      <c r="I31" s="12"/>
      <c r="J31" s="138">
        <v>1344</v>
      </c>
      <c r="K31" s="95"/>
      <c r="M31" s="123"/>
      <c r="N31" s="123"/>
      <c r="O31" s="123"/>
      <c r="P31" s="123"/>
      <c r="Q31" s="123"/>
      <c r="R31" s="123"/>
      <c r="S31" s="123"/>
      <c r="T31" s="91"/>
    </row>
    <row r="32" spans="1:20" ht="21" customHeight="1">
      <c r="A32" s="85" t="s">
        <v>11</v>
      </c>
      <c r="B32" s="90"/>
      <c r="D32" s="138">
        <f>SUM(D20:D31)</f>
        <v>17005443</v>
      </c>
      <c r="E32" s="12"/>
      <c r="F32" s="138">
        <f>SUM(F20:F31)</f>
        <v>17021726</v>
      </c>
      <c r="G32" s="12"/>
      <c r="H32" s="138">
        <f>SUM(H20:H31)</f>
        <v>6458555</v>
      </c>
      <c r="I32" s="12"/>
      <c r="J32" s="138">
        <f>SUM(J20:J31)</f>
        <v>6503334</v>
      </c>
      <c r="K32" s="96"/>
      <c r="M32" s="123"/>
      <c r="N32" s="123"/>
      <c r="O32" s="123"/>
      <c r="P32" s="123"/>
      <c r="Q32" s="123"/>
      <c r="R32" s="123"/>
      <c r="S32" s="123"/>
      <c r="T32" s="91"/>
    </row>
    <row r="33" spans="1:20" ht="21" customHeight="1" thickBot="1">
      <c r="A33" s="85" t="s">
        <v>12</v>
      </c>
      <c r="B33" s="88"/>
      <c r="D33" s="141">
        <f>SUM(D18,D32)</f>
        <v>22614268</v>
      </c>
      <c r="E33" s="12"/>
      <c r="F33" s="141">
        <f>SUM(F18,F32)</f>
        <v>22871183</v>
      </c>
      <c r="G33" s="12"/>
      <c r="H33" s="141">
        <f>SUM(H18,H32)</f>
        <v>6934615</v>
      </c>
      <c r="I33" s="12"/>
      <c r="J33" s="141">
        <f>SUM(J18,J32)</f>
        <v>6992258</v>
      </c>
      <c r="M33" s="123"/>
      <c r="N33" s="123"/>
      <c r="O33" s="123"/>
      <c r="P33" s="123"/>
      <c r="Q33" s="123"/>
      <c r="R33" s="123"/>
      <c r="S33" s="123"/>
      <c r="T33" s="91"/>
    </row>
    <row r="34" spans="1:20" ht="21" customHeight="1" thickTop="1">
      <c r="M34" s="123"/>
      <c r="N34" s="123"/>
      <c r="O34" s="123"/>
      <c r="P34" s="123"/>
      <c r="Q34" s="123"/>
      <c r="R34" s="123"/>
      <c r="S34" s="123"/>
      <c r="T34" s="91"/>
    </row>
    <row r="35" spans="1:20" ht="21" customHeight="1">
      <c r="M35" s="123"/>
      <c r="N35" s="123"/>
      <c r="O35" s="123"/>
      <c r="P35" s="123"/>
      <c r="Q35" s="123"/>
      <c r="R35" s="123"/>
      <c r="S35" s="123"/>
      <c r="T35" s="91"/>
    </row>
    <row r="36" spans="1:20" ht="21" customHeight="1">
      <c r="A36" s="86" t="s">
        <v>148</v>
      </c>
      <c r="M36" s="119"/>
      <c r="N36" s="119"/>
      <c r="O36" s="119"/>
      <c r="P36" s="119"/>
      <c r="Q36" s="119"/>
      <c r="R36" s="119"/>
      <c r="S36" s="119"/>
      <c r="T36" s="91"/>
    </row>
    <row r="37" spans="1:20" s="85" customFormat="1" ht="17.100000000000001" customHeight="1">
      <c r="A37" s="85" t="s">
        <v>0</v>
      </c>
      <c r="D37" s="126"/>
      <c r="E37" s="1"/>
      <c r="F37" s="108"/>
      <c r="G37" s="1"/>
      <c r="H37" s="126"/>
      <c r="I37" s="1"/>
      <c r="J37" s="108"/>
      <c r="M37" s="119"/>
      <c r="N37" s="119"/>
      <c r="O37" s="119"/>
      <c r="P37" s="119"/>
      <c r="Q37" s="119"/>
      <c r="R37" s="119"/>
      <c r="S37" s="119"/>
      <c r="T37" s="91"/>
    </row>
    <row r="38" spans="1:20" s="85" customFormat="1" ht="17.100000000000001" customHeight="1">
      <c r="A38" s="85" t="s">
        <v>96</v>
      </c>
      <c r="D38" s="126"/>
      <c r="E38" s="1"/>
      <c r="F38" s="108"/>
      <c r="G38" s="1"/>
      <c r="H38" s="126"/>
      <c r="I38" s="1"/>
      <c r="J38" s="108"/>
      <c r="M38" s="120"/>
      <c r="N38" s="120"/>
      <c r="O38" s="120"/>
      <c r="P38" s="120"/>
      <c r="Q38" s="120"/>
      <c r="R38" s="120"/>
      <c r="S38" s="120"/>
      <c r="T38" s="91"/>
    </row>
    <row r="39" spans="1:20" s="1" customFormat="1" ht="17.100000000000001" customHeight="1">
      <c r="A39" s="1" t="s">
        <v>153</v>
      </c>
      <c r="D39" s="126"/>
      <c r="F39" s="108"/>
      <c r="H39" s="126"/>
      <c r="J39" s="108"/>
      <c r="K39" s="2"/>
      <c r="M39" s="121"/>
      <c r="N39" s="121"/>
      <c r="O39" s="121"/>
      <c r="P39" s="121"/>
      <c r="Q39" s="121"/>
      <c r="R39" s="121"/>
      <c r="S39" s="121"/>
      <c r="T39" s="91"/>
    </row>
    <row r="40" spans="1:20" s="3" customFormat="1" ht="17.100000000000001" customHeight="1">
      <c r="D40" s="127"/>
      <c r="F40" s="109"/>
      <c r="H40" s="127"/>
      <c r="J40" s="111" t="s">
        <v>88</v>
      </c>
      <c r="K40" s="5"/>
      <c r="M40" s="125"/>
      <c r="N40" s="125"/>
      <c r="O40" s="125"/>
      <c r="P40" s="125"/>
      <c r="Q40" s="125"/>
      <c r="R40" s="125"/>
      <c r="S40" s="125"/>
      <c r="T40" s="91"/>
    </row>
    <row r="41" spans="1:20" s="6" customFormat="1" ht="17.100000000000001" customHeight="1">
      <c r="A41" s="78"/>
      <c r="D41" s="185" t="s">
        <v>1</v>
      </c>
      <c r="E41" s="185"/>
      <c r="F41" s="185"/>
      <c r="G41" s="8"/>
      <c r="H41" s="185" t="s">
        <v>2</v>
      </c>
      <c r="I41" s="185"/>
      <c r="J41" s="185"/>
      <c r="K41" s="48"/>
      <c r="M41" s="122"/>
      <c r="N41" s="122"/>
      <c r="O41" s="122"/>
      <c r="P41" s="122"/>
      <c r="Q41" s="122"/>
      <c r="R41" s="122"/>
      <c r="S41" s="122"/>
      <c r="T41" s="91"/>
    </row>
    <row r="42" spans="1:20" s="8" customFormat="1" ht="17.100000000000001" customHeight="1">
      <c r="B42" s="116" t="s">
        <v>3</v>
      </c>
      <c r="D42" s="128" t="s">
        <v>154</v>
      </c>
      <c r="F42" s="117" t="s">
        <v>155</v>
      </c>
      <c r="H42" s="128" t="s">
        <v>154</v>
      </c>
      <c r="J42" s="117" t="s">
        <v>155</v>
      </c>
      <c r="K42" s="48"/>
      <c r="M42" s="122"/>
      <c r="N42" s="122"/>
      <c r="O42" s="122"/>
      <c r="P42" s="122"/>
      <c r="Q42" s="122"/>
      <c r="R42" s="122"/>
      <c r="S42" s="122"/>
      <c r="T42" s="91"/>
    </row>
    <row r="43" spans="1:20" s="8" customFormat="1" ht="17.100000000000001" customHeight="1">
      <c r="B43" s="9"/>
      <c r="D43" s="129" t="s">
        <v>112</v>
      </c>
      <c r="F43" s="110" t="s">
        <v>114</v>
      </c>
      <c r="H43" s="129" t="s">
        <v>112</v>
      </c>
      <c r="J43" s="110" t="s">
        <v>114</v>
      </c>
      <c r="K43" s="77"/>
      <c r="M43" s="122"/>
      <c r="N43" s="122"/>
      <c r="O43" s="122"/>
      <c r="P43" s="122"/>
      <c r="Q43" s="122"/>
      <c r="R43" s="122"/>
      <c r="S43" s="122"/>
      <c r="T43" s="91"/>
    </row>
    <row r="44" spans="1:20" s="8" customFormat="1" ht="17.100000000000001" customHeight="1">
      <c r="B44" s="9"/>
      <c r="D44" s="129" t="s">
        <v>113</v>
      </c>
      <c r="F44" s="110"/>
      <c r="H44" s="129" t="s">
        <v>113</v>
      </c>
      <c r="J44" s="110"/>
      <c r="K44" s="77"/>
      <c r="M44" s="123"/>
      <c r="N44" s="123"/>
      <c r="O44" s="123"/>
      <c r="P44" s="123"/>
      <c r="Q44" s="123"/>
      <c r="R44" s="123"/>
      <c r="S44" s="123"/>
      <c r="T44" s="91"/>
    </row>
    <row r="45" spans="1:20" ht="17.100000000000001" customHeight="1">
      <c r="A45" s="85" t="s">
        <v>13</v>
      </c>
      <c r="M45" s="123"/>
      <c r="N45" s="123"/>
      <c r="O45" s="123"/>
      <c r="P45" s="123"/>
      <c r="Q45" s="123"/>
      <c r="R45" s="123"/>
      <c r="S45" s="123"/>
      <c r="T45" s="91"/>
    </row>
    <row r="46" spans="1:20" ht="17.100000000000001" customHeight="1">
      <c r="A46" s="85" t="s">
        <v>14</v>
      </c>
      <c r="M46" s="123"/>
      <c r="N46" s="123"/>
      <c r="O46" s="123"/>
      <c r="P46" s="123"/>
      <c r="Q46" s="123"/>
      <c r="R46" s="123"/>
      <c r="S46" s="123"/>
      <c r="T46" s="91"/>
    </row>
    <row r="47" spans="1:20" ht="17.100000000000001" customHeight="1">
      <c r="A47" s="86" t="s">
        <v>239</v>
      </c>
      <c r="M47" s="123"/>
      <c r="N47" s="123"/>
      <c r="O47" s="123"/>
      <c r="P47" s="123"/>
      <c r="Q47" s="123"/>
      <c r="R47" s="123"/>
      <c r="S47" s="123"/>
      <c r="T47" s="91"/>
    </row>
    <row r="48" spans="1:20" ht="17.100000000000001" customHeight="1">
      <c r="A48" s="86" t="s">
        <v>164</v>
      </c>
      <c r="B48" s="90">
        <v>13</v>
      </c>
      <c r="D48" s="127">
        <v>1309400</v>
      </c>
      <c r="E48" s="12"/>
      <c r="F48" s="127">
        <v>1308804</v>
      </c>
      <c r="G48" s="12"/>
      <c r="H48" s="127">
        <v>670000</v>
      </c>
      <c r="I48" s="12"/>
      <c r="J48" s="127">
        <v>670000</v>
      </c>
      <c r="K48" s="87"/>
      <c r="M48" s="123"/>
      <c r="N48" s="123"/>
      <c r="O48" s="123"/>
      <c r="P48" s="123"/>
      <c r="Q48" s="123"/>
      <c r="R48" s="123"/>
      <c r="S48" s="123"/>
      <c r="T48" s="91"/>
    </row>
    <row r="49" spans="1:20" ht="17.100000000000001" customHeight="1">
      <c r="A49" s="86" t="s">
        <v>61</v>
      </c>
      <c r="B49" s="90">
        <v>14</v>
      </c>
      <c r="D49" s="127">
        <v>1287291</v>
      </c>
      <c r="E49" s="12"/>
      <c r="F49" s="127">
        <v>1396738</v>
      </c>
      <c r="G49" s="12"/>
      <c r="H49" s="127">
        <v>209483</v>
      </c>
      <c r="I49" s="12"/>
      <c r="J49" s="127">
        <v>187234</v>
      </c>
      <c r="K49" s="87"/>
      <c r="M49" s="123"/>
      <c r="N49" s="123"/>
      <c r="O49" s="123"/>
      <c r="P49" s="123"/>
      <c r="Q49" s="123"/>
      <c r="R49" s="123"/>
      <c r="S49" s="123"/>
      <c r="T49" s="91"/>
    </row>
    <row r="50" spans="1:20" ht="17.100000000000001" customHeight="1">
      <c r="A50" s="86" t="s">
        <v>121</v>
      </c>
      <c r="B50" s="90"/>
      <c r="E50" s="12"/>
      <c r="F50" s="127"/>
      <c r="G50" s="12"/>
      <c r="I50" s="12"/>
      <c r="J50" s="127"/>
      <c r="K50" s="87"/>
      <c r="M50" s="123"/>
      <c r="N50" s="123"/>
      <c r="O50" s="123"/>
      <c r="P50" s="123"/>
      <c r="Q50" s="123"/>
      <c r="R50" s="123"/>
      <c r="S50" s="123"/>
      <c r="T50" s="91"/>
    </row>
    <row r="51" spans="1:20" ht="17.100000000000001" customHeight="1">
      <c r="A51" s="86" t="s">
        <v>15</v>
      </c>
      <c r="B51" s="90">
        <v>17</v>
      </c>
      <c r="D51" s="127">
        <v>342350</v>
      </c>
      <c r="E51" s="12"/>
      <c r="F51" s="127">
        <v>737411</v>
      </c>
      <c r="G51" s="12"/>
      <c r="H51" s="127">
        <v>9250</v>
      </c>
      <c r="I51" s="12"/>
      <c r="J51" s="127">
        <v>26500</v>
      </c>
      <c r="K51" s="87"/>
      <c r="M51" s="123"/>
      <c r="N51" s="123"/>
      <c r="O51" s="123"/>
      <c r="P51" s="123"/>
      <c r="Q51" s="123"/>
      <c r="R51" s="123"/>
      <c r="S51" s="123"/>
      <c r="T51" s="91"/>
    </row>
    <row r="52" spans="1:20" ht="17.100000000000001" customHeight="1">
      <c r="A52" s="86" t="s">
        <v>139</v>
      </c>
      <c r="B52" s="90">
        <v>15</v>
      </c>
      <c r="D52" s="127">
        <v>42846</v>
      </c>
      <c r="E52" s="12"/>
      <c r="F52" s="127">
        <v>40168</v>
      </c>
      <c r="G52" s="12"/>
      <c r="H52" s="127">
        <v>6186</v>
      </c>
      <c r="I52" s="12"/>
      <c r="J52" s="127">
        <v>6017</v>
      </c>
      <c r="K52" s="87"/>
      <c r="M52" s="123"/>
      <c r="N52" s="123"/>
      <c r="O52" s="123"/>
      <c r="P52" s="123"/>
      <c r="Q52" s="123"/>
      <c r="R52" s="123"/>
      <c r="S52" s="123"/>
      <c r="T52" s="91"/>
    </row>
    <row r="53" spans="1:20" ht="17.100000000000001" customHeight="1">
      <c r="A53" s="86" t="s">
        <v>91</v>
      </c>
      <c r="B53" s="90"/>
      <c r="D53" s="127">
        <v>19315</v>
      </c>
      <c r="E53" s="12"/>
      <c r="F53" s="127">
        <v>10195</v>
      </c>
      <c r="G53" s="12"/>
      <c r="H53" s="127">
        <v>0</v>
      </c>
      <c r="I53" s="12"/>
      <c r="J53" s="127">
        <v>0</v>
      </c>
      <c r="K53" s="87"/>
      <c r="M53" s="123"/>
      <c r="N53" s="123"/>
      <c r="O53" s="123"/>
      <c r="P53" s="123"/>
      <c r="Q53" s="123"/>
      <c r="R53" s="123"/>
      <c r="S53" s="123"/>
      <c r="T53" s="91"/>
    </row>
    <row r="54" spans="1:20" ht="17.100000000000001" customHeight="1">
      <c r="A54" s="86" t="s">
        <v>90</v>
      </c>
      <c r="B54" s="90"/>
      <c r="D54" s="127">
        <f>711130</f>
        <v>711130</v>
      </c>
      <c r="E54" s="12"/>
      <c r="F54" s="136">
        <v>835916</v>
      </c>
      <c r="G54" s="12"/>
      <c r="H54" s="127">
        <v>0</v>
      </c>
      <c r="I54" s="12"/>
      <c r="J54" s="136">
        <v>0</v>
      </c>
      <c r="K54" s="87"/>
      <c r="M54" s="123"/>
      <c r="N54" s="123"/>
      <c r="O54" s="123"/>
      <c r="P54" s="123"/>
      <c r="Q54" s="123"/>
      <c r="R54" s="123"/>
      <c r="S54" s="123"/>
      <c r="T54" s="91"/>
    </row>
    <row r="55" spans="1:20" ht="17.100000000000001" customHeight="1">
      <c r="A55" s="86" t="s">
        <v>16</v>
      </c>
      <c r="B55" s="90">
        <v>16</v>
      </c>
      <c r="D55" s="127">
        <v>262690</v>
      </c>
      <c r="E55" s="12"/>
      <c r="F55" s="138">
        <v>226785</v>
      </c>
      <c r="G55" s="12"/>
      <c r="H55" s="127">
        <v>16289</v>
      </c>
      <c r="I55" s="12"/>
      <c r="J55" s="138">
        <v>12878</v>
      </c>
      <c r="K55" s="87"/>
      <c r="M55" s="123"/>
      <c r="N55" s="123"/>
      <c r="O55" s="123"/>
      <c r="P55" s="123"/>
      <c r="Q55" s="123"/>
      <c r="R55" s="123"/>
      <c r="S55" s="123"/>
      <c r="T55" s="91"/>
    </row>
    <row r="56" spans="1:20" ht="17.100000000000001" customHeight="1">
      <c r="A56" s="85" t="s">
        <v>17</v>
      </c>
      <c r="B56" s="90"/>
      <c r="D56" s="139">
        <f>SUM(D48:D55)</f>
        <v>3975022</v>
      </c>
      <c r="E56" s="12"/>
      <c r="F56" s="139">
        <f>SUM(F48:F55)</f>
        <v>4556017</v>
      </c>
      <c r="G56" s="12"/>
      <c r="H56" s="139">
        <f>SUM(H48:H55)</f>
        <v>911208</v>
      </c>
      <c r="I56" s="12"/>
      <c r="J56" s="139">
        <f>SUM(J48:J55)</f>
        <v>902629</v>
      </c>
      <c r="K56" s="87"/>
      <c r="M56" s="123"/>
      <c r="N56" s="123"/>
      <c r="O56" s="123"/>
      <c r="P56" s="123"/>
      <c r="Q56" s="123"/>
      <c r="R56" s="123"/>
      <c r="S56" s="123"/>
      <c r="T56" s="91"/>
    </row>
    <row r="57" spans="1:20" ht="17.100000000000001" customHeight="1">
      <c r="A57" s="85" t="s">
        <v>18</v>
      </c>
      <c r="B57" s="90"/>
      <c r="E57" s="12"/>
      <c r="F57" s="127"/>
      <c r="G57" s="12"/>
      <c r="I57" s="12"/>
      <c r="J57" s="127"/>
      <c r="K57" s="87"/>
      <c r="M57" s="123"/>
      <c r="N57" s="123"/>
      <c r="O57" s="123"/>
      <c r="P57" s="123"/>
      <c r="Q57" s="123"/>
      <c r="R57" s="123"/>
      <c r="S57" s="123"/>
      <c r="T57" s="91"/>
    </row>
    <row r="58" spans="1:20" ht="17.100000000000001" customHeight="1">
      <c r="A58" s="86" t="s">
        <v>122</v>
      </c>
      <c r="B58" s="90">
        <v>4</v>
      </c>
      <c r="D58" s="142">
        <v>0</v>
      </c>
      <c r="E58" s="12"/>
      <c r="F58" s="142">
        <v>0</v>
      </c>
      <c r="G58" s="12"/>
      <c r="H58" s="127">
        <v>73500</v>
      </c>
      <c r="I58" s="12"/>
      <c r="J58" s="142">
        <v>132500</v>
      </c>
      <c r="K58" s="87"/>
      <c r="M58" s="123"/>
      <c r="N58" s="123"/>
      <c r="O58" s="123"/>
      <c r="P58" s="123"/>
      <c r="Q58" s="123"/>
      <c r="R58" s="123"/>
      <c r="S58" s="123"/>
      <c r="T58" s="91"/>
    </row>
    <row r="59" spans="1:20" ht="17.100000000000001" customHeight="1">
      <c r="A59" s="86" t="s">
        <v>132</v>
      </c>
      <c r="B59" s="90">
        <v>4</v>
      </c>
      <c r="D59" s="127">
        <v>26950</v>
      </c>
      <c r="E59" s="12"/>
      <c r="F59" s="127">
        <v>26950</v>
      </c>
      <c r="G59" s="12"/>
      <c r="H59" s="127">
        <v>0</v>
      </c>
      <c r="I59" s="12"/>
      <c r="J59" s="127">
        <v>0</v>
      </c>
      <c r="K59" s="87"/>
      <c r="M59" s="123"/>
      <c r="N59" s="123"/>
      <c r="O59" s="123"/>
      <c r="P59" s="123"/>
      <c r="Q59" s="123"/>
      <c r="R59" s="123"/>
      <c r="S59" s="123"/>
      <c r="T59" s="91"/>
    </row>
    <row r="60" spans="1:20" ht="17.100000000000001" customHeight="1">
      <c r="A60" s="86" t="s">
        <v>123</v>
      </c>
      <c r="B60" s="90"/>
      <c r="D60" s="140"/>
      <c r="E60" s="12"/>
      <c r="F60" s="140"/>
      <c r="G60" s="12"/>
      <c r="H60" s="140"/>
      <c r="I60" s="12"/>
      <c r="J60" s="140"/>
      <c r="K60" s="89"/>
      <c r="M60" s="123"/>
      <c r="N60" s="123"/>
      <c r="O60" s="123"/>
      <c r="P60" s="123"/>
      <c r="Q60" s="123"/>
      <c r="R60" s="123"/>
      <c r="S60" s="123"/>
      <c r="T60" s="91"/>
    </row>
    <row r="61" spans="1:20" ht="17.100000000000001" customHeight="1">
      <c r="A61" s="86" t="s">
        <v>124</v>
      </c>
      <c r="B61" s="90">
        <v>17</v>
      </c>
      <c r="D61" s="127">
        <v>4769486</v>
      </c>
      <c r="E61" s="12"/>
      <c r="F61" s="127">
        <v>4357659</v>
      </c>
      <c r="G61" s="12"/>
      <c r="H61" s="127">
        <v>1345121</v>
      </c>
      <c r="I61" s="12"/>
      <c r="J61" s="127">
        <v>1327695</v>
      </c>
      <c r="K61" s="87"/>
      <c r="M61" s="123"/>
      <c r="N61" s="123"/>
      <c r="O61" s="123"/>
      <c r="P61" s="123"/>
      <c r="Q61" s="123"/>
      <c r="R61" s="123"/>
      <c r="S61" s="123"/>
      <c r="T61" s="91"/>
    </row>
    <row r="62" spans="1:20" ht="17.100000000000001" customHeight="1">
      <c r="A62" s="86" t="s">
        <v>62</v>
      </c>
      <c r="B62" s="90"/>
      <c r="D62" s="127">
        <v>113065</v>
      </c>
      <c r="E62" s="12"/>
      <c r="F62" s="127">
        <v>113276</v>
      </c>
      <c r="G62" s="12"/>
      <c r="H62" s="127">
        <v>29438</v>
      </c>
      <c r="I62" s="12"/>
      <c r="J62" s="127">
        <v>29213</v>
      </c>
      <c r="K62" s="87"/>
      <c r="M62" s="123"/>
      <c r="N62" s="123"/>
      <c r="O62" s="123"/>
      <c r="P62" s="123"/>
      <c r="Q62" s="123"/>
      <c r="R62" s="123"/>
      <c r="S62" s="123"/>
      <c r="T62" s="91"/>
    </row>
    <row r="63" spans="1:20" ht="17.100000000000001" customHeight="1">
      <c r="A63" s="86" t="s">
        <v>174</v>
      </c>
      <c r="B63" s="90">
        <v>28</v>
      </c>
      <c r="D63" s="127">
        <f>1800</f>
        <v>1800</v>
      </c>
      <c r="E63" s="12"/>
      <c r="F63" s="127">
        <v>1774</v>
      </c>
      <c r="G63" s="12"/>
      <c r="H63" s="127">
        <v>0</v>
      </c>
      <c r="I63" s="12"/>
      <c r="J63" s="127">
        <v>0</v>
      </c>
      <c r="K63" s="87"/>
      <c r="M63" s="123"/>
      <c r="N63" s="123"/>
      <c r="O63" s="123"/>
      <c r="P63" s="123"/>
      <c r="Q63" s="123"/>
      <c r="R63" s="123"/>
      <c r="S63" s="123"/>
      <c r="T63" s="91"/>
    </row>
    <row r="64" spans="1:20" ht="17.100000000000001" customHeight="1">
      <c r="A64" s="86" t="s">
        <v>102</v>
      </c>
      <c r="D64" s="127">
        <v>2845797</v>
      </c>
      <c r="E64" s="12"/>
      <c r="F64" s="127">
        <v>2810792</v>
      </c>
      <c r="G64" s="12"/>
      <c r="H64" s="127">
        <v>114692</v>
      </c>
      <c r="I64" s="12"/>
      <c r="J64" s="127">
        <v>116104</v>
      </c>
      <c r="K64" s="87"/>
      <c r="M64" s="123"/>
      <c r="N64" s="123"/>
      <c r="O64" s="123"/>
      <c r="P64" s="123"/>
      <c r="Q64" s="123"/>
      <c r="R64" s="123"/>
      <c r="S64" s="123"/>
      <c r="T64" s="91"/>
    </row>
    <row r="65" spans="1:20" ht="17.100000000000001" customHeight="1">
      <c r="A65" s="86" t="s">
        <v>140</v>
      </c>
      <c r="B65" s="90">
        <v>15</v>
      </c>
      <c r="D65" s="127">
        <v>36183</v>
      </c>
      <c r="E65" s="12"/>
      <c r="F65" s="127">
        <v>38642</v>
      </c>
      <c r="G65" s="12"/>
      <c r="H65" s="127">
        <v>0</v>
      </c>
      <c r="I65" s="12"/>
      <c r="J65" s="127">
        <v>117</v>
      </c>
      <c r="K65" s="87"/>
      <c r="M65" s="123"/>
      <c r="N65" s="123"/>
      <c r="O65" s="123"/>
      <c r="P65" s="123"/>
      <c r="Q65" s="123"/>
      <c r="R65" s="123"/>
      <c r="S65" s="123"/>
      <c r="T65" s="91"/>
    </row>
    <row r="66" spans="1:20" ht="17.100000000000001" customHeight="1">
      <c r="A66" s="86" t="s">
        <v>19</v>
      </c>
      <c r="B66" s="90"/>
      <c r="D66" s="138">
        <v>210141</v>
      </c>
      <c r="E66" s="12"/>
      <c r="F66" s="138">
        <v>213960</v>
      </c>
      <c r="G66" s="12"/>
      <c r="H66" s="138">
        <v>32350</v>
      </c>
      <c r="I66" s="12"/>
      <c r="J66" s="138">
        <v>34706</v>
      </c>
      <c r="K66" s="87"/>
      <c r="M66" s="123"/>
      <c r="N66" s="123"/>
      <c r="O66" s="123"/>
      <c r="P66" s="123"/>
      <c r="Q66" s="123"/>
      <c r="R66" s="123"/>
      <c r="S66" s="123"/>
      <c r="T66" s="91"/>
    </row>
    <row r="67" spans="1:20" ht="17.100000000000001" customHeight="1">
      <c r="A67" s="85" t="s">
        <v>20</v>
      </c>
      <c r="B67" s="90"/>
      <c r="D67" s="138">
        <f>SUM(D58:D66)</f>
        <v>8003422</v>
      </c>
      <c r="E67" s="12"/>
      <c r="F67" s="138">
        <f>SUM(F58:F66)</f>
        <v>7563053</v>
      </c>
      <c r="G67" s="12"/>
      <c r="H67" s="138">
        <f>SUM(H58:H66)</f>
        <v>1595101</v>
      </c>
      <c r="I67" s="12"/>
      <c r="J67" s="138">
        <f>SUM(J58:J66)</f>
        <v>1640335</v>
      </c>
      <c r="K67" s="87"/>
      <c r="M67" s="123"/>
      <c r="N67" s="123"/>
      <c r="O67" s="123"/>
      <c r="P67" s="123"/>
      <c r="Q67" s="123"/>
      <c r="R67" s="123"/>
      <c r="S67" s="123"/>
      <c r="T67" s="91"/>
    </row>
    <row r="68" spans="1:20" ht="17.100000000000001" customHeight="1">
      <c r="A68" s="85" t="s">
        <v>21</v>
      </c>
      <c r="B68" s="90"/>
      <c r="D68" s="138">
        <f>SUM(D56:D66)</f>
        <v>11978444</v>
      </c>
      <c r="E68" s="12"/>
      <c r="F68" s="138">
        <f>SUM(F56:F66)</f>
        <v>12119070</v>
      </c>
      <c r="G68" s="12"/>
      <c r="H68" s="138">
        <f>SUM(H56:H66)</f>
        <v>2506309</v>
      </c>
      <c r="I68" s="12"/>
      <c r="J68" s="138">
        <f>SUM(J56:J66)</f>
        <v>2542964</v>
      </c>
      <c r="K68" s="87"/>
      <c r="M68" s="123"/>
      <c r="N68" s="123"/>
      <c r="O68" s="123"/>
      <c r="P68" s="123"/>
      <c r="Q68" s="123"/>
      <c r="R68" s="123"/>
      <c r="S68" s="123"/>
      <c r="T68" s="91"/>
    </row>
    <row r="69" spans="1:20" ht="17.100000000000001" customHeight="1">
      <c r="A69" s="85" t="s">
        <v>22</v>
      </c>
      <c r="B69" s="90"/>
      <c r="E69" s="12"/>
      <c r="F69" s="127"/>
      <c r="G69" s="12"/>
      <c r="I69" s="12"/>
      <c r="J69" s="127"/>
      <c r="K69" s="87"/>
      <c r="M69" s="123"/>
      <c r="N69" s="123"/>
      <c r="O69" s="123"/>
      <c r="P69" s="123"/>
      <c r="Q69" s="123"/>
      <c r="R69" s="123"/>
      <c r="S69" s="123"/>
      <c r="T69" s="91"/>
    </row>
    <row r="70" spans="1:20" ht="17.100000000000001" customHeight="1">
      <c r="A70" s="86" t="s">
        <v>23</v>
      </c>
      <c r="B70" s="90"/>
      <c r="E70" s="12"/>
      <c r="F70" s="127"/>
      <c r="G70" s="12"/>
      <c r="I70" s="12"/>
      <c r="J70" s="127"/>
      <c r="K70" s="87"/>
      <c r="M70" s="123"/>
      <c r="N70" s="123"/>
      <c r="O70" s="123"/>
      <c r="P70" s="123"/>
      <c r="Q70" s="123"/>
      <c r="R70" s="123"/>
      <c r="S70" s="123"/>
      <c r="T70" s="91"/>
    </row>
    <row r="71" spans="1:20" ht="17.100000000000001" customHeight="1">
      <c r="A71" s="86" t="s">
        <v>24</v>
      </c>
      <c r="B71" s="90"/>
      <c r="E71" s="12"/>
      <c r="F71" s="127"/>
      <c r="G71" s="12"/>
      <c r="I71" s="12"/>
      <c r="J71" s="127"/>
      <c r="K71" s="87"/>
      <c r="M71" s="123"/>
      <c r="N71" s="123"/>
      <c r="O71" s="123"/>
      <c r="P71" s="123"/>
      <c r="Q71" s="123"/>
      <c r="R71" s="123"/>
      <c r="S71" s="123"/>
      <c r="T71" s="91"/>
    </row>
    <row r="72" spans="1:20" ht="17.100000000000001" customHeight="1" thickBot="1">
      <c r="A72" s="86" t="s">
        <v>25</v>
      </c>
      <c r="B72" s="90"/>
      <c r="D72" s="141">
        <v>2116754</v>
      </c>
      <c r="E72" s="12"/>
      <c r="F72" s="141">
        <v>2116754</v>
      </c>
      <c r="G72" s="12"/>
      <c r="H72" s="141">
        <v>2116754</v>
      </c>
      <c r="I72" s="12"/>
      <c r="J72" s="141">
        <v>2116754</v>
      </c>
      <c r="K72" s="87"/>
      <c r="M72" s="123"/>
      <c r="N72" s="123"/>
      <c r="O72" s="123"/>
      <c r="P72" s="123"/>
      <c r="Q72" s="123"/>
      <c r="R72" s="123"/>
      <c r="S72" s="123"/>
      <c r="T72" s="91"/>
    </row>
    <row r="73" spans="1:20" ht="17.100000000000001" customHeight="1" thickTop="1">
      <c r="A73" s="86" t="s">
        <v>26</v>
      </c>
      <c r="B73" s="90"/>
      <c r="E73" s="12"/>
      <c r="F73" s="127"/>
      <c r="G73" s="12"/>
      <c r="I73" s="12"/>
      <c r="J73" s="127"/>
      <c r="M73" s="123"/>
      <c r="N73" s="123"/>
      <c r="O73" s="123"/>
      <c r="P73" s="123"/>
      <c r="Q73" s="123"/>
      <c r="R73" s="123"/>
      <c r="S73" s="123"/>
      <c r="T73" s="91"/>
    </row>
    <row r="74" spans="1:20" ht="17.100000000000001" customHeight="1">
      <c r="A74" s="86" t="s">
        <v>27</v>
      </c>
      <c r="B74" s="90"/>
      <c r="D74" s="76">
        <v>1666827</v>
      </c>
      <c r="E74" s="12"/>
      <c r="F74" s="127">
        <v>1666827</v>
      </c>
      <c r="G74" s="12"/>
      <c r="H74" s="76">
        <v>1666827</v>
      </c>
      <c r="I74" s="12"/>
      <c r="J74" s="127">
        <v>1666827</v>
      </c>
      <c r="K74" s="87"/>
      <c r="M74" s="123"/>
      <c r="N74" s="123"/>
      <c r="O74" s="123"/>
      <c r="P74" s="123"/>
      <c r="Q74" s="123"/>
      <c r="R74" s="123"/>
      <c r="S74" s="123"/>
      <c r="T74" s="91"/>
    </row>
    <row r="75" spans="1:20" ht="17.100000000000001" customHeight="1">
      <c r="A75" s="86" t="s">
        <v>28</v>
      </c>
      <c r="B75" s="90"/>
      <c r="D75" s="76">
        <v>2062461</v>
      </c>
      <c r="E75" s="12"/>
      <c r="F75" s="127">
        <v>2062461</v>
      </c>
      <c r="G75" s="12"/>
      <c r="H75" s="76">
        <v>2062461</v>
      </c>
      <c r="I75" s="12"/>
      <c r="J75" s="127">
        <v>2062461</v>
      </c>
      <c r="K75" s="87"/>
      <c r="M75" s="123"/>
      <c r="N75" s="123"/>
      <c r="O75" s="123"/>
      <c r="P75" s="123"/>
      <c r="Q75" s="123"/>
      <c r="R75" s="123"/>
      <c r="S75" s="123"/>
      <c r="T75" s="91"/>
    </row>
    <row r="76" spans="1:20" ht="17.100000000000001" customHeight="1">
      <c r="A76" s="86" t="s">
        <v>29</v>
      </c>
      <c r="B76" s="90"/>
      <c r="D76" s="76">
        <v>568131</v>
      </c>
      <c r="E76" s="12"/>
      <c r="F76" s="127">
        <v>568131</v>
      </c>
      <c r="G76" s="12"/>
      <c r="H76" s="76">
        <v>0</v>
      </c>
      <c r="I76" s="12"/>
      <c r="J76" s="127">
        <v>0</v>
      </c>
      <c r="K76" s="87"/>
      <c r="M76" s="123"/>
      <c r="N76" s="123"/>
      <c r="O76" s="123"/>
      <c r="P76" s="123"/>
      <c r="Q76" s="123"/>
      <c r="R76" s="123"/>
      <c r="S76" s="123"/>
      <c r="T76" s="91"/>
    </row>
    <row r="77" spans="1:20" ht="17.100000000000001" customHeight="1">
      <c r="A77" s="86" t="s">
        <v>30</v>
      </c>
      <c r="B77" s="90"/>
      <c r="E77" s="12"/>
      <c r="F77" s="127"/>
      <c r="G77" s="12"/>
      <c r="I77" s="12"/>
      <c r="J77" s="127"/>
      <c r="K77" s="87"/>
      <c r="M77" s="123"/>
      <c r="N77" s="123"/>
      <c r="O77" s="123"/>
      <c r="P77" s="123"/>
      <c r="Q77" s="123"/>
      <c r="R77" s="123"/>
      <c r="S77" s="123"/>
      <c r="T77" s="91"/>
    </row>
    <row r="78" spans="1:20" ht="17.100000000000001" customHeight="1">
      <c r="A78" s="86" t="s">
        <v>31</v>
      </c>
      <c r="B78" s="90"/>
      <c r="C78" s="95"/>
      <c r="D78" s="76">
        <v>211675</v>
      </c>
      <c r="E78" s="17"/>
      <c r="F78" s="76">
        <v>211675</v>
      </c>
      <c r="G78" s="17"/>
      <c r="H78" s="76">
        <v>211675</v>
      </c>
      <c r="I78" s="17"/>
      <c r="J78" s="76">
        <v>211675</v>
      </c>
      <c r="K78" s="97"/>
      <c r="M78" s="123"/>
      <c r="N78" s="123"/>
      <c r="O78" s="123"/>
      <c r="P78" s="123"/>
      <c r="Q78" s="123"/>
      <c r="R78" s="123"/>
      <c r="S78" s="123"/>
      <c r="T78" s="91"/>
    </row>
    <row r="79" spans="1:20" ht="17.100000000000001" customHeight="1">
      <c r="A79" s="86" t="s">
        <v>32</v>
      </c>
      <c r="B79" s="90"/>
      <c r="C79" s="95"/>
      <c r="D79" s="76">
        <f>260066-1</f>
        <v>260065</v>
      </c>
      <c r="E79" s="17"/>
      <c r="F79" s="76">
        <v>447534</v>
      </c>
      <c r="G79" s="17"/>
      <c r="H79" s="76">
        <v>346030</v>
      </c>
      <c r="I79" s="17"/>
      <c r="J79" s="76">
        <v>367018</v>
      </c>
      <c r="K79" s="97"/>
      <c r="M79" s="123"/>
      <c r="N79" s="123"/>
      <c r="O79" s="123"/>
      <c r="P79" s="123"/>
      <c r="Q79" s="123"/>
      <c r="R79" s="123"/>
      <c r="S79" s="123"/>
      <c r="T79" s="91"/>
    </row>
    <row r="80" spans="1:20" ht="17.100000000000001" customHeight="1">
      <c r="A80" s="86" t="s">
        <v>66</v>
      </c>
      <c r="B80" s="90"/>
      <c r="C80" s="95"/>
      <c r="D80" s="138">
        <v>5752290</v>
      </c>
      <c r="E80" s="17"/>
      <c r="F80" s="138">
        <v>5675948</v>
      </c>
      <c r="G80" s="17"/>
      <c r="H80" s="138">
        <v>141313</v>
      </c>
      <c r="I80" s="17"/>
      <c r="J80" s="138">
        <v>141313</v>
      </c>
      <c r="K80" s="97"/>
      <c r="M80" s="123"/>
      <c r="N80" s="123"/>
      <c r="O80" s="123"/>
      <c r="P80" s="123"/>
      <c r="Q80" s="123"/>
      <c r="R80" s="123"/>
      <c r="S80" s="123"/>
      <c r="T80" s="91"/>
    </row>
    <row r="81" spans="1:20" ht="17.100000000000001" customHeight="1">
      <c r="A81" s="86" t="s">
        <v>149</v>
      </c>
      <c r="B81" s="90"/>
      <c r="D81" s="127">
        <f>SUM(D74:D80)</f>
        <v>10521449</v>
      </c>
      <c r="E81" s="12"/>
      <c r="F81" s="127">
        <f>SUM(F74:F80)</f>
        <v>10632576</v>
      </c>
      <c r="G81" s="12"/>
      <c r="H81" s="127">
        <f>SUM(H74:H80)</f>
        <v>4428306</v>
      </c>
      <c r="I81" s="12"/>
      <c r="J81" s="127">
        <f>SUM(J74:J80)</f>
        <v>4449294</v>
      </c>
      <c r="K81" s="87"/>
      <c r="M81" s="123"/>
      <c r="N81" s="123"/>
      <c r="O81" s="123"/>
      <c r="P81" s="123"/>
      <c r="Q81" s="123"/>
      <c r="R81" s="123"/>
      <c r="S81" s="123"/>
      <c r="T81" s="91"/>
    </row>
    <row r="82" spans="1:20" ht="17.100000000000001" customHeight="1">
      <c r="A82" s="86" t="s">
        <v>92</v>
      </c>
      <c r="B82" s="90"/>
      <c r="E82" s="12"/>
      <c r="F82" s="127"/>
      <c r="G82" s="12"/>
      <c r="I82" s="12"/>
      <c r="J82" s="127"/>
      <c r="K82" s="87"/>
      <c r="M82" s="123"/>
      <c r="N82" s="123"/>
      <c r="O82" s="123"/>
      <c r="P82" s="123"/>
      <c r="Q82" s="123"/>
      <c r="R82" s="123"/>
      <c r="S82" s="123"/>
      <c r="T82" s="91"/>
    </row>
    <row r="83" spans="1:20" ht="17.100000000000001" customHeight="1">
      <c r="A83" s="86" t="s">
        <v>93</v>
      </c>
      <c r="B83" s="90"/>
      <c r="D83" s="138">
        <v>114375</v>
      </c>
      <c r="E83" s="12"/>
      <c r="F83" s="138">
        <v>119537</v>
      </c>
      <c r="G83" s="12"/>
      <c r="H83" s="138">
        <v>0</v>
      </c>
      <c r="I83" s="12"/>
      <c r="J83" s="138">
        <v>0</v>
      </c>
      <c r="K83" s="93"/>
      <c r="M83" s="123"/>
      <c r="N83" s="123"/>
      <c r="O83" s="123"/>
      <c r="P83" s="123"/>
      <c r="Q83" s="123"/>
      <c r="R83" s="123"/>
      <c r="S83" s="123"/>
      <c r="T83" s="91"/>
    </row>
    <row r="84" spans="1:20" ht="17.100000000000001" customHeight="1">
      <c r="A84" s="85" t="s">
        <v>33</v>
      </c>
      <c r="B84" s="90"/>
      <c r="D84" s="138">
        <f>SUM(D81:D83)</f>
        <v>10635824</v>
      </c>
      <c r="E84" s="12"/>
      <c r="F84" s="138">
        <f>SUM(F81:F83)</f>
        <v>10752113</v>
      </c>
      <c r="G84" s="12"/>
      <c r="H84" s="138">
        <f>SUM(H81:H83)</f>
        <v>4428306</v>
      </c>
      <c r="I84" s="12"/>
      <c r="J84" s="138">
        <f>SUM(J81:J83)</f>
        <v>4449294</v>
      </c>
      <c r="K84" s="87"/>
      <c r="M84" s="123"/>
      <c r="N84" s="123"/>
      <c r="O84" s="123"/>
      <c r="P84" s="123"/>
      <c r="Q84" s="123"/>
      <c r="R84" s="123"/>
      <c r="S84" s="123"/>
      <c r="T84" s="91"/>
    </row>
    <row r="85" spans="1:20" ht="17.100000000000001" customHeight="1" thickBot="1">
      <c r="A85" s="85" t="s">
        <v>34</v>
      </c>
      <c r="B85" s="90"/>
      <c r="D85" s="141">
        <f>SUM(D68,D84)</f>
        <v>22614268</v>
      </c>
      <c r="E85" s="12"/>
      <c r="F85" s="141">
        <f>SUM(F68,F84)</f>
        <v>22871183</v>
      </c>
      <c r="G85" s="12"/>
      <c r="H85" s="141">
        <f>SUM(H68,H84)</f>
        <v>6934615</v>
      </c>
      <c r="I85" s="12"/>
      <c r="J85" s="141">
        <f>SUM(J68,J84)</f>
        <v>6992258</v>
      </c>
      <c r="K85" s="87"/>
      <c r="M85" s="123"/>
      <c r="N85" s="123"/>
      <c r="O85" s="123"/>
      <c r="P85" s="123"/>
      <c r="Q85" s="123"/>
      <c r="R85" s="123"/>
      <c r="S85" s="123"/>
      <c r="T85" s="91"/>
    </row>
    <row r="86" spans="1:20" ht="12.75" customHeight="1" thickTop="1">
      <c r="B86" s="98"/>
      <c r="C86" s="99"/>
      <c r="D86" s="127">
        <f>SUM(D85-D33)</f>
        <v>0</v>
      </c>
      <c r="E86" s="127"/>
      <c r="F86" s="109">
        <f>SUM(F85-F33)</f>
        <v>0</v>
      </c>
      <c r="G86" s="127"/>
      <c r="H86" s="127">
        <f>SUM(H85-H33)</f>
        <v>0</v>
      </c>
      <c r="I86" s="127"/>
      <c r="J86" s="109">
        <f>SUM(J85-J33)</f>
        <v>0</v>
      </c>
      <c r="K86" s="99"/>
      <c r="T86" s="91"/>
    </row>
    <row r="87" spans="1:20" ht="17.100000000000001" customHeight="1">
      <c r="B87" s="98"/>
      <c r="C87" s="99"/>
      <c r="E87" s="127"/>
      <c r="G87" s="127"/>
      <c r="I87" s="127"/>
      <c r="K87" s="99"/>
      <c r="T87" s="91"/>
    </row>
    <row r="88" spans="1:20" ht="17.100000000000001" customHeight="1">
      <c r="A88" s="86" t="s">
        <v>148</v>
      </c>
    </row>
    <row r="89" spans="1:20" ht="17.100000000000001" customHeight="1">
      <c r="A89" s="100"/>
    </row>
    <row r="90" spans="1:20" s="102" customFormat="1" ht="17.100000000000001" customHeight="1">
      <c r="A90" s="101"/>
      <c r="D90" s="127"/>
      <c r="E90" s="3"/>
      <c r="F90" s="109"/>
      <c r="G90" s="3"/>
      <c r="H90" s="127"/>
      <c r="I90" s="143"/>
      <c r="J90" s="144"/>
    </row>
    <row r="91" spans="1:20" s="102" customFormat="1" ht="17.100000000000001" customHeight="1">
      <c r="A91" s="103"/>
      <c r="D91" s="127"/>
      <c r="E91" s="3"/>
      <c r="F91" s="109"/>
      <c r="G91" s="3"/>
      <c r="H91" s="127"/>
      <c r="I91" s="143"/>
      <c r="J91" s="144"/>
    </row>
    <row r="92" spans="1:20" s="102" customFormat="1" ht="17.100000000000001" customHeight="1">
      <c r="B92" s="86" t="s">
        <v>94</v>
      </c>
      <c r="D92" s="127"/>
      <c r="E92" s="3"/>
      <c r="F92" s="109"/>
      <c r="G92" s="3"/>
      <c r="H92" s="127"/>
      <c r="I92" s="143"/>
      <c r="J92" s="144"/>
    </row>
    <row r="93" spans="1:20" s="102" customFormat="1" ht="17.100000000000001" customHeight="1">
      <c r="A93" s="101"/>
      <c r="D93" s="145"/>
      <c r="E93" s="143"/>
      <c r="F93" s="144"/>
      <c r="G93" s="143"/>
      <c r="H93" s="145"/>
      <c r="I93" s="143"/>
      <c r="J93" s="144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108"/>
  <sheetViews>
    <sheetView showGridLines="0" view="pageBreakPreview" topLeftCell="A31" zoomScale="90" zoomScaleNormal="115" zoomScaleSheetLayoutView="90" workbookViewId="0">
      <selection activeCell="H37" activeCellId="1" sqref="D37 H37"/>
    </sheetView>
  </sheetViews>
  <sheetFormatPr defaultColWidth="9.28515625" defaultRowHeight="21" customHeight="1"/>
  <cols>
    <col min="1" max="1" width="46.42578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8" s="1" customFormat="1" ht="19.5" customHeight="1">
      <c r="D1" s="2"/>
      <c r="F1" s="2"/>
      <c r="H1" s="2"/>
      <c r="J1" s="18" t="s">
        <v>89</v>
      </c>
    </row>
    <row r="2" spans="1:18" s="1" customFormat="1" ht="19.5" customHeight="1">
      <c r="A2" s="1" t="s">
        <v>0</v>
      </c>
      <c r="D2" s="2"/>
      <c r="F2" s="2"/>
      <c r="H2" s="2"/>
      <c r="J2" s="2"/>
    </row>
    <row r="3" spans="1:18" s="1" customFormat="1" ht="19.5" customHeight="1">
      <c r="A3" s="1" t="s">
        <v>97</v>
      </c>
      <c r="D3" s="2"/>
      <c r="F3" s="2"/>
      <c r="H3" s="2"/>
      <c r="J3" s="2"/>
    </row>
    <row r="4" spans="1:18" s="1" customFormat="1" ht="19.5" customHeight="1">
      <c r="A4" s="1" t="s">
        <v>156</v>
      </c>
      <c r="D4" s="2"/>
      <c r="F4" s="2"/>
      <c r="H4" s="2"/>
      <c r="J4" s="2"/>
    </row>
    <row r="5" spans="1:18" s="8" customFormat="1" ht="19.5" customHeight="1">
      <c r="D5" s="4"/>
      <c r="E5" s="3"/>
      <c r="F5" s="4"/>
      <c r="G5" s="3"/>
      <c r="H5" s="5"/>
      <c r="I5" s="3"/>
      <c r="J5" s="5" t="s">
        <v>111</v>
      </c>
    </row>
    <row r="6" spans="1:18" s="6" customFormat="1" ht="19.5" customHeight="1">
      <c r="D6" s="7"/>
      <c r="E6" s="124" t="s">
        <v>1</v>
      </c>
      <c r="F6" s="7"/>
      <c r="H6" s="7"/>
      <c r="I6" s="84" t="s">
        <v>2</v>
      </c>
      <c r="J6" s="7"/>
    </row>
    <row r="7" spans="1:18" s="8" customFormat="1" ht="19.5" customHeight="1">
      <c r="B7" s="116" t="s">
        <v>3</v>
      </c>
      <c r="D7" s="118" t="s">
        <v>157</v>
      </c>
      <c r="E7" s="10"/>
      <c r="F7" s="118" t="s">
        <v>134</v>
      </c>
      <c r="G7" s="47"/>
      <c r="H7" s="130" t="s">
        <v>157</v>
      </c>
      <c r="I7" s="10"/>
      <c r="J7" s="118" t="s">
        <v>134</v>
      </c>
    </row>
    <row r="8" spans="1:18" s="8" customFormat="1" ht="19.5" customHeight="1">
      <c r="B8" s="9"/>
      <c r="D8" s="48"/>
      <c r="E8" s="10"/>
      <c r="F8" s="77"/>
      <c r="G8" s="47"/>
      <c r="H8" s="131"/>
      <c r="I8" s="10"/>
      <c r="J8" s="48"/>
    </row>
    <row r="9" spans="1:18" s="8" customFormat="1" ht="19.5" customHeight="1">
      <c r="B9" s="9"/>
      <c r="D9" s="10"/>
      <c r="E9" s="10"/>
      <c r="F9" s="10"/>
      <c r="G9" s="47"/>
      <c r="H9" s="132"/>
      <c r="I9" s="10"/>
      <c r="J9" s="10"/>
    </row>
    <row r="10" spans="1:18" ht="19.5" customHeight="1">
      <c r="A10" s="1" t="s">
        <v>141</v>
      </c>
      <c r="B10" s="11">
        <v>18</v>
      </c>
    </row>
    <row r="11" spans="1:18" ht="19.5" customHeight="1">
      <c r="A11" s="3" t="s">
        <v>85</v>
      </c>
      <c r="B11" s="8"/>
      <c r="D11" s="12">
        <v>106555</v>
      </c>
      <c r="E11" s="12"/>
      <c r="F11" s="12">
        <v>886964</v>
      </c>
      <c r="G11" s="12"/>
      <c r="H11" s="13">
        <v>0</v>
      </c>
      <c r="I11" s="12"/>
      <c r="J11" s="12">
        <v>14011</v>
      </c>
      <c r="L11" s="12"/>
      <c r="M11" s="12"/>
      <c r="N11" s="12"/>
      <c r="O11" s="12"/>
      <c r="P11" s="12"/>
      <c r="Q11" s="12"/>
      <c r="R11" s="12"/>
    </row>
    <row r="12" spans="1:18" ht="19.5" customHeight="1">
      <c r="A12" s="3" t="s">
        <v>86</v>
      </c>
      <c r="B12" s="11"/>
      <c r="D12" s="12">
        <v>306951</v>
      </c>
      <c r="E12" s="12"/>
      <c r="F12" s="12">
        <v>121088</v>
      </c>
      <c r="G12" s="12"/>
      <c r="H12" s="13">
        <v>0</v>
      </c>
      <c r="I12" s="14"/>
      <c r="J12" s="13">
        <v>0</v>
      </c>
      <c r="L12" s="12"/>
      <c r="M12" s="12"/>
      <c r="N12" s="12"/>
      <c r="O12" s="12"/>
      <c r="P12" s="12"/>
      <c r="Q12" s="12"/>
      <c r="R12" s="12"/>
    </row>
    <row r="13" spans="1:18" ht="19.5" customHeight="1">
      <c r="A13" s="3" t="s">
        <v>87</v>
      </c>
      <c r="B13" s="11"/>
      <c r="D13" s="12">
        <v>6822</v>
      </c>
      <c r="E13" s="12"/>
      <c r="F13" s="12">
        <v>14844</v>
      </c>
      <c r="G13" s="12"/>
      <c r="H13" s="5">
        <v>956</v>
      </c>
      <c r="I13" s="14"/>
      <c r="J13" s="18">
        <v>5652</v>
      </c>
      <c r="L13" s="12"/>
      <c r="M13" s="12"/>
      <c r="N13" s="12"/>
      <c r="O13" s="12"/>
      <c r="P13" s="12"/>
      <c r="Q13" s="12"/>
      <c r="R13" s="12"/>
    </row>
    <row r="14" spans="1:18" ht="19.5" customHeight="1">
      <c r="A14" s="3" t="s">
        <v>35</v>
      </c>
      <c r="B14" s="11">
        <v>19</v>
      </c>
      <c r="D14" s="15">
        <v>4590</v>
      </c>
      <c r="E14" s="17"/>
      <c r="F14" s="15">
        <v>3734</v>
      </c>
      <c r="G14" s="17"/>
      <c r="H14" s="133">
        <v>14880</v>
      </c>
      <c r="I14" s="17"/>
      <c r="J14" s="23">
        <v>23920</v>
      </c>
      <c r="L14" s="12"/>
      <c r="M14" s="12"/>
      <c r="N14" s="12"/>
      <c r="O14" s="12"/>
      <c r="P14" s="12"/>
      <c r="Q14" s="12"/>
      <c r="R14" s="12"/>
    </row>
    <row r="15" spans="1:18" ht="19.5" customHeight="1">
      <c r="A15" s="1" t="s">
        <v>169</v>
      </c>
      <c r="B15" s="8"/>
      <c r="D15" s="15">
        <f>SUM(D11:D14)</f>
        <v>424918</v>
      </c>
      <c r="E15" s="12"/>
      <c r="F15" s="15">
        <f>SUM(F11:F14)</f>
        <v>1026630</v>
      </c>
      <c r="G15" s="12"/>
      <c r="H15" s="134">
        <f>SUM(H11:H14)</f>
        <v>15836</v>
      </c>
      <c r="I15" s="12"/>
      <c r="J15" s="15">
        <f>SUM(J11:J14)</f>
        <v>43583</v>
      </c>
      <c r="L15" s="12"/>
      <c r="M15" s="12"/>
      <c r="N15" s="12"/>
      <c r="O15" s="12"/>
      <c r="P15" s="12"/>
      <c r="Q15" s="12"/>
      <c r="R15" s="12"/>
    </row>
    <row r="16" spans="1:18" ht="19.5" customHeight="1">
      <c r="A16" s="1" t="s">
        <v>36</v>
      </c>
      <c r="B16" s="8"/>
      <c r="D16" s="12"/>
      <c r="E16" s="12"/>
      <c r="F16" s="12"/>
      <c r="G16" s="12"/>
      <c r="I16" s="12"/>
      <c r="J16" s="12"/>
      <c r="L16" s="12"/>
      <c r="M16" s="12"/>
      <c r="N16" s="12"/>
      <c r="O16" s="12"/>
      <c r="P16" s="12"/>
      <c r="Q16" s="12"/>
      <c r="R16" s="12"/>
    </row>
    <row r="17" spans="1:18" ht="19.5" customHeight="1">
      <c r="A17" s="3" t="s">
        <v>37</v>
      </c>
      <c r="B17" s="8"/>
      <c r="D17" s="12">
        <v>203144</v>
      </c>
      <c r="E17" s="12"/>
      <c r="F17" s="12">
        <v>513344</v>
      </c>
      <c r="G17" s="12"/>
      <c r="H17" s="13">
        <v>0</v>
      </c>
      <c r="I17" s="12"/>
      <c r="J17" s="12">
        <v>7820</v>
      </c>
      <c r="K17" s="12"/>
      <c r="L17" s="12"/>
      <c r="M17" s="12"/>
      <c r="N17" s="12"/>
      <c r="O17" s="12"/>
      <c r="P17" s="12"/>
      <c r="Q17" s="12"/>
      <c r="R17" s="12"/>
    </row>
    <row r="18" spans="1:18" ht="19.5" customHeight="1">
      <c r="A18" s="3" t="s">
        <v>38</v>
      </c>
      <c r="B18" s="11"/>
      <c r="D18" s="12">
        <v>149816</v>
      </c>
      <c r="E18" s="12"/>
      <c r="F18" s="12">
        <v>56797</v>
      </c>
      <c r="G18" s="12"/>
      <c r="H18" s="13">
        <v>0</v>
      </c>
      <c r="I18" s="14"/>
      <c r="J18" s="12">
        <v>0</v>
      </c>
      <c r="L18" s="12"/>
      <c r="M18" s="12"/>
      <c r="N18" s="12"/>
      <c r="O18" s="12"/>
      <c r="P18" s="12"/>
      <c r="Q18" s="12"/>
      <c r="R18" s="12"/>
    </row>
    <row r="19" spans="1:18" ht="19.5" customHeight="1">
      <c r="A19" s="3" t="s">
        <v>39</v>
      </c>
      <c r="B19" s="11"/>
      <c r="D19" s="12">
        <v>5170</v>
      </c>
      <c r="E19" s="12"/>
      <c r="F19" s="12">
        <v>8509</v>
      </c>
      <c r="G19" s="12"/>
      <c r="H19" s="4">
        <v>995</v>
      </c>
      <c r="I19" s="14"/>
      <c r="J19" s="12">
        <v>1765</v>
      </c>
      <c r="L19" s="12"/>
      <c r="M19" s="12"/>
      <c r="N19" s="12"/>
      <c r="O19" s="12"/>
      <c r="P19" s="12"/>
      <c r="Q19" s="12"/>
      <c r="R19" s="12"/>
    </row>
    <row r="20" spans="1:18" ht="19.5" customHeight="1">
      <c r="A20" s="3" t="s">
        <v>40</v>
      </c>
      <c r="B20" s="11"/>
      <c r="D20" s="12">
        <v>27045</v>
      </c>
      <c r="E20" s="12"/>
      <c r="F20" s="12">
        <v>77537</v>
      </c>
      <c r="G20" s="12"/>
      <c r="H20" s="4">
        <v>34</v>
      </c>
      <c r="I20" s="14"/>
      <c r="J20" s="12">
        <v>1104</v>
      </c>
      <c r="L20" s="12"/>
      <c r="M20" s="12"/>
      <c r="N20" s="12"/>
      <c r="O20" s="12"/>
      <c r="P20" s="12"/>
      <c r="Q20" s="12"/>
      <c r="R20" s="12"/>
    </row>
    <row r="21" spans="1:18" ht="19.5" customHeight="1">
      <c r="A21" s="3" t="s">
        <v>41</v>
      </c>
      <c r="B21" s="11"/>
      <c r="D21" s="12">
        <v>186062</v>
      </c>
      <c r="E21" s="12"/>
      <c r="F21" s="12">
        <v>318652</v>
      </c>
      <c r="G21" s="12"/>
      <c r="H21" s="4">
        <v>32992</v>
      </c>
      <c r="I21" s="12"/>
      <c r="J21" s="12">
        <v>34338</v>
      </c>
      <c r="L21" s="12"/>
      <c r="M21" s="12"/>
      <c r="N21" s="12"/>
      <c r="O21" s="12"/>
      <c r="P21" s="12"/>
      <c r="Q21" s="12"/>
      <c r="R21" s="12"/>
    </row>
    <row r="22" spans="1:18" ht="19.5" customHeight="1">
      <c r="A22" s="1" t="s">
        <v>42</v>
      </c>
      <c r="B22" s="11"/>
      <c r="D22" s="16">
        <f>SUM(D17:D21)</f>
        <v>571237</v>
      </c>
      <c r="E22" s="12"/>
      <c r="F22" s="16">
        <f>SUM(F17:F21)</f>
        <v>974839</v>
      </c>
      <c r="G22" s="12"/>
      <c r="H22" s="135">
        <f>SUM(H17:H21)</f>
        <v>34021</v>
      </c>
      <c r="I22" s="12"/>
      <c r="J22" s="16">
        <f>SUM(J17:J21)</f>
        <v>45027</v>
      </c>
      <c r="L22" s="12"/>
      <c r="M22" s="12"/>
      <c r="N22" s="12"/>
      <c r="O22" s="12"/>
      <c r="P22" s="12"/>
      <c r="Q22" s="12"/>
      <c r="R22" s="12"/>
    </row>
    <row r="23" spans="1:18" ht="19.5" customHeight="1">
      <c r="A23" s="1" t="s">
        <v>168</v>
      </c>
      <c r="B23" s="11"/>
      <c r="D23" s="12">
        <f>SUM(D15-D22)</f>
        <v>-146319</v>
      </c>
      <c r="E23" s="12"/>
      <c r="F23" s="12">
        <f>SUM(F15-F22)</f>
        <v>51791</v>
      </c>
      <c r="G23" s="12"/>
      <c r="H23" s="12">
        <f>SUM(H15-H22)</f>
        <v>-18185</v>
      </c>
      <c r="I23" s="12"/>
      <c r="J23" s="12">
        <f>SUM(J15-J22)</f>
        <v>-1444</v>
      </c>
      <c r="L23" s="12"/>
      <c r="M23" s="12"/>
      <c r="N23" s="12"/>
      <c r="O23" s="12"/>
      <c r="P23" s="12"/>
      <c r="Q23" s="12"/>
      <c r="R23" s="12"/>
    </row>
    <row r="24" spans="1:18" s="19" customFormat="1" ht="19.5" customHeight="1">
      <c r="A24" s="19" t="s">
        <v>130</v>
      </c>
      <c r="B24" s="11">
        <v>9</v>
      </c>
      <c r="D24" s="17">
        <v>12923</v>
      </c>
      <c r="E24" s="17"/>
      <c r="F24" s="17">
        <v>7271</v>
      </c>
      <c r="G24" s="17"/>
      <c r="H24" s="13">
        <v>0</v>
      </c>
      <c r="I24" s="17"/>
      <c r="J24" s="24">
        <v>0</v>
      </c>
      <c r="L24" s="12"/>
      <c r="M24" s="12"/>
      <c r="N24" s="12"/>
      <c r="O24" s="12"/>
      <c r="P24" s="12"/>
      <c r="Q24" s="12"/>
      <c r="R24" s="12"/>
    </row>
    <row r="25" spans="1:18" ht="19.5" customHeight="1">
      <c r="A25" s="19" t="s">
        <v>165</v>
      </c>
      <c r="B25" s="11"/>
      <c r="D25" s="12">
        <v>12916</v>
      </c>
      <c r="E25" s="12"/>
      <c r="F25" s="12">
        <v>14351</v>
      </c>
      <c r="G25" s="12"/>
      <c r="H25" s="5">
        <v>14748</v>
      </c>
      <c r="I25" s="14"/>
      <c r="J25" s="18">
        <v>26816</v>
      </c>
      <c r="L25" s="12"/>
      <c r="M25" s="12"/>
      <c r="N25" s="12"/>
      <c r="O25" s="12"/>
      <c r="P25" s="12"/>
      <c r="Q25" s="12"/>
      <c r="R25" s="12"/>
    </row>
    <row r="26" spans="1:18" ht="19.5" customHeight="1">
      <c r="A26" s="3" t="s">
        <v>43</v>
      </c>
      <c r="B26" s="11">
        <v>20</v>
      </c>
      <c r="D26" s="15">
        <v>-64274</v>
      </c>
      <c r="E26" s="17"/>
      <c r="F26" s="15">
        <v>-59758</v>
      </c>
      <c r="G26" s="17"/>
      <c r="H26" s="134">
        <v>-18963</v>
      </c>
      <c r="I26" s="17"/>
      <c r="J26" s="15">
        <v>-24453</v>
      </c>
      <c r="L26" s="12"/>
      <c r="M26" s="12"/>
      <c r="N26" s="12"/>
      <c r="O26" s="12"/>
      <c r="P26" s="12"/>
      <c r="Q26" s="12"/>
      <c r="R26" s="12"/>
    </row>
    <row r="27" spans="1:18" s="19" customFormat="1" ht="19.5" customHeight="1">
      <c r="A27" s="25" t="s">
        <v>166</v>
      </c>
      <c r="B27" s="26"/>
      <c r="D27" s="24">
        <f>SUM(D23:D26)</f>
        <v>-184754</v>
      </c>
      <c r="E27" s="17"/>
      <c r="F27" s="24">
        <f>SUM(F23:F26)</f>
        <v>13655</v>
      </c>
      <c r="G27" s="17"/>
      <c r="H27" s="12">
        <f>SUM(H23:H26)</f>
        <v>-22400</v>
      </c>
      <c r="I27" s="17"/>
      <c r="J27" s="24">
        <f>SUM(J23:J26)</f>
        <v>919</v>
      </c>
      <c r="L27" s="12"/>
      <c r="M27" s="12"/>
      <c r="N27" s="12"/>
      <c r="O27" s="12"/>
      <c r="P27" s="12"/>
      <c r="Q27" s="12"/>
      <c r="R27" s="12"/>
    </row>
    <row r="28" spans="1:18" ht="19.5" customHeight="1">
      <c r="A28" s="3" t="s">
        <v>249</v>
      </c>
      <c r="B28" s="11">
        <v>21</v>
      </c>
      <c r="D28" s="15">
        <v>-20693</v>
      </c>
      <c r="E28" s="12"/>
      <c r="F28" s="15">
        <v>-8845</v>
      </c>
      <c r="G28" s="12"/>
      <c r="H28" s="133">
        <v>1412</v>
      </c>
      <c r="I28" s="12"/>
      <c r="J28" s="23">
        <v>-426</v>
      </c>
      <c r="L28" s="12"/>
      <c r="M28" s="12"/>
      <c r="N28" s="12"/>
      <c r="O28" s="12"/>
      <c r="P28" s="12"/>
      <c r="Q28" s="12"/>
      <c r="R28" s="12"/>
    </row>
    <row r="29" spans="1:18" ht="19.5" customHeight="1" thickBot="1">
      <c r="A29" s="1" t="s">
        <v>167</v>
      </c>
      <c r="B29" s="8"/>
      <c r="D29" s="51">
        <f>SUM(D27:D28)</f>
        <v>-205447</v>
      </c>
      <c r="E29" s="12"/>
      <c r="F29" s="51">
        <f>SUM(F27:F28)</f>
        <v>4810</v>
      </c>
      <c r="G29" s="12"/>
      <c r="H29" s="51">
        <f>SUM(H27:H28)</f>
        <v>-20988</v>
      </c>
      <c r="I29" s="12"/>
      <c r="J29" s="51">
        <f>SUM(J27:J28)</f>
        <v>493</v>
      </c>
      <c r="L29" s="12"/>
      <c r="M29" s="12"/>
      <c r="N29" s="12"/>
      <c r="O29" s="12"/>
      <c r="P29" s="12"/>
      <c r="Q29" s="12"/>
      <c r="R29" s="12"/>
    </row>
    <row r="30" spans="1:18" ht="18.75" customHeight="1" thickTop="1">
      <c r="A30" s="1"/>
      <c r="B30" s="8"/>
      <c r="D30" s="21"/>
      <c r="E30" s="12"/>
      <c r="F30" s="21"/>
      <c r="G30" s="12"/>
      <c r="H30" s="21"/>
      <c r="I30" s="12"/>
      <c r="J30" s="21"/>
    </row>
    <row r="31" spans="1:18" ht="21" customHeight="1">
      <c r="A31" s="1" t="s">
        <v>170</v>
      </c>
      <c r="B31" s="8"/>
      <c r="D31" s="21"/>
      <c r="E31" s="12"/>
      <c r="F31" s="21"/>
      <c r="G31" s="12"/>
      <c r="H31" s="21"/>
      <c r="I31" s="4"/>
      <c r="J31" s="21"/>
    </row>
    <row r="32" spans="1:18" ht="21" customHeight="1" thickBot="1">
      <c r="A32" s="3" t="s">
        <v>64</v>
      </c>
      <c r="B32" s="8"/>
      <c r="D32" s="106">
        <f>+D29-D33</f>
        <v>-200185</v>
      </c>
      <c r="E32" s="4"/>
      <c r="F32" s="106">
        <f>+F29-F33</f>
        <v>559</v>
      </c>
      <c r="G32" s="4"/>
      <c r="H32" s="71">
        <f>H29</f>
        <v>-20988</v>
      </c>
      <c r="I32" s="4"/>
      <c r="J32" s="71">
        <f>J29</f>
        <v>493</v>
      </c>
    </row>
    <row r="33" spans="1:10" ht="21" customHeight="1" thickTop="1">
      <c r="A33" s="3" t="s">
        <v>63</v>
      </c>
      <c r="B33" s="8"/>
      <c r="D33" s="15">
        <v>-5262</v>
      </c>
      <c r="E33" s="4"/>
      <c r="F33" s="72">
        <v>4251</v>
      </c>
      <c r="G33" s="4"/>
      <c r="H33" s="21"/>
      <c r="I33" s="4"/>
      <c r="J33" s="21"/>
    </row>
    <row r="34" spans="1:10" ht="21" customHeight="1" thickBot="1">
      <c r="B34" s="8"/>
      <c r="D34" s="51">
        <f>SUM(D32:D33)</f>
        <v>-205447</v>
      </c>
      <c r="E34" s="4"/>
      <c r="F34" s="20">
        <f>SUM(F32:F33)</f>
        <v>4810</v>
      </c>
      <c r="G34" s="4"/>
      <c r="H34" s="21"/>
      <c r="I34" s="4"/>
      <c r="J34" s="21"/>
    </row>
    <row r="35" spans="1:10" ht="21" customHeight="1" thickTop="1">
      <c r="A35" s="1" t="s">
        <v>250</v>
      </c>
      <c r="B35" s="8"/>
      <c r="D35" s="21"/>
      <c r="E35" s="4"/>
      <c r="F35" s="21"/>
      <c r="G35" s="4"/>
      <c r="H35" s="21"/>
      <c r="I35" s="4"/>
      <c r="J35" s="21"/>
    </row>
    <row r="36" spans="1:10" ht="21" customHeight="1">
      <c r="A36" s="1" t="s">
        <v>44</v>
      </c>
      <c r="B36" s="11">
        <v>22</v>
      </c>
    </row>
    <row r="37" spans="1:10" ht="21" customHeight="1" thickBot="1">
      <c r="A37" s="3" t="s">
        <v>171</v>
      </c>
      <c r="B37" s="8"/>
      <c r="D37" s="184">
        <f>(D32/166682701)*1000</f>
        <v>-1.2009944571272577</v>
      </c>
      <c r="E37" s="28"/>
      <c r="F37" s="115">
        <f>F32/166682.701</f>
        <v>3.3536773561162773E-3</v>
      </c>
      <c r="G37" s="28"/>
      <c r="H37" s="184">
        <f>(H32/166682701)*1000</f>
        <v>-0.12591588613625837</v>
      </c>
      <c r="I37" s="28"/>
      <c r="J37" s="113">
        <f>J32/166682.701</f>
        <v>2.9577154500274147E-3</v>
      </c>
    </row>
    <row r="38" spans="1:10" ht="20.25" customHeight="1" thickTop="1"/>
    <row r="39" spans="1:10" ht="13.5" customHeight="1">
      <c r="B39" s="8"/>
      <c r="D39" s="29"/>
      <c r="F39" s="29"/>
      <c r="G39" s="28"/>
      <c r="H39" s="21"/>
      <c r="J39" s="29"/>
    </row>
    <row r="40" spans="1:10" ht="21" customHeight="1">
      <c r="A40" s="86" t="s">
        <v>148</v>
      </c>
    </row>
    <row r="41" spans="1:10" s="1" customFormat="1" ht="19.5" customHeight="1">
      <c r="D41" s="2"/>
      <c r="F41" s="2"/>
      <c r="H41" s="5"/>
      <c r="J41" s="18" t="s">
        <v>89</v>
      </c>
    </row>
    <row r="42" spans="1:10" s="1" customFormat="1" ht="19.5" customHeight="1">
      <c r="A42" s="1" t="s">
        <v>0</v>
      </c>
      <c r="D42" s="2"/>
      <c r="F42" s="2"/>
      <c r="H42" s="2"/>
      <c r="J42" s="2"/>
    </row>
    <row r="43" spans="1:10" s="1" customFormat="1" ht="21" customHeight="1">
      <c r="A43" s="1" t="s">
        <v>98</v>
      </c>
      <c r="D43" s="2"/>
      <c r="F43" s="2"/>
      <c r="H43" s="2"/>
      <c r="J43" s="2"/>
    </row>
    <row r="44" spans="1:10" s="1" customFormat="1" ht="21" customHeight="1">
      <c r="A44" s="1" t="s">
        <v>156</v>
      </c>
      <c r="D44" s="2"/>
      <c r="F44" s="2"/>
      <c r="H44" s="2"/>
      <c r="J44" s="2"/>
    </row>
    <row r="45" spans="1:10" s="8" customFormat="1" ht="21" customHeight="1">
      <c r="D45" s="4"/>
      <c r="E45" s="3"/>
      <c r="F45" s="4"/>
      <c r="G45" s="3"/>
      <c r="H45" s="5"/>
      <c r="I45" s="3"/>
      <c r="J45" s="5" t="s">
        <v>88</v>
      </c>
    </row>
    <row r="46" spans="1:10" s="6" customFormat="1" ht="21" customHeight="1">
      <c r="D46" s="7"/>
      <c r="E46" s="146" t="s">
        <v>1</v>
      </c>
      <c r="F46" s="7"/>
      <c r="H46" s="7"/>
      <c r="I46" s="84" t="s">
        <v>2</v>
      </c>
      <c r="J46" s="7"/>
    </row>
    <row r="47" spans="1:10" s="8" customFormat="1" ht="21" customHeight="1">
      <c r="B47" s="116" t="s">
        <v>3</v>
      </c>
      <c r="D47" s="118" t="s">
        <v>157</v>
      </c>
      <c r="E47" s="10"/>
      <c r="F47" s="118" t="s">
        <v>134</v>
      </c>
      <c r="G47" s="47"/>
      <c r="H47" s="130" t="s">
        <v>157</v>
      </c>
      <c r="I47" s="10"/>
      <c r="J47" s="118" t="s">
        <v>134</v>
      </c>
    </row>
    <row r="48" spans="1:10" s="8" customFormat="1" ht="21" customHeight="1">
      <c r="B48" s="9"/>
      <c r="D48" s="77"/>
      <c r="E48" s="10"/>
      <c r="F48" s="77"/>
      <c r="G48" s="47"/>
      <c r="H48" s="131"/>
      <c r="I48" s="10"/>
      <c r="J48" s="48"/>
    </row>
    <row r="49" spans="1:10" s="8" customFormat="1" ht="21" customHeight="1">
      <c r="B49" s="9"/>
      <c r="D49" s="48"/>
      <c r="E49" s="10"/>
      <c r="F49" s="48"/>
      <c r="G49" s="47"/>
      <c r="H49" s="131"/>
      <c r="I49" s="10"/>
      <c r="J49" s="48"/>
    </row>
    <row r="50" spans="1:10" ht="21" customHeight="1" thickBot="1">
      <c r="A50" s="1" t="s">
        <v>167</v>
      </c>
      <c r="B50" s="8"/>
      <c r="D50" s="27">
        <f>SUM(D34)</f>
        <v>-205447</v>
      </c>
      <c r="E50" s="21"/>
      <c r="F50" s="27">
        <f>SUM(F34)</f>
        <v>4810</v>
      </c>
      <c r="G50" s="21"/>
      <c r="H50" s="27">
        <f>H32</f>
        <v>-20988</v>
      </c>
      <c r="I50" s="21"/>
      <c r="J50" s="27">
        <f>J32</f>
        <v>493</v>
      </c>
    </row>
    <row r="51" spans="1:10" ht="21" customHeight="1" thickTop="1">
      <c r="B51" s="8"/>
      <c r="D51" s="21"/>
      <c r="E51" s="21"/>
      <c r="F51" s="21"/>
      <c r="G51" s="21"/>
      <c r="H51" s="21"/>
      <c r="I51" s="21"/>
      <c r="J51" s="21"/>
    </row>
    <row r="52" spans="1:10" ht="21" customHeight="1">
      <c r="A52" s="1" t="s">
        <v>108</v>
      </c>
      <c r="B52" s="8"/>
      <c r="D52" s="21"/>
      <c r="E52" s="21"/>
      <c r="F52" s="21"/>
      <c r="G52" s="21"/>
      <c r="H52" s="21"/>
      <c r="I52" s="21"/>
      <c r="J52" s="21"/>
    </row>
    <row r="53" spans="1:10" ht="21" customHeight="1">
      <c r="A53" s="32" t="s">
        <v>115</v>
      </c>
      <c r="B53" s="8"/>
      <c r="D53" s="21"/>
      <c r="E53" s="21"/>
      <c r="F53" s="21"/>
      <c r="G53" s="21"/>
      <c r="H53" s="21"/>
      <c r="I53" s="21"/>
      <c r="J53" s="21"/>
    </row>
    <row r="54" spans="1:10" ht="21" customHeight="1">
      <c r="A54" s="32" t="s">
        <v>143</v>
      </c>
      <c r="B54" s="8"/>
      <c r="D54" s="21"/>
      <c r="E54" s="21"/>
      <c r="F54" s="21"/>
      <c r="G54" s="21"/>
      <c r="H54" s="21"/>
      <c r="I54" s="21"/>
      <c r="J54" s="21"/>
    </row>
    <row r="55" spans="1:10" ht="21" customHeight="1">
      <c r="A55" s="3" t="s">
        <v>84</v>
      </c>
      <c r="B55" s="11"/>
      <c r="D55" s="21"/>
      <c r="E55" s="19"/>
      <c r="F55" s="21"/>
      <c r="G55" s="19"/>
      <c r="H55" s="21"/>
      <c r="I55" s="19"/>
      <c r="J55" s="21"/>
    </row>
    <row r="56" spans="1:10" ht="21" customHeight="1">
      <c r="A56" s="3" t="s">
        <v>103</v>
      </c>
      <c r="B56" s="8"/>
      <c r="D56" s="40">
        <f>-267</f>
        <v>-267</v>
      </c>
      <c r="E56" s="41"/>
      <c r="F56" s="40">
        <v>255</v>
      </c>
      <c r="G56" s="41"/>
      <c r="H56" s="18">
        <v>0</v>
      </c>
      <c r="I56" s="41"/>
      <c r="J56" s="18">
        <v>0</v>
      </c>
    </row>
    <row r="57" spans="1:10" ht="21" customHeight="1">
      <c r="A57" s="3" t="s">
        <v>234</v>
      </c>
      <c r="B57" s="11">
        <v>9</v>
      </c>
      <c r="D57" s="23">
        <v>2278</v>
      </c>
      <c r="E57" s="41"/>
      <c r="F57" s="23">
        <v>4055</v>
      </c>
      <c r="G57" s="41"/>
      <c r="H57" s="23">
        <v>0</v>
      </c>
      <c r="I57" s="41"/>
      <c r="J57" s="23">
        <v>0</v>
      </c>
    </row>
    <row r="58" spans="1:10" ht="21" customHeight="1">
      <c r="A58" s="3" t="s">
        <v>235</v>
      </c>
      <c r="B58" s="11"/>
      <c r="D58" s="22"/>
      <c r="E58" s="41"/>
      <c r="F58" s="22"/>
      <c r="G58" s="41"/>
      <c r="H58" s="22"/>
      <c r="I58" s="41"/>
      <c r="J58" s="22"/>
    </row>
    <row r="59" spans="1:10" ht="21" customHeight="1">
      <c r="A59" s="3" t="s">
        <v>151</v>
      </c>
      <c r="B59" s="11"/>
      <c r="D59" s="23">
        <f>SUM(D56:D57)</f>
        <v>2011</v>
      </c>
      <c r="E59" s="41"/>
      <c r="F59" s="23">
        <f>SUM(F56:F57)</f>
        <v>4310</v>
      </c>
      <c r="G59" s="41"/>
      <c r="H59" s="23">
        <f>SUM(H56:H57)</f>
        <v>0</v>
      </c>
      <c r="I59" s="41"/>
      <c r="J59" s="23">
        <f>SUM(J56:J57)</f>
        <v>0</v>
      </c>
    </row>
    <row r="60" spans="1:10" ht="21" customHeight="1">
      <c r="A60" s="32" t="s">
        <v>142</v>
      </c>
      <c r="B60" s="11"/>
      <c r="D60" s="18"/>
      <c r="E60" s="41"/>
      <c r="F60" s="18"/>
      <c r="G60" s="41"/>
      <c r="H60" s="5"/>
      <c r="I60" s="41"/>
      <c r="J60" s="18"/>
    </row>
    <row r="61" spans="1:10" ht="21" customHeight="1">
      <c r="A61" s="32" t="s">
        <v>143</v>
      </c>
      <c r="B61" s="11"/>
      <c r="D61" s="18"/>
      <c r="E61" s="41"/>
      <c r="F61" s="18"/>
      <c r="G61" s="41"/>
      <c r="H61" s="5"/>
      <c r="I61" s="41"/>
      <c r="J61" s="18"/>
    </row>
    <row r="62" spans="1:10" ht="21" customHeight="1">
      <c r="A62" s="3" t="s">
        <v>175</v>
      </c>
      <c r="B62" s="11"/>
      <c r="D62" s="18"/>
      <c r="E62" s="41"/>
      <c r="F62" s="3"/>
      <c r="J62" s="3"/>
    </row>
    <row r="63" spans="1:10" ht="21" customHeight="1">
      <c r="A63" s="3" t="s">
        <v>172</v>
      </c>
      <c r="B63" s="11"/>
      <c r="D63" s="18">
        <v>85890</v>
      </c>
      <c r="E63" s="41"/>
      <c r="F63" s="18">
        <v>0</v>
      </c>
      <c r="G63" s="41"/>
      <c r="H63" s="18">
        <v>0</v>
      </c>
      <c r="I63" s="41"/>
      <c r="J63" s="18">
        <v>0</v>
      </c>
    </row>
    <row r="64" spans="1:10" ht="21" customHeight="1">
      <c r="A64" s="3" t="s">
        <v>240</v>
      </c>
      <c r="B64" s="11">
        <v>9</v>
      </c>
      <c r="D64" s="23">
        <v>1257</v>
      </c>
      <c r="E64" s="41"/>
      <c r="F64" s="23">
        <v>-4468</v>
      </c>
      <c r="G64" s="41"/>
      <c r="H64" s="23">
        <v>0</v>
      </c>
      <c r="I64" s="41"/>
      <c r="J64" s="23">
        <v>0</v>
      </c>
    </row>
    <row r="65" spans="1:10" ht="21" customHeight="1">
      <c r="A65" s="3" t="s">
        <v>142</v>
      </c>
      <c r="B65" s="11"/>
      <c r="D65" s="22"/>
      <c r="E65" s="41"/>
      <c r="F65" s="22"/>
      <c r="G65" s="41"/>
      <c r="H65" s="22"/>
      <c r="I65" s="41"/>
      <c r="J65" s="22"/>
    </row>
    <row r="66" spans="1:10" ht="21" customHeight="1">
      <c r="A66" s="3" t="s">
        <v>151</v>
      </c>
      <c r="B66" s="11"/>
      <c r="D66" s="18">
        <f>SUM(D63:D64)</f>
        <v>87147</v>
      </c>
      <c r="E66" s="41"/>
      <c r="F66" s="18">
        <f>SUM(F63:F64)</f>
        <v>-4468</v>
      </c>
      <c r="G66" s="41"/>
      <c r="H66" s="18">
        <f>SUM(H64)</f>
        <v>0</v>
      </c>
      <c r="I66" s="41"/>
      <c r="J66" s="18">
        <f>SUM(J64)</f>
        <v>0</v>
      </c>
    </row>
    <row r="67" spans="1:10" ht="21" customHeight="1">
      <c r="A67" s="1" t="s">
        <v>109</v>
      </c>
      <c r="B67" s="11"/>
      <c r="D67" s="16">
        <f>SUM(D59+D66)</f>
        <v>89158</v>
      </c>
      <c r="E67" s="17"/>
      <c r="F67" s="16">
        <f>SUM(F59+F66)</f>
        <v>-158</v>
      </c>
      <c r="G67" s="17"/>
      <c r="H67" s="16">
        <f>SUM(H59+H66)</f>
        <v>0</v>
      </c>
      <c r="I67" s="17"/>
      <c r="J67" s="16">
        <f>SUM(J59+J66)</f>
        <v>0</v>
      </c>
    </row>
    <row r="68" spans="1:10" ht="21" customHeight="1">
      <c r="A68" s="1"/>
      <c r="B68" s="8"/>
      <c r="D68" s="29"/>
      <c r="E68" s="19"/>
      <c r="F68" s="29"/>
      <c r="G68" s="29"/>
      <c r="H68" s="21"/>
      <c r="I68" s="19"/>
      <c r="J68" s="29"/>
    </row>
    <row r="69" spans="1:10" ht="21" customHeight="1" thickBot="1">
      <c r="A69" s="1" t="s">
        <v>110</v>
      </c>
      <c r="B69" s="8"/>
      <c r="D69" s="27">
        <f>SUM(D50,D67)</f>
        <v>-116289</v>
      </c>
      <c r="E69" s="21"/>
      <c r="F69" s="27">
        <f>SUM(F50,F67)</f>
        <v>4652</v>
      </c>
      <c r="G69" s="4"/>
      <c r="H69" s="20">
        <f>SUM(H50,H67)</f>
        <v>-20988</v>
      </c>
      <c r="I69" s="4"/>
      <c r="J69" s="27">
        <f>SUM(J50,J67)</f>
        <v>493</v>
      </c>
    </row>
    <row r="70" spans="1:10" ht="21" customHeight="1" thickTop="1">
      <c r="B70" s="8"/>
      <c r="D70" s="29"/>
      <c r="E70" s="19"/>
      <c r="F70" s="29"/>
      <c r="G70" s="28"/>
      <c r="H70" s="21"/>
      <c r="J70" s="29"/>
    </row>
    <row r="71" spans="1:10" ht="21" customHeight="1">
      <c r="A71" s="1" t="s">
        <v>236</v>
      </c>
      <c r="B71" s="8"/>
      <c r="D71" s="29"/>
      <c r="E71" s="19"/>
      <c r="F71" s="29"/>
      <c r="G71" s="28"/>
      <c r="H71" s="21"/>
      <c r="J71" s="29"/>
    </row>
    <row r="72" spans="1:10" ht="21" customHeight="1" thickBot="1">
      <c r="A72" s="3" t="s">
        <v>64</v>
      </c>
      <c r="B72" s="8"/>
      <c r="D72" s="106">
        <f>D69-D73</f>
        <v>-111127</v>
      </c>
      <c r="E72" s="19"/>
      <c r="F72" s="106">
        <f>F69-F73</f>
        <v>367</v>
      </c>
      <c r="G72" s="28"/>
      <c r="H72" s="20">
        <f>H69-H73</f>
        <v>-20988</v>
      </c>
      <c r="I72" s="12"/>
      <c r="J72" s="20">
        <f>J69-J73</f>
        <v>493</v>
      </c>
    </row>
    <row r="73" spans="1:10" ht="21" customHeight="1" thickTop="1">
      <c r="A73" s="3" t="s">
        <v>63</v>
      </c>
      <c r="B73" s="8"/>
      <c r="D73" s="72">
        <v>-5162</v>
      </c>
      <c r="E73" s="70"/>
      <c r="F73" s="72">
        <f>4286-1</f>
        <v>4285</v>
      </c>
      <c r="G73" s="28"/>
      <c r="H73" s="21"/>
      <c r="J73" s="29"/>
    </row>
    <row r="74" spans="1:10" ht="21" customHeight="1" thickBot="1">
      <c r="B74" s="8"/>
      <c r="D74" s="27">
        <f>D69</f>
        <v>-116289</v>
      </c>
      <c r="E74" s="21"/>
      <c r="F74" s="27">
        <f>SUM(F72:F73)</f>
        <v>4652</v>
      </c>
      <c r="G74" s="28"/>
      <c r="H74" s="21"/>
      <c r="J74" s="29"/>
    </row>
    <row r="75" spans="1:10" ht="21" customHeight="1" thickTop="1">
      <c r="B75" s="8"/>
      <c r="D75" s="21"/>
      <c r="E75" s="21"/>
      <c r="F75" s="17"/>
      <c r="G75" s="28"/>
      <c r="H75" s="21"/>
      <c r="J75" s="29"/>
    </row>
    <row r="76" spans="1:10" ht="21" customHeight="1">
      <c r="A76" s="86" t="s">
        <v>148</v>
      </c>
    </row>
    <row r="77" spans="1:10" s="1" customFormat="1" ht="21" customHeight="1">
      <c r="A77" s="3"/>
      <c r="B77" s="3"/>
      <c r="C77" s="3"/>
      <c r="D77" s="4"/>
      <c r="E77" s="4"/>
      <c r="F77" s="4"/>
      <c r="G77" s="4"/>
      <c r="H77" s="4"/>
      <c r="I77" s="4"/>
      <c r="J77" s="4"/>
    </row>
    <row r="78" spans="1:10" ht="21" customHeight="1">
      <c r="E78" s="4"/>
      <c r="G78" s="4"/>
      <c r="I78" s="4"/>
    </row>
    <row r="79" spans="1:10" ht="21" customHeight="1">
      <c r="B79" s="30"/>
      <c r="D79" s="31"/>
      <c r="F79" s="31"/>
      <c r="H79" s="31"/>
      <c r="J79" s="31"/>
    </row>
    <row r="80" spans="1:10" ht="21" customHeight="1">
      <c r="A80" s="1"/>
    </row>
    <row r="82" spans="1:9" ht="21" customHeight="1">
      <c r="E82" s="4"/>
      <c r="G82" s="4"/>
      <c r="I82" s="4"/>
    </row>
    <row r="83" spans="1:9" ht="21" customHeight="1">
      <c r="E83" s="4"/>
      <c r="G83" s="4"/>
      <c r="I83" s="4"/>
    </row>
    <row r="84" spans="1:9" ht="21" customHeight="1">
      <c r="E84" s="4"/>
      <c r="G84" s="4"/>
      <c r="I84" s="4"/>
    </row>
    <row r="85" spans="1:9" ht="21" customHeight="1">
      <c r="E85" s="4"/>
      <c r="G85" s="4"/>
      <c r="I85" s="4"/>
    </row>
    <row r="86" spans="1:9" ht="21" customHeight="1">
      <c r="A86" s="1"/>
      <c r="E86" s="4"/>
      <c r="G86" s="4"/>
      <c r="I86" s="4"/>
    </row>
    <row r="87" spans="1:9" ht="21" customHeight="1">
      <c r="E87" s="4"/>
      <c r="G87" s="4"/>
      <c r="I87" s="4"/>
    </row>
    <row r="88" spans="1:9" ht="21" customHeight="1">
      <c r="E88" s="4"/>
      <c r="G88" s="4"/>
      <c r="I88" s="4"/>
    </row>
    <row r="89" spans="1:9" ht="21" customHeight="1">
      <c r="E89" s="4"/>
      <c r="G89" s="4"/>
      <c r="I89" s="4"/>
    </row>
    <row r="90" spans="1:9" ht="21" customHeight="1">
      <c r="E90" s="4"/>
      <c r="G90" s="4"/>
      <c r="I90" s="4"/>
    </row>
    <row r="91" spans="1:9" ht="21" customHeight="1">
      <c r="E91" s="4"/>
      <c r="G91" s="4"/>
      <c r="I91" s="4"/>
    </row>
    <row r="92" spans="1:9" ht="21" customHeight="1">
      <c r="E92" s="4"/>
      <c r="G92" s="4"/>
      <c r="I92" s="4"/>
    </row>
    <row r="93" spans="1:9" ht="21" customHeight="1">
      <c r="E93" s="4"/>
      <c r="G93" s="4"/>
      <c r="I93" s="4"/>
    </row>
    <row r="94" spans="1:9" ht="21" customHeight="1">
      <c r="B94" s="32"/>
      <c r="E94" s="4"/>
      <c r="G94" s="4"/>
      <c r="I94" s="4"/>
    </row>
    <row r="95" spans="1:9" ht="21" customHeight="1">
      <c r="E95" s="4"/>
      <c r="G95" s="4"/>
      <c r="I95" s="4"/>
    </row>
    <row r="96" spans="1:9" ht="21" customHeight="1">
      <c r="E96" s="4"/>
      <c r="G96" s="4"/>
      <c r="I96" s="4"/>
    </row>
    <row r="97" spans="5:9" ht="21" customHeight="1">
      <c r="E97" s="4"/>
      <c r="G97" s="4"/>
      <c r="I97" s="4"/>
    </row>
    <row r="98" spans="5:9" ht="21" customHeight="1">
      <c r="E98" s="4"/>
      <c r="G98" s="4"/>
      <c r="I98" s="4"/>
    </row>
    <row r="99" spans="5:9" ht="21" customHeight="1">
      <c r="E99" s="4"/>
      <c r="G99" s="4"/>
      <c r="I99" s="4"/>
    </row>
    <row r="100" spans="5:9" ht="21" customHeight="1">
      <c r="E100" s="4"/>
      <c r="G100" s="4"/>
      <c r="I100" s="4"/>
    </row>
    <row r="101" spans="5:9" ht="21" customHeight="1">
      <c r="E101" s="4"/>
      <c r="G101" s="4"/>
      <c r="I101" s="4"/>
    </row>
    <row r="102" spans="5:9" ht="21" customHeight="1">
      <c r="E102" s="4"/>
      <c r="G102" s="4"/>
      <c r="I102" s="4"/>
    </row>
    <row r="103" spans="5:9" ht="21" customHeight="1">
      <c r="E103" s="4"/>
      <c r="G103" s="4"/>
      <c r="I103" s="4"/>
    </row>
    <row r="104" spans="5:9" ht="21" customHeight="1">
      <c r="E104" s="4"/>
      <c r="G104" s="4"/>
      <c r="I104" s="4"/>
    </row>
    <row r="105" spans="5:9" ht="21" customHeight="1">
      <c r="E105" s="4"/>
      <c r="G105" s="4"/>
      <c r="I105" s="4"/>
    </row>
    <row r="106" spans="5:9" ht="21" customHeight="1">
      <c r="E106" s="4"/>
      <c r="G106" s="4"/>
      <c r="I106" s="4"/>
    </row>
    <row r="107" spans="5:9" ht="21" customHeight="1">
      <c r="E107" s="4"/>
      <c r="G107" s="4"/>
      <c r="I107" s="4"/>
    </row>
    <row r="108" spans="5:9" ht="21" customHeight="1">
      <c r="E108" s="4"/>
      <c r="G108" s="4"/>
      <c r="I108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C32"/>
  <sheetViews>
    <sheetView showGridLines="0" topLeftCell="A4" zoomScale="115" zoomScaleNormal="115" zoomScaleSheetLayoutView="100" workbookViewId="0">
      <selection activeCell="T15" sqref="T15"/>
    </sheetView>
  </sheetViews>
  <sheetFormatPr defaultColWidth="9.28515625" defaultRowHeight="15" customHeight="1"/>
  <cols>
    <col min="1" max="1" width="30.85546875" style="37" customWidth="1"/>
    <col min="2" max="2" width="4.7109375" style="37" customWidth="1"/>
    <col min="3" max="3" width="1.28515625" style="35" customWidth="1"/>
    <col min="4" max="4" width="11" style="37" customWidth="1"/>
    <col min="5" max="5" width="1.28515625" style="35" customWidth="1"/>
    <col min="6" max="6" width="11" style="37" customWidth="1"/>
    <col min="7" max="7" width="1.28515625" style="35" customWidth="1"/>
    <col min="8" max="8" width="11" style="37" customWidth="1"/>
    <col min="9" max="9" width="1.28515625" style="35" customWidth="1"/>
    <col min="10" max="10" width="11" style="37" customWidth="1"/>
    <col min="11" max="11" width="1.28515625" style="37" customWidth="1"/>
    <col min="12" max="12" width="11" style="37" customWidth="1"/>
    <col min="13" max="13" width="1.28515625" style="35" customWidth="1"/>
    <col min="14" max="14" width="11" style="37" customWidth="1"/>
    <col min="15" max="15" width="1.28515625" style="37" customWidth="1"/>
    <col min="16" max="16" width="11" style="35" customWidth="1"/>
    <col min="17" max="17" width="1.28515625" style="35" customWidth="1"/>
    <col min="18" max="18" width="12.5703125" style="35" customWidth="1"/>
    <col min="19" max="19" width="1.28515625" style="35" customWidth="1"/>
    <col min="20" max="20" width="12.5703125" style="35" customWidth="1"/>
    <col min="21" max="21" width="1.28515625" style="35" customWidth="1"/>
    <col min="22" max="22" width="11" style="37" customWidth="1"/>
    <col min="23" max="23" width="1.28515625" style="35" customWidth="1"/>
    <col min="24" max="24" width="11.7109375" style="35" customWidth="1"/>
    <col min="25" max="25" width="1.28515625" style="35" customWidth="1"/>
    <col min="26" max="26" width="11" style="37" customWidth="1"/>
    <col min="27" max="27" width="1.28515625" style="37" customWidth="1"/>
    <col min="28" max="28" width="11" style="37" customWidth="1"/>
    <col min="29" max="16384" width="9.28515625" style="37"/>
  </cols>
  <sheetData>
    <row r="1" spans="1:28" ht="15" customHeight="1">
      <c r="AB1" s="50" t="s">
        <v>89</v>
      </c>
    </row>
    <row r="2" spans="1:28" s="33" customFormat="1" ht="15" customHeight="1">
      <c r="A2" s="33" t="s">
        <v>0</v>
      </c>
      <c r="AB2" s="34"/>
    </row>
    <row r="3" spans="1:28" s="33" customFormat="1" ht="15" customHeight="1">
      <c r="A3" s="33" t="s">
        <v>99</v>
      </c>
    </row>
    <row r="4" spans="1:28" s="33" customFormat="1" ht="15" customHeight="1">
      <c r="A4" s="33" t="s">
        <v>156</v>
      </c>
    </row>
    <row r="5" spans="1:28" s="35" customFormat="1" ht="15" customHeight="1">
      <c r="AB5" s="49" t="s">
        <v>88</v>
      </c>
    </row>
    <row r="6" spans="1:28" ht="15" customHeight="1">
      <c r="C6" s="38"/>
      <c r="D6" s="63" t="s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9" customFormat="1" ht="15" customHeight="1">
      <c r="D7" s="187" t="s">
        <v>65</v>
      </c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69"/>
      <c r="Z7" s="69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86" t="s">
        <v>66</v>
      </c>
      <c r="O8" s="186"/>
      <c r="P8" s="186"/>
      <c r="Q8" s="186"/>
      <c r="R8" s="186"/>
      <c r="S8" s="186"/>
      <c r="T8" s="186"/>
      <c r="U8" s="186"/>
      <c r="V8" s="186"/>
      <c r="W8" s="68"/>
      <c r="X8" s="35"/>
      <c r="Y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87" t="s">
        <v>67</v>
      </c>
      <c r="O9" s="187"/>
      <c r="P9" s="187"/>
      <c r="Q9" s="187"/>
      <c r="R9" s="187"/>
      <c r="S9" s="187"/>
      <c r="T9" s="187"/>
      <c r="U9" s="67"/>
      <c r="V9" s="38"/>
      <c r="W9" s="38"/>
      <c r="X9" s="38"/>
      <c r="Y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68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69</v>
      </c>
      <c r="O11" s="38"/>
      <c r="P11" s="38"/>
      <c r="Q11" s="38"/>
      <c r="R11" s="38" t="s">
        <v>152</v>
      </c>
      <c r="S11" s="38"/>
      <c r="T11" s="38"/>
      <c r="U11" s="38"/>
      <c r="V11" s="38"/>
      <c r="W11" s="38"/>
      <c r="X11" s="38"/>
      <c r="Y11" s="38"/>
      <c r="Z11" s="39" t="s">
        <v>104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70</v>
      </c>
      <c r="O12" s="38"/>
      <c r="P12" s="38"/>
      <c r="Q12" s="38"/>
      <c r="R12" s="38" t="s">
        <v>145</v>
      </c>
      <c r="S12" s="38"/>
      <c r="T12" s="38" t="s">
        <v>125</v>
      </c>
      <c r="U12" s="38"/>
      <c r="V12" s="38" t="s">
        <v>71</v>
      </c>
      <c r="W12" s="38"/>
      <c r="X12" s="38" t="s">
        <v>52</v>
      </c>
      <c r="Y12" s="38"/>
      <c r="Z12" s="39" t="s">
        <v>105</v>
      </c>
    </row>
    <row r="13" spans="1:28" s="39" customFormat="1" ht="15" customHeight="1">
      <c r="D13" s="38" t="s">
        <v>45</v>
      </c>
      <c r="E13" s="38"/>
      <c r="G13" s="38"/>
      <c r="I13" s="38"/>
      <c r="J13" s="186" t="s">
        <v>30</v>
      </c>
      <c r="K13" s="186"/>
      <c r="L13" s="186"/>
      <c r="M13" s="38"/>
      <c r="N13" s="39" t="s">
        <v>72</v>
      </c>
      <c r="P13" s="39" t="s">
        <v>47</v>
      </c>
      <c r="Q13" s="38"/>
      <c r="R13" s="38" t="s">
        <v>146</v>
      </c>
      <c r="S13" s="38"/>
      <c r="T13" s="38" t="s">
        <v>126</v>
      </c>
      <c r="U13" s="38"/>
      <c r="V13" s="39" t="s">
        <v>73</v>
      </c>
      <c r="W13" s="38"/>
      <c r="X13" s="38" t="s">
        <v>74</v>
      </c>
      <c r="Y13" s="38"/>
      <c r="Z13" s="39" t="s">
        <v>75</v>
      </c>
      <c r="AB13" s="39" t="s">
        <v>51</v>
      </c>
    </row>
    <row r="14" spans="1:28" s="39" customFormat="1" ht="15" customHeight="1">
      <c r="D14" s="38" t="s">
        <v>46</v>
      </c>
      <c r="E14" s="38"/>
      <c r="G14" s="38"/>
      <c r="I14" s="38"/>
      <c r="J14" s="39" t="s">
        <v>48</v>
      </c>
      <c r="K14" s="38"/>
      <c r="M14" s="38"/>
      <c r="N14" s="39" t="s">
        <v>76</v>
      </c>
      <c r="P14" s="39" t="s">
        <v>53</v>
      </c>
      <c r="Q14" s="38"/>
      <c r="R14" s="38" t="s">
        <v>176</v>
      </c>
      <c r="S14" s="38"/>
      <c r="T14" s="38" t="s">
        <v>241</v>
      </c>
      <c r="U14" s="38"/>
      <c r="V14" s="39" t="s">
        <v>77</v>
      </c>
      <c r="W14" s="38"/>
      <c r="X14" s="38" t="s">
        <v>150</v>
      </c>
      <c r="Y14" s="38"/>
      <c r="Z14" s="38" t="s">
        <v>78</v>
      </c>
      <c r="AB14" s="39" t="s">
        <v>77</v>
      </c>
    </row>
    <row r="15" spans="1:28" s="39" customFormat="1" ht="15" customHeight="1">
      <c r="C15" s="38"/>
      <c r="D15" s="81" t="s">
        <v>49</v>
      </c>
      <c r="E15" s="38"/>
      <c r="F15" s="81" t="s">
        <v>28</v>
      </c>
      <c r="G15" s="38"/>
      <c r="H15" s="81" t="s">
        <v>29</v>
      </c>
      <c r="I15" s="38"/>
      <c r="J15" s="81" t="s">
        <v>55</v>
      </c>
      <c r="K15" s="38"/>
      <c r="L15" s="81" t="s">
        <v>50</v>
      </c>
      <c r="M15" s="38"/>
      <c r="N15" s="81" t="s">
        <v>79</v>
      </c>
      <c r="O15" s="38"/>
      <c r="P15" s="81" t="s">
        <v>54</v>
      </c>
      <c r="Q15" s="38"/>
      <c r="R15" s="107" t="s">
        <v>147</v>
      </c>
      <c r="S15" s="38"/>
      <c r="T15" s="81" t="s">
        <v>127</v>
      </c>
      <c r="U15" s="38"/>
      <c r="V15" s="81" t="s">
        <v>80</v>
      </c>
      <c r="W15" s="38"/>
      <c r="X15" s="81" t="s">
        <v>81</v>
      </c>
      <c r="Y15" s="38"/>
      <c r="Z15" s="81" t="s">
        <v>82</v>
      </c>
      <c r="AB15" s="81" t="s">
        <v>80</v>
      </c>
    </row>
    <row r="16" spans="1:28" ht="15" customHeight="1">
      <c r="A16" s="33" t="s">
        <v>144</v>
      </c>
      <c r="C16" s="62"/>
      <c r="D16" s="43">
        <v>1666827</v>
      </c>
      <c r="E16" s="43"/>
      <c r="F16" s="43">
        <v>2062461</v>
      </c>
      <c r="G16" s="43"/>
      <c r="H16" s="43">
        <v>568131</v>
      </c>
      <c r="I16" s="43"/>
      <c r="J16" s="43">
        <v>211675</v>
      </c>
      <c r="K16" s="43"/>
      <c r="L16" s="43">
        <v>1857861</v>
      </c>
      <c r="M16" s="43"/>
      <c r="N16" s="43">
        <v>124328</v>
      </c>
      <c r="O16" s="43"/>
      <c r="P16" s="43">
        <v>5580940</v>
      </c>
      <c r="Q16" s="43"/>
      <c r="R16" s="43">
        <v>274156</v>
      </c>
      <c r="S16" s="43"/>
      <c r="T16" s="43">
        <v>-611</v>
      </c>
      <c r="U16" s="43"/>
      <c r="V16" s="43">
        <f>SUM(N16:T16)</f>
        <v>5978813</v>
      </c>
      <c r="W16" s="43"/>
      <c r="X16" s="43">
        <f>SUM(D16:L16,V16)</f>
        <v>12345768</v>
      </c>
      <c r="Y16" s="43"/>
      <c r="Z16" s="43">
        <v>139879</v>
      </c>
      <c r="AA16" s="43"/>
      <c r="AB16" s="42">
        <f>SUM(X16:Z16)</f>
        <v>12485647</v>
      </c>
    </row>
    <row r="17" spans="1:29" ht="15" customHeight="1">
      <c r="A17" s="52" t="s">
        <v>107</v>
      </c>
      <c r="C17" s="62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v>559</v>
      </c>
      <c r="M17" s="42"/>
      <c r="N17" s="43">
        <v>0</v>
      </c>
      <c r="O17" s="43"/>
      <c r="P17" s="43">
        <v>0</v>
      </c>
      <c r="Q17" s="42"/>
      <c r="R17" s="42">
        <v>0</v>
      </c>
      <c r="S17" s="42"/>
      <c r="T17" s="42">
        <v>0</v>
      </c>
      <c r="U17" s="42"/>
      <c r="V17" s="43">
        <f>SUM(N17:T17)</f>
        <v>0</v>
      </c>
      <c r="W17" s="42"/>
      <c r="X17" s="43">
        <f>SUM(D17:L17,V17)</f>
        <v>559</v>
      </c>
      <c r="Y17" s="42"/>
      <c r="Z17" s="43">
        <v>4251</v>
      </c>
      <c r="AA17" s="42"/>
      <c r="AB17" s="42">
        <f>SUM(X17:Z17)</f>
        <v>4810</v>
      </c>
    </row>
    <row r="18" spans="1:29" ht="15" customHeight="1">
      <c r="A18" s="52" t="s">
        <v>109</v>
      </c>
      <c r="C18" s="62"/>
      <c r="D18" s="73">
        <v>0</v>
      </c>
      <c r="E18" s="42"/>
      <c r="F18" s="73">
        <v>0</v>
      </c>
      <c r="G18" s="42"/>
      <c r="H18" s="73">
        <v>0</v>
      </c>
      <c r="I18" s="42"/>
      <c r="J18" s="73">
        <v>0</v>
      </c>
      <c r="K18" s="42"/>
      <c r="L18" s="73">
        <v>0</v>
      </c>
      <c r="M18" s="42"/>
      <c r="N18" s="73">
        <v>221</v>
      </c>
      <c r="O18" s="43"/>
      <c r="P18" s="73">
        <v>0</v>
      </c>
      <c r="Q18" s="42"/>
      <c r="R18" s="74">
        <v>0</v>
      </c>
      <c r="S18" s="42"/>
      <c r="T18" s="74">
        <v>-413</v>
      </c>
      <c r="U18" s="42"/>
      <c r="V18" s="73">
        <f>SUM(N18:T18)</f>
        <v>-192</v>
      </c>
      <c r="W18" s="42"/>
      <c r="X18" s="73">
        <f>SUM(D18:L18,V18)</f>
        <v>-192</v>
      </c>
      <c r="Y18" s="42"/>
      <c r="Z18" s="73">
        <v>34</v>
      </c>
      <c r="AA18" s="42"/>
      <c r="AB18" s="74">
        <f>SUM(X18:Z18)</f>
        <v>-158</v>
      </c>
    </row>
    <row r="19" spans="1:29" ht="15" customHeight="1">
      <c r="A19" s="52" t="s">
        <v>110</v>
      </c>
      <c r="C19" s="62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559</v>
      </c>
      <c r="M19" s="42"/>
      <c r="N19" s="45">
        <f>SUM(N17:N18)</f>
        <v>221</v>
      </c>
      <c r="O19" s="45"/>
      <c r="P19" s="45">
        <f>SUM(P17:P18)</f>
        <v>0</v>
      </c>
      <c r="Q19" s="43"/>
      <c r="R19" s="45">
        <f>SUM(R17:R18)</f>
        <v>0</v>
      </c>
      <c r="S19" s="43"/>
      <c r="T19" s="45">
        <f>SUM(T17:T18)</f>
        <v>-413</v>
      </c>
      <c r="U19" s="43"/>
      <c r="V19" s="45">
        <f>SUM(V17:V18)</f>
        <v>-192</v>
      </c>
      <c r="W19" s="42"/>
      <c r="X19" s="45">
        <f>SUM(X17:X18)</f>
        <v>367</v>
      </c>
      <c r="Y19" s="42"/>
      <c r="Z19" s="45">
        <f>SUM(Z17:Z18)</f>
        <v>4285</v>
      </c>
      <c r="AA19" s="42"/>
      <c r="AB19" s="45">
        <f>SUM(AB17:AB18)</f>
        <v>4652</v>
      </c>
    </row>
    <row r="20" spans="1:29" ht="15" customHeight="1">
      <c r="A20" s="52" t="s">
        <v>131</v>
      </c>
      <c r="C20" s="62"/>
      <c r="D20" s="45">
        <v>0</v>
      </c>
      <c r="E20" s="43"/>
      <c r="F20" s="45">
        <v>0</v>
      </c>
      <c r="G20" s="43"/>
      <c r="H20" s="45">
        <v>0</v>
      </c>
      <c r="I20" s="43"/>
      <c r="J20" s="45">
        <v>0</v>
      </c>
      <c r="K20" s="43"/>
      <c r="L20" s="45">
        <v>765</v>
      </c>
      <c r="M20" s="42"/>
      <c r="N20" s="45">
        <v>0</v>
      </c>
      <c r="O20" s="45"/>
      <c r="P20" s="45">
        <v>-765</v>
      </c>
      <c r="Q20" s="43"/>
      <c r="R20" s="45">
        <v>0</v>
      </c>
      <c r="S20" s="43"/>
      <c r="T20" s="45">
        <v>0</v>
      </c>
      <c r="U20" s="43"/>
      <c r="V20" s="45">
        <f>SUM(N20:T20)</f>
        <v>-765</v>
      </c>
      <c r="W20" s="42"/>
      <c r="X20" s="45">
        <v>0</v>
      </c>
      <c r="Y20" s="42"/>
      <c r="Z20" s="45">
        <v>0</v>
      </c>
      <c r="AA20" s="42"/>
      <c r="AB20" s="45">
        <v>0</v>
      </c>
    </row>
    <row r="21" spans="1:29" ht="15" customHeight="1" thickBot="1">
      <c r="A21" s="33" t="s">
        <v>133</v>
      </c>
      <c r="C21" s="37"/>
      <c r="D21" s="46">
        <f>SUM(D16,D19:D20)</f>
        <v>1666827</v>
      </c>
      <c r="E21" s="42"/>
      <c r="F21" s="46">
        <f>SUM(F16,F19:F20)</f>
        <v>2062461</v>
      </c>
      <c r="G21" s="42"/>
      <c r="H21" s="46">
        <f>SUM(H16,H19:H20)</f>
        <v>568131</v>
      </c>
      <c r="I21" s="42"/>
      <c r="J21" s="46">
        <f>SUM(J16,J19:J20)</f>
        <v>211675</v>
      </c>
      <c r="K21" s="42"/>
      <c r="L21" s="46">
        <f>SUM(L16,L19:L20)</f>
        <v>1859185</v>
      </c>
      <c r="M21" s="42"/>
      <c r="N21" s="46">
        <f>SUM(N16,N19:N20)</f>
        <v>124549</v>
      </c>
      <c r="O21" s="43"/>
      <c r="P21" s="46">
        <f>SUM(P16,P19:P20)</f>
        <v>5580175</v>
      </c>
      <c r="Q21" s="42"/>
      <c r="R21" s="46">
        <f>SUM(R16,R19:R20)</f>
        <v>274156</v>
      </c>
      <c r="S21" s="42"/>
      <c r="T21" s="46">
        <f>SUM(T16,T19:T20)</f>
        <v>-1024</v>
      </c>
      <c r="U21" s="42"/>
      <c r="V21" s="46">
        <f>SUM(V16,V19:V20)</f>
        <v>5977856</v>
      </c>
      <c r="W21" s="42"/>
      <c r="X21" s="46">
        <f>SUM(X16,X19:X20)</f>
        <v>12346135</v>
      </c>
      <c r="Y21" s="42"/>
      <c r="Z21" s="46">
        <f>SUM(Z16,Z19:Z20)</f>
        <v>144164</v>
      </c>
      <c r="AA21" s="42"/>
      <c r="AB21" s="46">
        <f>SUM(AB16,AB19:AB20)</f>
        <v>12490299</v>
      </c>
    </row>
    <row r="22" spans="1:29" ht="15" customHeight="1" thickTop="1">
      <c r="A22" s="33"/>
      <c r="C22" s="37"/>
      <c r="D22" s="44"/>
      <c r="E22" s="42"/>
      <c r="F22" s="44"/>
      <c r="G22" s="42"/>
      <c r="H22" s="44"/>
      <c r="I22" s="42"/>
      <c r="J22" s="44"/>
      <c r="K22" s="42"/>
      <c r="L22" s="44"/>
      <c r="M22" s="42"/>
      <c r="N22" s="44"/>
      <c r="O22" s="43"/>
      <c r="P22" s="44"/>
      <c r="Q22" s="42"/>
      <c r="R22" s="42"/>
      <c r="S22" s="42"/>
      <c r="T22" s="42"/>
      <c r="U22" s="42"/>
      <c r="V22" s="44"/>
      <c r="W22" s="42"/>
      <c r="X22" s="44"/>
      <c r="Y22" s="42"/>
      <c r="Z22" s="44"/>
      <c r="AA22" s="42"/>
      <c r="AB22" s="43"/>
    </row>
    <row r="23" spans="1:29" ht="15" customHeight="1">
      <c r="A23" s="33" t="s">
        <v>158</v>
      </c>
      <c r="C23" s="62"/>
      <c r="D23" s="43">
        <v>1666827</v>
      </c>
      <c r="E23" s="43"/>
      <c r="F23" s="43">
        <v>2062461</v>
      </c>
      <c r="G23" s="43"/>
      <c r="H23" s="43">
        <v>568131</v>
      </c>
      <c r="I23" s="43"/>
      <c r="J23" s="43">
        <v>211675</v>
      </c>
      <c r="K23" s="43"/>
      <c r="L23" s="43">
        <v>447534</v>
      </c>
      <c r="M23" s="43"/>
      <c r="N23" s="43">
        <v>124299</v>
      </c>
      <c r="O23" s="43"/>
      <c r="P23" s="43">
        <v>5478403</v>
      </c>
      <c r="Q23" s="43"/>
      <c r="R23" s="43">
        <v>85453</v>
      </c>
      <c r="S23" s="43"/>
      <c r="T23" s="43">
        <v>-12207</v>
      </c>
      <c r="U23" s="43"/>
      <c r="V23" s="43">
        <f>SUM(N23:T23)</f>
        <v>5675948</v>
      </c>
      <c r="W23" s="43"/>
      <c r="X23" s="43">
        <f>SUM(D23:L23,V23)</f>
        <v>10632576</v>
      </c>
      <c r="Y23" s="43"/>
      <c r="Z23" s="43">
        <v>119537</v>
      </c>
      <c r="AA23" s="43"/>
      <c r="AB23" s="42">
        <f>SUM(X23:Z23)</f>
        <v>10752113</v>
      </c>
      <c r="AC23" s="35"/>
    </row>
    <row r="24" spans="1:29" ht="15" customHeight="1">
      <c r="A24" s="52" t="s">
        <v>173</v>
      </c>
      <c r="C24" s="62"/>
      <c r="D24" s="43">
        <v>0</v>
      </c>
      <c r="E24" s="42"/>
      <c r="F24" s="43">
        <v>0</v>
      </c>
      <c r="G24" s="42"/>
      <c r="H24" s="43">
        <v>0</v>
      </c>
      <c r="I24" s="42"/>
      <c r="J24" s="43">
        <v>0</v>
      </c>
      <c r="K24" s="42"/>
      <c r="L24" s="43">
        <f>'PL&amp;OCI'!D32</f>
        <v>-200185</v>
      </c>
      <c r="M24" s="42"/>
      <c r="N24" s="43">
        <v>0</v>
      </c>
      <c r="O24" s="43"/>
      <c r="P24" s="43">
        <v>0</v>
      </c>
      <c r="Q24" s="42"/>
      <c r="R24" s="43">
        <v>0</v>
      </c>
      <c r="S24" s="42"/>
      <c r="T24" s="43">
        <v>0</v>
      </c>
      <c r="U24" s="42"/>
      <c r="V24" s="43">
        <f>SUM(N24:T24)</f>
        <v>0</v>
      </c>
      <c r="W24" s="42"/>
      <c r="X24" s="43">
        <f>SUM(D24:L24,V24)</f>
        <v>-200185</v>
      </c>
      <c r="Y24" s="42"/>
      <c r="Z24" s="43">
        <f>'PL&amp;OCI'!D33</f>
        <v>-5262</v>
      </c>
      <c r="AA24" s="42"/>
      <c r="AB24" s="42">
        <f>SUM(X24:Z24)</f>
        <v>-205447</v>
      </c>
      <c r="AC24" s="35"/>
    </row>
    <row r="25" spans="1:29" ht="15" customHeight="1">
      <c r="A25" s="52" t="s">
        <v>109</v>
      </c>
      <c r="C25" s="62"/>
      <c r="D25" s="73">
        <v>0</v>
      </c>
      <c r="E25" s="42"/>
      <c r="F25" s="73">
        <v>0</v>
      </c>
      <c r="G25" s="42"/>
      <c r="H25" s="73">
        <v>0</v>
      </c>
      <c r="I25" s="42"/>
      <c r="J25" s="73">
        <v>0</v>
      </c>
      <c r="K25" s="42"/>
      <c r="L25" s="73">
        <v>0</v>
      </c>
      <c r="M25" s="42"/>
      <c r="N25" s="73">
        <f>-367</f>
        <v>-367</v>
      </c>
      <c r="O25" s="43"/>
      <c r="P25" s="73">
        <v>0</v>
      </c>
      <c r="Q25" s="42"/>
      <c r="R25" s="74">
        <f>'PL&amp;OCI'!D63</f>
        <v>85890</v>
      </c>
      <c r="S25" s="42"/>
      <c r="T25" s="74">
        <v>3535</v>
      </c>
      <c r="U25" s="42"/>
      <c r="V25" s="73">
        <f>SUM(N25:T25)</f>
        <v>89058</v>
      </c>
      <c r="W25" s="42"/>
      <c r="X25" s="73">
        <f>SUM(D25:L25,V25)</f>
        <v>89058</v>
      </c>
      <c r="Y25" s="42"/>
      <c r="Z25" s="73">
        <v>100</v>
      </c>
      <c r="AA25" s="42"/>
      <c r="AB25" s="74">
        <f>SUM(X25:Z25)</f>
        <v>89158</v>
      </c>
    </row>
    <row r="26" spans="1:29" ht="15" customHeight="1">
      <c r="A26" s="52" t="s">
        <v>110</v>
      </c>
      <c r="C26" s="62"/>
      <c r="D26" s="45">
        <f>SUM(D24:D25)</f>
        <v>0</v>
      </c>
      <c r="E26" s="43"/>
      <c r="F26" s="45">
        <f>SUM(F24:F25)</f>
        <v>0</v>
      </c>
      <c r="G26" s="43"/>
      <c r="H26" s="45">
        <f>SUM(H24:H25)</f>
        <v>0</v>
      </c>
      <c r="I26" s="43"/>
      <c r="J26" s="45">
        <f>SUM(J24:J25)</f>
        <v>0</v>
      </c>
      <c r="K26" s="43"/>
      <c r="L26" s="45">
        <f>SUM(L24:L25)</f>
        <v>-200185</v>
      </c>
      <c r="M26" s="42"/>
      <c r="N26" s="45">
        <f>SUM(N24:N25)</f>
        <v>-367</v>
      </c>
      <c r="O26" s="45"/>
      <c r="P26" s="45">
        <f>SUM(P24:P25)</f>
        <v>0</v>
      </c>
      <c r="Q26" s="43"/>
      <c r="R26" s="45">
        <f>SUM(R24:R25)</f>
        <v>85890</v>
      </c>
      <c r="S26" s="43"/>
      <c r="T26" s="45">
        <f>SUM(T24:T25)</f>
        <v>3535</v>
      </c>
      <c r="U26" s="43"/>
      <c r="V26" s="45">
        <f>SUM(V24:V25)</f>
        <v>89058</v>
      </c>
      <c r="W26" s="42"/>
      <c r="X26" s="45">
        <f>SUM(X24:X25)</f>
        <v>-111127</v>
      </c>
      <c r="Y26" s="42"/>
      <c r="Z26" s="45">
        <f>SUM(Z24:Z25)</f>
        <v>-5162</v>
      </c>
      <c r="AA26" s="42"/>
      <c r="AB26" s="45">
        <f>SUM(AB24:AB25)</f>
        <v>-116289</v>
      </c>
      <c r="AC26" s="64">
        <f>AB26-'PL&amp;OCI'!D74</f>
        <v>0</v>
      </c>
    </row>
    <row r="27" spans="1:29" ht="15" customHeight="1">
      <c r="A27" s="52" t="s">
        <v>131</v>
      </c>
      <c r="C27" s="62"/>
      <c r="D27" s="45">
        <v>0</v>
      </c>
      <c r="E27" s="43"/>
      <c r="F27" s="45">
        <v>0</v>
      </c>
      <c r="G27" s="43"/>
      <c r="H27" s="45">
        <v>0</v>
      </c>
      <c r="I27" s="43"/>
      <c r="J27" s="45">
        <v>0</v>
      </c>
      <c r="K27" s="43"/>
      <c r="L27" s="45">
        <f>12717-1</f>
        <v>12716</v>
      </c>
      <c r="M27" s="42"/>
      <c r="N27" s="45">
        <v>0</v>
      </c>
      <c r="O27" s="45"/>
      <c r="P27" s="45">
        <f>-(12717-1)</f>
        <v>-12716</v>
      </c>
      <c r="Q27" s="43"/>
      <c r="R27" s="45">
        <v>0</v>
      </c>
      <c r="S27" s="43"/>
      <c r="T27" s="45">
        <v>0</v>
      </c>
      <c r="U27" s="43"/>
      <c r="V27" s="43">
        <f>SUM(N27:T27)</f>
        <v>-12716</v>
      </c>
      <c r="W27" s="42"/>
      <c r="X27" s="45">
        <v>0</v>
      </c>
      <c r="Y27" s="42"/>
      <c r="Z27" s="45">
        <v>0</v>
      </c>
      <c r="AA27" s="42"/>
      <c r="AB27" s="45">
        <v>0</v>
      </c>
      <c r="AC27" s="35"/>
    </row>
    <row r="28" spans="1:29" ht="15" customHeight="1" thickBot="1">
      <c r="A28" s="33" t="s">
        <v>159</v>
      </c>
      <c r="C28" s="37"/>
      <c r="D28" s="46">
        <f>SUM(D23,D26:D27)</f>
        <v>1666827</v>
      </c>
      <c r="E28" s="42"/>
      <c r="F28" s="46">
        <f>SUM(F23,F26:F27)</f>
        <v>2062461</v>
      </c>
      <c r="G28" s="42"/>
      <c r="H28" s="46">
        <f>SUM(H23,H26:H27)</f>
        <v>568131</v>
      </c>
      <c r="I28" s="42"/>
      <c r="J28" s="46">
        <f>SUM(J23,J26:J27)</f>
        <v>211675</v>
      </c>
      <c r="K28" s="42"/>
      <c r="L28" s="46">
        <f>SUM(L23,L26:L27)</f>
        <v>260065</v>
      </c>
      <c r="M28" s="42"/>
      <c r="N28" s="46">
        <f>SUM(N23,N26:N27)</f>
        <v>123932</v>
      </c>
      <c r="O28" s="43"/>
      <c r="P28" s="46">
        <f>SUM(P23,P26:P27)</f>
        <v>5465687</v>
      </c>
      <c r="Q28" s="42"/>
      <c r="R28" s="46">
        <f>SUM(R23,R26:R27)</f>
        <v>171343</v>
      </c>
      <c r="S28" s="42"/>
      <c r="T28" s="46">
        <f>SUM(T23,T26:T27)</f>
        <v>-8672</v>
      </c>
      <c r="U28" s="42"/>
      <c r="V28" s="46">
        <f>SUM(V23,V26:V27)</f>
        <v>5752290</v>
      </c>
      <c r="W28" s="42"/>
      <c r="X28" s="46">
        <f>SUM(X23,X26:X27)</f>
        <v>10521449</v>
      </c>
      <c r="Y28" s="42"/>
      <c r="Z28" s="46">
        <f>SUM(Z23,Z26:Z27)</f>
        <v>114375</v>
      </c>
      <c r="AA28" s="42"/>
      <c r="AB28" s="46">
        <f>SUM(AB23,AB26:AB27)</f>
        <v>10635824</v>
      </c>
    </row>
    <row r="29" spans="1:29" ht="15" customHeight="1" thickTop="1">
      <c r="C29" s="37"/>
      <c r="D29" s="75">
        <f>SUM(D23-'bs '!F74)</f>
        <v>0</v>
      </c>
      <c r="F29" s="75">
        <f>SUM(F23-'bs '!F75)</f>
        <v>0</v>
      </c>
      <c r="H29" s="75">
        <f>SUM(H23-'bs '!F76)</f>
        <v>0</v>
      </c>
      <c r="J29" s="75">
        <f>SUM(J23-'bs '!F78)</f>
        <v>0</v>
      </c>
      <c r="L29" s="75">
        <f>SUM(L23-'bs '!F79)</f>
        <v>0</v>
      </c>
      <c r="V29" s="75">
        <f>SUM(V23-'bs '!F80)</f>
        <v>0</v>
      </c>
      <c r="X29" s="64">
        <f>SUM(X23-'bs '!F81)</f>
        <v>0</v>
      </c>
      <c r="Z29" s="75">
        <f>SUM(Z23-'bs '!F83)</f>
        <v>0</v>
      </c>
      <c r="AB29" s="75">
        <f>SUM(AB23-'bs '!F84)</f>
        <v>0</v>
      </c>
    </row>
    <row r="30" spans="1:29" ht="15" customHeight="1">
      <c r="C30" s="37"/>
      <c r="D30" s="75">
        <f>SUM(D28-'bs '!D74)</f>
        <v>0</v>
      </c>
      <c r="E30" s="105"/>
      <c r="F30" s="75">
        <f>SUM(F28-'bs '!D75)</f>
        <v>0</v>
      </c>
      <c r="G30" s="105"/>
      <c r="H30" s="75">
        <f>SUM(H28-'bs '!D76)</f>
        <v>0</v>
      </c>
      <c r="I30" s="75"/>
      <c r="J30" s="75">
        <f>SUM(J28-'bs '!D78)</f>
        <v>0</v>
      </c>
      <c r="K30" s="75"/>
      <c r="L30" s="75">
        <f>SUM(L28-'bs '!D79)</f>
        <v>0</v>
      </c>
      <c r="M30" s="105"/>
      <c r="N30" s="104"/>
      <c r="O30" s="104"/>
      <c r="P30" s="105"/>
      <c r="Q30" s="105"/>
      <c r="R30" s="105"/>
      <c r="S30" s="105"/>
      <c r="T30" s="105"/>
      <c r="U30" s="105"/>
      <c r="V30" s="75">
        <f>SUM(V28-'bs '!D80)</f>
        <v>0</v>
      </c>
      <c r="W30" s="75"/>
      <c r="X30" s="75">
        <f>SUM(X28-'bs '!D81)</f>
        <v>0</v>
      </c>
      <c r="Y30" s="75"/>
      <c r="Z30" s="75">
        <f>SUM(Z28-'bs '!D83)</f>
        <v>0</v>
      </c>
      <c r="AA30" s="75"/>
      <c r="AB30" s="75">
        <f>SUM(AB28-'bs '!D84)</f>
        <v>0</v>
      </c>
      <c r="AC30" s="104"/>
    </row>
    <row r="31" spans="1:29" ht="15" customHeight="1">
      <c r="A31" s="112" t="s">
        <v>148</v>
      </c>
      <c r="C31" s="37"/>
      <c r="D31" s="43"/>
      <c r="E31" s="42"/>
      <c r="F31" s="43"/>
      <c r="G31" s="42"/>
      <c r="H31" s="43"/>
      <c r="I31" s="42"/>
      <c r="J31" s="43"/>
      <c r="K31" s="42"/>
      <c r="L31" s="43"/>
      <c r="M31" s="42"/>
      <c r="N31" s="43"/>
      <c r="O31" s="43"/>
      <c r="P31" s="43"/>
      <c r="Q31" s="42"/>
      <c r="R31" s="42"/>
      <c r="S31" s="42"/>
      <c r="T31" s="42"/>
      <c r="U31" s="42"/>
      <c r="V31" s="43"/>
      <c r="W31" s="42"/>
      <c r="X31" s="43">
        <f>X26-'PL&amp;OCI'!D72</f>
        <v>0</v>
      </c>
      <c r="Y31" s="42"/>
      <c r="Z31" s="43">
        <f>Z26-'PL&amp;OCI'!D73</f>
        <v>0</v>
      </c>
      <c r="AA31" s="42"/>
      <c r="AB31" s="43">
        <f>AB26-'PL&amp;OCI'!D74</f>
        <v>0</v>
      </c>
    </row>
    <row r="32" spans="1:29" ht="15" customHeight="1">
      <c r="E32" s="37"/>
      <c r="G32" s="37"/>
      <c r="I32" s="37"/>
      <c r="M32" s="37"/>
      <c r="P32" s="37"/>
      <c r="Q32" s="37"/>
      <c r="R32" s="37"/>
      <c r="S32" s="37"/>
      <c r="T32" s="37"/>
      <c r="U32" s="37"/>
      <c r="W32" s="37"/>
      <c r="X32" s="37"/>
      <c r="Y32" s="37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5"/>
  <sheetViews>
    <sheetView showGridLines="0" view="pageBreakPreview" topLeftCell="A13" zoomScale="85" zoomScaleNormal="85" zoomScaleSheetLayoutView="85" workbookViewId="0">
      <selection activeCell="A25" sqref="A25"/>
    </sheetView>
  </sheetViews>
  <sheetFormatPr defaultColWidth="9.28515625" defaultRowHeight="18.75" customHeight="1"/>
  <cols>
    <col min="1" max="1" width="26" style="55" customWidth="1"/>
    <col min="2" max="2" width="5.7109375" style="55" customWidth="1"/>
    <col min="3" max="3" width="7" style="55" customWidth="1"/>
    <col min="4" max="4" width="7.5703125" style="55" customWidth="1"/>
    <col min="5" max="5" width="1.7109375" style="56" customWidth="1"/>
    <col min="6" max="6" width="16.85546875" style="55" customWidth="1"/>
    <col min="7" max="7" width="1.7109375" style="56" customWidth="1"/>
    <col min="8" max="8" width="16.85546875" style="55" customWidth="1"/>
    <col min="9" max="9" width="1.7109375" style="56" customWidth="1"/>
    <col min="10" max="10" width="16.85546875" style="55" customWidth="1"/>
    <col min="11" max="11" width="1.7109375" style="55" customWidth="1"/>
    <col min="12" max="12" width="16.85546875" style="55" customWidth="1"/>
    <col min="13" max="13" width="1.7109375" style="56" customWidth="1"/>
    <col min="14" max="14" width="16.85546875" style="55" customWidth="1"/>
    <col min="15" max="15" width="1.7109375" style="55" customWidth="1"/>
    <col min="16" max="16" width="16.85546875" style="55" customWidth="1"/>
    <col min="17" max="17" width="1.7109375" style="55" customWidth="1"/>
    <col min="18" max="18" width="16.85546875" style="55" customWidth="1"/>
    <col min="19" max="19" width="1.7109375" style="55" customWidth="1"/>
    <col min="20" max="20" width="8.7109375" style="55" customWidth="1"/>
    <col min="21" max="16384" width="9.28515625" style="55"/>
  </cols>
  <sheetData>
    <row r="1" spans="1:20" s="53" customFormat="1" ht="18.75" customHeight="1">
      <c r="R1" s="18" t="s">
        <v>89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100</v>
      </c>
    </row>
    <row r="4" spans="1:20" s="53" customFormat="1" ht="18.75" customHeight="1">
      <c r="A4" s="1" t="s">
        <v>156</v>
      </c>
    </row>
    <row r="5" spans="1:20" ht="18.75" customHeight="1">
      <c r="N5" s="54"/>
      <c r="O5" s="54"/>
      <c r="P5" s="54"/>
      <c r="Q5" s="54"/>
      <c r="R5" s="5" t="s">
        <v>88</v>
      </c>
      <c r="T5" s="65"/>
    </row>
    <row r="6" spans="1:20" ht="18.75" customHeight="1">
      <c r="D6" s="57"/>
      <c r="E6" s="57"/>
      <c r="F6" s="188" t="s">
        <v>2</v>
      </c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190" t="s">
        <v>66</v>
      </c>
      <c r="O7" s="190"/>
      <c r="P7" s="190"/>
      <c r="Q7" s="57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57" t="s">
        <v>160</v>
      </c>
      <c r="O8" s="58"/>
      <c r="P8" s="57" t="s">
        <v>71</v>
      </c>
      <c r="Q8" s="57"/>
      <c r="R8" s="56"/>
      <c r="S8" s="57"/>
      <c r="T8" s="57"/>
    </row>
    <row r="9" spans="1:20" s="58" customFormat="1" ht="18.75" customHeight="1">
      <c r="F9" s="58" t="s">
        <v>45</v>
      </c>
      <c r="G9" s="57"/>
      <c r="I9" s="57"/>
      <c r="J9" s="189" t="s">
        <v>30</v>
      </c>
      <c r="K9" s="189"/>
      <c r="L9" s="189"/>
      <c r="M9" s="57"/>
      <c r="N9" s="114" t="s">
        <v>161</v>
      </c>
      <c r="P9" s="57" t="s">
        <v>83</v>
      </c>
      <c r="R9" s="57" t="s">
        <v>51</v>
      </c>
    </row>
    <row r="10" spans="1:20" s="58" customFormat="1" ht="18.75" customHeight="1">
      <c r="F10" s="57" t="s">
        <v>46</v>
      </c>
      <c r="G10" s="57"/>
      <c r="I10" s="57"/>
      <c r="J10" s="58" t="s">
        <v>48</v>
      </c>
      <c r="K10" s="57"/>
      <c r="M10" s="57"/>
      <c r="N10" s="57" t="s">
        <v>106</v>
      </c>
      <c r="P10" s="57" t="s">
        <v>77</v>
      </c>
      <c r="R10" s="57" t="s">
        <v>77</v>
      </c>
    </row>
    <row r="11" spans="1:20" s="58" customFormat="1" ht="18.75" customHeight="1">
      <c r="C11" s="57"/>
      <c r="D11" s="57"/>
      <c r="F11" s="82" t="s">
        <v>49</v>
      </c>
      <c r="G11" s="57"/>
      <c r="H11" s="82" t="s">
        <v>28</v>
      </c>
      <c r="I11" s="57"/>
      <c r="J11" s="82" t="s">
        <v>55</v>
      </c>
      <c r="K11" s="57"/>
      <c r="L11" s="82" t="s">
        <v>50</v>
      </c>
      <c r="M11" s="57"/>
      <c r="N11" s="83" t="s">
        <v>128</v>
      </c>
      <c r="O11" s="57"/>
      <c r="P11" s="82" t="s">
        <v>80</v>
      </c>
      <c r="Q11" s="57"/>
      <c r="R11" s="82" t="s">
        <v>80</v>
      </c>
    </row>
    <row r="12" spans="1:20" s="3" customFormat="1" ht="18.75" customHeight="1">
      <c r="A12" s="53" t="s">
        <v>144</v>
      </c>
      <c r="E12" s="19"/>
      <c r="F12" s="22">
        <v>1666827</v>
      </c>
      <c r="G12" s="17"/>
      <c r="H12" s="22">
        <v>2062461</v>
      </c>
      <c r="I12" s="17"/>
      <c r="J12" s="22">
        <v>211675</v>
      </c>
      <c r="K12" s="17"/>
      <c r="L12" s="22">
        <v>901083</v>
      </c>
      <c r="M12" s="17"/>
      <c r="N12" s="22">
        <v>141313</v>
      </c>
      <c r="O12" s="22"/>
      <c r="P12" s="22">
        <f>SUM(N12)</f>
        <v>141313</v>
      </c>
      <c r="Q12" s="17"/>
      <c r="R12" s="22">
        <f>SUM(F12:L12,P12)</f>
        <v>4983359</v>
      </c>
    </row>
    <row r="13" spans="1:20" s="3" customFormat="1" ht="18.75" customHeight="1">
      <c r="A13" s="3" t="s">
        <v>107</v>
      </c>
      <c r="E13" s="19"/>
      <c r="F13" s="22">
        <v>0</v>
      </c>
      <c r="G13" s="17"/>
      <c r="H13" s="22">
        <v>0</v>
      </c>
      <c r="I13" s="17"/>
      <c r="J13" s="22">
        <v>0</v>
      </c>
      <c r="K13" s="17"/>
      <c r="L13" s="22">
        <v>493</v>
      </c>
      <c r="M13" s="17"/>
      <c r="N13" s="22">
        <v>0</v>
      </c>
      <c r="O13" s="22"/>
      <c r="P13" s="22">
        <v>0</v>
      </c>
      <c r="Q13" s="17"/>
      <c r="R13" s="22">
        <f>SUM(F13:L13,P13)</f>
        <v>493</v>
      </c>
    </row>
    <row r="14" spans="1:20" s="3" customFormat="1" ht="18.75" customHeight="1">
      <c r="A14" s="3" t="s">
        <v>135</v>
      </c>
      <c r="E14" s="19"/>
      <c r="F14" s="61">
        <v>0</v>
      </c>
      <c r="G14" s="17"/>
      <c r="H14" s="61">
        <v>0</v>
      </c>
      <c r="I14" s="17"/>
      <c r="J14" s="61">
        <v>0</v>
      </c>
      <c r="K14" s="17"/>
      <c r="L14" s="61">
        <v>0</v>
      </c>
      <c r="M14" s="17"/>
      <c r="N14" s="61">
        <v>0</v>
      </c>
      <c r="O14" s="60"/>
      <c r="P14" s="61">
        <f>SUM(N14:O14)</f>
        <v>0</v>
      </c>
      <c r="Q14" s="17"/>
      <c r="R14" s="23">
        <f>SUM(F14:L14,P14)</f>
        <v>0</v>
      </c>
    </row>
    <row r="15" spans="1:20" s="3" customFormat="1" ht="18.75" customHeight="1">
      <c r="A15" s="3" t="s">
        <v>136</v>
      </c>
      <c r="E15" s="19"/>
      <c r="F15" s="79">
        <f>SUM(F13:F14)</f>
        <v>0</v>
      </c>
      <c r="G15" s="17"/>
      <c r="H15" s="79">
        <f>SUM(H13:H14)</f>
        <v>0</v>
      </c>
      <c r="I15" s="17"/>
      <c r="J15" s="79">
        <f>SUM(J13:J14)</f>
        <v>0</v>
      </c>
      <c r="K15" s="17"/>
      <c r="L15" s="79">
        <f>SUM(L13:L14)</f>
        <v>493</v>
      </c>
      <c r="M15" s="17"/>
      <c r="N15" s="79">
        <f>SUM(N13:N14)</f>
        <v>0</v>
      </c>
      <c r="O15" s="60"/>
      <c r="P15" s="79">
        <f>SUM(P13:P14)</f>
        <v>0</v>
      </c>
      <c r="Q15" s="17"/>
      <c r="R15" s="79">
        <f>SUM(R13:R14)</f>
        <v>493</v>
      </c>
    </row>
    <row r="16" spans="1:20" ht="18.75" customHeight="1" thickBot="1">
      <c r="A16" s="53" t="s">
        <v>133</v>
      </c>
      <c r="F16" s="59">
        <f>SUM(F12,F15)</f>
        <v>1666827</v>
      </c>
      <c r="G16" s="17"/>
      <c r="H16" s="59">
        <f>SUM(H12,H15)</f>
        <v>2062461</v>
      </c>
      <c r="I16" s="17"/>
      <c r="J16" s="59">
        <f>SUM(J12,J15)</f>
        <v>211675</v>
      </c>
      <c r="K16" s="17"/>
      <c r="L16" s="59">
        <f>SUM(L12,L15)</f>
        <v>901576</v>
      </c>
      <c r="M16" s="17"/>
      <c r="N16" s="59">
        <f>SUM(N12,N15)</f>
        <v>141313</v>
      </c>
      <c r="O16" s="22"/>
      <c r="P16" s="59">
        <f>SUM(P12,P15)</f>
        <v>141313</v>
      </c>
      <c r="Q16" s="17"/>
      <c r="R16" s="59">
        <f>SUM(R12,R15)</f>
        <v>4983852</v>
      </c>
    </row>
    <row r="17" spans="1:19" ht="18.75" customHeight="1" thickTop="1">
      <c r="R17" s="80"/>
    </row>
    <row r="18" spans="1:19" s="3" customFormat="1" ht="18.75" customHeight="1">
      <c r="A18" s="53" t="s">
        <v>158</v>
      </c>
      <c r="E18" s="19"/>
      <c r="F18" s="60">
        <v>1666827</v>
      </c>
      <c r="G18" s="17"/>
      <c r="H18" s="60">
        <v>2062461</v>
      </c>
      <c r="I18" s="17"/>
      <c r="J18" s="60">
        <v>211675</v>
      </c>
      <c r="K18" s="17"/>
      <c r="L18" s="60">
        <v>367018</v>
      </c>
      <c r="M18" s="17"/>
      <c r="N18" s="60">
        <v>141313</v>
      </c>
      <c r="O18" s="60"/>
      <c r="P18" s="22">
        <f>SUM(N18)</f>
        <v>141313</v>
      </c>
      <c r="Q18" s="17"/>
      <c r="R18" s="22">
        <f>SUM(F18:L18,P18)</f>
        <v>4449294</v>
      </c>
    </row>
    <row r="19" spans="1:19" s="3" customFormat="1" ht="18.75" customHeight="1">
      <c r="A19" s="3" t="s">
        <v>173</v>
      </c>
      <c r="E19" s="19"/>
      <c r="F19" s="22">
        <v>0</v>
      </c>
      <c r="G19" s="17"/>
      <c r="H19" s="22">
        <v>0</v>
      </c>
      <c r="I19" s="17"/>
      <c r="J19" s="22">
        <v>0</v>
      </c>
      <c r="K19" s="17"/>
      <c r="L19" s="22">
        <f>'PL&amp;OCI'!H32</f>
        <v>-20988</v>
      </c>
      <c r="M19" s="17"/>
      <c r="N19" s="22">
        <v>0</v>
      </c>
      <c r="O19" s="22"/>
      <c r="P19" s="22">
        <f>SUM(N19:O19)</f>
        <v>0</v>
      </c>
      <c r="Q19" s="17"/>
      <c r="R19" s="22">
        <f>SUM(F19:L19,P19)</f>
        <v>-20988</v>
      </c>
    </row>
    <row r="20" spans="1:19" s="3" customFormat="1" ht="18.75" customHeight="1">
      <c r="A20" s="3" t="s">
        <v>135</v>
      </c>
      <c r="E20" s="19"/>
      <c r="F20" s="61">
        <v>0</v>
      </c>
      <c r="G20" s="17"/>
      <c r="H20" s="61">
        <v>0</v>
      </c>
      <c r="I20" s="17"/>
      <c r="J20" s="61">
        <v>0</v>
      </c>
      <c r="K20" s="17"/>
      <c r="L20" s="61">
        <v>0</v>
      </c>
      <c r="M20" s="17"/>
      <c r="N20" s="61">
        <f>'PL&amp;OCI'!H67</f>
        <v>0</v>
      </c>
      <c r="O20" s="60"/>
      <c r="P20" s="61">
        <f>SUM(N20:O20)</f>
        <v>0</v>
      </c>
      <c r="Q20" s="17"/>
      <c r="R20" s="23">
        <f>SUM(F20:L20,P20)</f>
        <v>0</v>
      </c>
    </row>
    <row r="21" spans="1:19" s="3" customFormat="1" ht="18.75" customHeight="1">
      <c r="A21" s="3" t="s">
        <v>177</v>
      </c>
      <c r="E21" s="19"/>
      <c r="F21" s="79">
        <f>SUM(F19:F20)</f>
        <v>0</v>
      </c>
      <c r="G21" s="17"/>
      <c r="H21" s="79">
        <f>SUM(H19:H20)</f>
        <v>0</v>
      </c>
      <c r="I21" s="17"/>
      <c r="J21" s="79">
        <f>SUM(J19:J20)</f>
        <v>0</v>
      </c>
      <c r="K21" s="17"/>
      <c r="L21" s="79">
        <f>SUM(L19:L20)</f>
        <v>-20988</v>
      </c>
      <c r="M21" s="17"/>
      <c r="N21" s="79">
        <f>SUM(N19:N20)</f>
        <v>0</v>
      </c>
      <c r="O21" s="60"/>
      <c r="P21" s="79">
        <f>SUM(P19:P20)</f>
        <v>0</v>
      </c>
      <c r="Q21" s="17"/>
      <c r="R21" s="79">
        <f>SUM(R19:R20)</f>
        <v>-20988</v>
      </c>
    </row>
    <row r="22" spans="1:19" ht="18.75" customHeight="1" thickBot="1">
      <c r="A22" s="53" t="s">
        <v>159</v>
      </c>
      <c r="F22" s="59">
        <f>SUM(F18,F21)</f>
        <v>1666827</v>
      </c>
      <c r="G22" s="17"/>
      <c r="H22" s="59">
        <f>SUM(H18,H21)</f>
        <v>2062461</v>
      </c>
      <c r="I22" s="17"/>
      <c r="J22" s="59">
        <f>SUM(J18,J21)</f>
        <v>211675</v>
      </c>
      <c r="K22" s="17"/>
      <c r="L22" s="59">
        <f>SUM(L18,L21)</f>
        <v>346030</v>
      </c>
      <c r="M22" s="17"/>
      <c r="N22" s="59">
        <f>SUM(N18,N21)</f>
        <v>141313</v>
      </c>
      <c r="O22" s="22"/>
      <c r="P22" s="59">
        <f>SUM(P18,P21)</f>
        <v>141313</v>
      </c>
      <c r="Q22" s="17"/>
      <c r="R22" s="59">
        <f>SUM(R18,R21)</f>
        <v>4428306</v>
      </c>
    </row>
    <row r="23" spans="1:19" ht="18.75" customHeight="1" thickTop="1">
      <c r="A23" s="53"/>
      <c r="F23" s="66">
        <f>SUM(F18-'bs '!J74)</f>
        <v>0</v>
      </c>
      <c r="H23" s="66">
        <f>SUM(H18-'bs '!J75)</f>
        <v>0</v>
      </c>
      <c r="J23" s="66">
        <f>SUM(J18-'bs '!J78)</f>
        <v>0</v>
      </c>
      <c r="L23" s="66">
        <f>SUM(L18-'bs '!J79)</f>
        <v>0</v>
      </c>
      <c r="P23" s="66">
        <f>SUM(P18-'bs '!J80)</f>
        <v>0</v>
      </c>
      <c r="R23" s="66">
        <f>SUM(R18-'bs '!J81)</f>
        <v>0</v>
      </c>
    </row>
    <row r="24" spans="1:19" ht="18.75" customHeight="1">
      <c r="F24" s="66">
        <f>SUM(F22-'bs '!H74)</f>
        <v>0</v>
      </c>
      <c r="G24" s="66"/>
      <c r="H24" s="66">
        <f>SUM(H22-'bs '!H75)</f>
        <v>0</v>
      </c>
      <c r="I24" s="66"/>
      <c r="J24" s="66">
        <f>SUM(J22-'bs '!H78)</f>
        <v>0</v>
      </c>
      <c r="K24" s="66"/>
      <c r="L24" s="121">
        <f>SUM(L22-'bs '!H79)</f>
        <v>0</v>
      </c>
      <c r="M24" s="66"/>
      <c r="N24" s="66"/>
      <c r="O24" s="66"/>
      <c r="P24" s="66">
        <f>SUM(P22-'bs '!H80)</f>
        <v>0</v>
      </c>
      <c r="Q24" s="66"/>
      <c r="R24" s="66">
        <f>SUM(R22-'bs '!H81)</f>
        <v>0</v>
      </c>
      <c r="S24" s="66"/>
    </row>
    <row r="25" spans="1:19" ht="18.75" customHeight="1">
      <c r="A25" s="86" t="s">
        <v>148</v>
      </c>
    </row>
  </sheetData>
  <mergeCells count="3">
    <mergeCell ref="F6:R6"/>
    <mergeCell ref="J9:L9"/>
    <mergeCell ref="N7:P7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4338E-E572-443C-AC5A-F827522C8C59}">
  <sheetPr>
    <tabColor theme="4"/>
  </sheetPr>
  <dimension ref="A1:U99"/>
  <sheetViews>
    <sheetView showGridLines="0" tabSelected="1" view="pageBreakPreview" topLeftCell="A67" zoomScaleNormal="100" zoomScaleSheetLayoutView="100" workbookViewId="0">
      <selection activeCell="A78" sqref="A78"/>
    </sheetView>
  </sheetViews>
  <sheetFormatPr defaultColWidth="9.140625" defaultRowHeight="21" customHeight="1"/>
  <cols>
    <col min="1" max="1" width="46.28515625" style="151" customWidth="1"/>
    <col min="2" max="2" width="4.5703125" style="151" customWidth="1"/>
    <col min="3" max="3" width="1.7109375" style="151" customWidth="1"/>
    <col min="4" max="4" width="14.7109375" style="150" customWidth="1"/>
    <col min="5" max="5" width="1.7109375" style="151" customWidth="1"/>
    <col min="6" max="6" width="14.7109375" style="150" customWidth="1"/>
    <col min="7" max="7" width="1.7109375" style="151" customWidth="1"/>
    <col min="8" max="8" width="14.7109375" style="150" customWidth="1"/>
    <col min="9" max="9" width="1.7109375" style="151" customWidth="1"/>
    <col min="10" max="10" width="14.7109375" style="150" customWidth="1"/>
    <col min="11" max="11" width="13.140625" style="151" bestFit="1" customWidth="1"/>
    <col min="12" max="16384" width="9.140625" style="151"/>
  </cols>
  <sheetData>
    <row r="1" spans="1:21" ht="21" customHeight="1">
      <c r="J1" s="18" t="s">
        <v>89</v>
      </c>
    </row>
    <row r="2" spans="1:21" s="147" customFormat="1" ht="20.100000000000001" customHeight="1">
      <c r="A2" s="147" t="s">
        <v>0</v>
      </c>
      <c r="D2" s="148"/>
      <c r="F2" s="148"/>
      <c r="H2" s="148"/>
    </row>
    <row r="3" spans="1:21" s="147" customFormat="1" ht="20.100000000000001" customHeight="1">
      <c r="A3" s="147" t="s">
        <v>178</v>
      </c>
      <c r="D3" s="148"/>
      <c r="F3" s="148"/>
      <c r="H3" s="148"/>
      <c r="J3" s="148"/>
    </row>
    <row r="4" spans="1:21" s="147" customFormat="1" ht="20.100000000000001" customHeight="1">
      <c r="A4" s="147" t="s">
        <v>156</v>
      </c>
      <c r="D4" s="148"/>
      <c r="F4" s="148"/>
      <c r="H4" s="148"/>
      <c r="J4" s="148"/>
    </row>
    <row r="5" spans="1:21" s="149" customFormat="1" ht="20.100000000000001" customHeight="1">
      <c r="D5" s="150"/>
      <c r="E5" s="151"/>
      <c r="F5" s="150"/>
      <c r="G5" s="151"/>
      <c r="H5" s="152"/>
      <c r="I5" s="151"/>
      <c r="J5" s="152" t="s">
        <v>88</v>
      </c>
    </row>
    <row r="6" spans="1:21" s="153" customFormat="1" ht="20.100000000000001" customHeight="1">
      <c r="D6" s="154"/>
      <c r="E6" s="155" t="s">
        <v>1</v>
      </c>
      <c r="F6" s="154"/>
      <c r="H6" s="154"/>
      <c r="I6" s="155" t="s">
        <v>2</v>
      </c>
      <c r="J6" s="154"/>
    </row>
    <row r="7" spans="1:21" s="149" customFormat="1" ht="20.100000000000001" customHeight="1">
      <c r="B7" s="156"/>
      <c r="D7" s="183" t="s">
        <v>157</v>
      </c>
      <c r="F7" s="183" t="s">
        <v>134</v>
      </c>
      <c r="G7" s="153"/>
      <c r="H7" s="183" t="s">
        <v>157</v>
      </c>
      <c r="J7" s="183" t="s">
        <v>134</v>
      </c>
      <c r="L7" s="147"/>
      <c r="M7" s="151"/>
      <c r="N7" s="151"/>
      <c r="O7" s="151"/>
      <c r="P7" s="150"/>
      <c r="Q7" s="157"/>
      <c r="R7" s="150"/>
    </row>
    <row r="8" spans="1:21" s="149" customFormat="1" ht="18.2" customHeight="1">
      <c r="B8" s="156"/>
      <c r="D8" s="158"/>
      <c r="F8" s="159"/>
      <c r="G8" s="153"/>
      <c r="H8" s="158"/>
      <c r="J8" s="158"/>
      <c r="L8" s="151"/>
      <c r="M8" s="151"/>
      <c r="N8" s="151"/>
      <c r="O8" s="151"/>
      <c r="P8" s="150"/>
      <c r="Q8" s="157"/>
      <c r="R8" s="150"/>
    </row>
    <row r="9" spans="1:21" ht="18.2" customHeight="1">
      <c r="A9" s="147" t="s">
        <v>179</v>
      </c>
      <c r="P9" s="160"/>
      <c r="R9" s="150"/>
    </row>
    <row r="10" spans="1:21" ht="18.2" customHeight="1">
      <c r="A10" s="151" t="s">
        <v>166</v>
      </c>
      <c r="B10" s="86"/>
      <c r="C10" s="86"/>
      <c r="D10" s="91">
        <f>SUM('PL&amp;OCI'!D27)</f>
        <v>-184754</v>
      </c>
      <c r="E10" s="161"/>
      <c r="F10" s="91">
        <f>SUM('PL&amp;OCI'!F27)</f>
        <v>13655</v>
      </c>
      <c r="G10" s="162"/>
      <c r="H10" s="91">
        <f>SUM('PL&amp;OCI'!H27)</f>
        <v>-22400</v>
      </c>
      <c r="I10" s="161"/>
      <c r="J10" s="91">
        <f>SUM('PL&amp;OCI'!J27)</f>
        <v>919</v>
      </c>
      <c r="K10" s="91"/>
      <c r="P10" s="160"/>
      <c r="R10" s="150"/>
      <c r="S10" s="163"/>
      <c r="T10" s="163"/>
      <c r="U10" s="163"/>
    </row>
    <row r="11" spans="1:21" ht="18.2" customHeight="1">
      <c r="A11" s="151" t="s">
        <v>180</v>
      </c>
      <c r="B11" s="86"/>
      <c r="C11" s="86"/>
      <c r="D11" s="164"/>
      <c r="E11" s="165"/>
      <c r="F11" s="164"/>
      <c r="G11" s="162"/>
      <c r="H11" s="164"/>
      <c r="I11" s="165"/>
      <c r="J11" s="164"/>
      <c r="K11" s="91"/>
      <c r="M11" s="91"/>
      <c r="O11" s="91"/>
      <c r="Q11" s="91"/>
      <c r="R11" s="163"/>
      <c r="S11" s="163"/>
      <c r="T11" s="163"/>
      <c r="U11" s="163"/>
    </row>
    <row r="12" spans="1:21" ht="18.2" customHeight="1">
      <c r="A12" s="151" t="s">
        <v>181</v>
      </c>
      <c r="D12" s="163"/>
      <c r="E12" s="165"/>
      <c r="F12" s="163"/>
      <c r="G12" s="166"/>
      <c r="H12" s="163"/>
      <c r="I12" s="165"/>
      <c r="J12" s="163"/>
      <c r="K12" s="91"/>
      <c r="M12" s="91"/>
      <c r="O12" s="91"/>
      <c r="Q12" s="91"/>
      <c r="R12" s="163"/>
      <c r="S12" s="163"/>
      <c r="T12" s="163"/>
      <c r="U12" s="163"/>
    </row>
    <row r="13" spans="1:21" ht="18.2" customHeight="1">
      <c r="A13" s="151" t="s">
        <v>182</v>
      </c>
      <c r="D13" s="160">
        <v>116397</v>
      </c>
      <c r="E13" s="167"/>
      <c r="F13" s="160">
        <v>117233</v>
      </c>
      <c r="G13" s="166"/>
      <c r="H13" s="160">
        <v>2092</v>
      </c>
      <c r="I13" s="161"/>
      <c r="J13" s="160">
        <v>3032</v>
      </c>
      <c r="K13" s="91"/>
      <c r="M13" s="91"/>
      <c r="O13" s="91"/>
      <c r="Q13" s="91"/>
      <c r="R13" s="163"/>
      <c r="S13" s="163"/>
      <c r="T13" s="163"/>
      <c r="U13" s="163"/>
    </row>
    <row r="14" spans="1:21" ht="18.2" customHeight="1">
      <c r="A14" s="151" t="s">
        <v>233</v>
      </c>
      <c r="D14" s="160">
        <v>16311</v>
      </c>
      <c r="E14" s="167"/>
      <c r="F14" s="160">
        <v>-411</v>
      </c>
      <c r="G14" s="166"/>
      <c r="H14" s="160">
        <v>2246</v>
      </c>
      <c r="I14" s="161"/>
      <c r="J14" s="160">
        <v>-30</v>
      </c>
      <c r="K14" s="91"/>
      <c r="M14" s="91"/>
      <c r="O14" s="91"/>
      <c r="Q14" s="91"/>
      <c r="R14" s="163"/>
      <c r="S14" s="163"/>
      <c r="T14" s="163"/>
      <c r="U14" s="163"/>
    </row>
    <row r="15" spans="1:21" ht="18.2" customHeight="1">
      <c r="A15" s="151" t="s">
        <v>183</v>
      </c>
      <c r="D15" s="160">
        <v>315</v>
      </c>
      <c r="E15" s="167"/>
      <c r="F15" s="160">
        <v>-255</v>
      </c>
      <c r="G15" s="166"/>
      <c r="H15" s="163">
        <v>0</v>
      </c>
      <c r="I15" s="161"/>
      <c r="J15" s="163">
        <v>0</v>
      </c>
      <c r="K15" s="91"/>
      <c r="M15" s="91"/>
      <c r="O15" s="91"/>
      <c r="Q15" s="91"/>
      <c r="R15" s="163"/>
      <c r="S15" s="163"/>
      <c r="T15" s="163"/>
      <c r="U15" s="163"/>
    </row>
    <row r="16" spans="1:21" ht="18.2" customHeight="1">
      <c r="A16" s="151" t="s">
        <v>242</v>
      </c>
      <c r="D16" s="160"/>
      <c r="E16" s="167"/>
      <c r="F16" s="160"/>
      <c r="G16" s="166"/>
      <c r="H16" s="163"/>
      <c r="I16" s="161"/>
      <c r="J16" s="163"/>
      <c r="K16" s="91"/>
      <c r="M16" s="91"/>
      <c r="O16" s="91"/>
      <c r="Q16" s="91"/>
      <c r="R16" s="163"/>
      <c r="S16" s="163"/>
      <c r="T16" s="163"/>
      <c r="U16" s="163"/>
    </row>
    <row r="17" spans="1:21" ht="18.2" customHeight="1">
      <c r="A17" s="151" t="s">
        <v>248</v>
      </c>
      <c r="D17" s="160">
        <v>-961</v>
      </c>
      <c r="E17" s="167"/>
      <c r="F17" s="163">
        <v>0</v>
      </c>
      <c r="G17" s="166"/>
      <c r="H17" s="163">
        <v>0</v>
      </c>
      <c r="I17" s="161"/>
      <c r="J17" s="163">
        <v>0</v>
      </c>
      <c r="K17" s="91"/>
      <c r="M17" s="91"/>
      <c r="O17" s="91"/>
      <c r="Q17" s="91"/>
      <c r="R17" s="163"/>
      <c r="S17" s="163"/>
      <c r="T17" s="163"/>
      <c r="U17" s="163"/>
    </row>
    <row r="18" spans="1:21" ht="18.2" customHeight="1">
      <c r="A18" s="151" t="s">
        <v>184</v>
      </c>
      <c r="D18" s="160">
        <v>-12923</v>
      </c>
      <c r="E18" s="167"/>
      <c r="F18" s="160">
        <v>-7271</v>
      </c>
      <c r="G18" s="166"/>
      <c r="H18" s="163">
        <v>0</v>
      </c>
      <c r="I18" s="161"/>
      <c r="J18" s="163">
        <v>0</v>
      </c>
      <c r="K18" s="91"/>
      <c r="M18" s="91"/>
      <c r="O18" s="91"/>
      <c r="Q18" s="91"/>
      <c r="R18" s="163"/>
      <c r="S18" s="163"/>
      <c r="T18" s="163"/>
      <c r="U18" s="163"/>
    </row>
    <row r="19" spans="1:21" ht="18.95" customHeight="1">
      <c r="A19" s="151" t="s">
        <v>185</v>
      </c>
      <c r="D19" s="163">
        <v>0</v>
      </c>
      <c r="E19" s="167"/>
      <c r="F19" s="160">
        <v>-62</v>
      </c>
      <c r="G19" s="166"/>
      <c r="H19" s="163">
        <v>0</v>
      </c>
      <c r="I19" s="161"/>
      <c r="J19" s="163">
        <v>0</v>
      </c>
      <c r="K19" s="91"/>
      <c r="M19" s="91"/>
      <c r="O19" s="91"/>
      <c r="Q19" s="91"/>
      <c r="R19" s="163"/>
      <c r="S19" s="163"/>
      <c r="T19" s="163"/>
      <c r="U19" s="163"/>
    </row>
    <row r="20" spans="1:21" ht="18.2" customHeight="1">
      <c r="A20" s="151" t="s">
        <v>186</v>
      </c>
      <c r="D20" s="160">
        <v>1</v>
      </c>
      <c r="E20" s="167"/>
      <c r="F20" s="160">
        <v>8</v>
      </c>
      <c r="G20" s="166"/>
      <c r="H20" s="163">
        <v>0</v>
      </c>
      <c r="I20" s="161"/>
      <c r="J20" s="163">
        <v>0</v>
      </c>
      <c r="K20" s="91"/>
      <c r="M20" s="91"/>
      <c r="O20" s="91"/>
      <c r="Q20" s="91"/>
      <c r="R20" s="163"/>
      <c r="S20" s="163"/>
      <c r="T20" s="163"/>
      <c r="U20" s="163"/>
    </row>
    <row r="21" spans="1:21" ht="18.2" customHeight="1">
      <c r="A21" s="151" t="s">
        <v>187</v>
      </c>
      <c r="D21" s="160">
        <v>1940</v>
      </c>
      <c r="E21" s="167"/>
      <c r="F21" s="160">
        <v>1328</v>
      </c>
      <c r="G21" s="166"/>
      <c r="H21" s="160">
        <v>225</v>
      </c>
      <c r="I21" s="168"/>
      <c r="J21" s="160">
        <v>126</v>
      </c>
      <c r="K21" s="91"/>
      <c r="M21" s="91"/>
      <c r="O21" s="91"/>
      <c r="Q21" s="91"/>
      <c r="R21" s="163"/>
      <c r="S21" s="163"/>
      <c r="T21" s="163"/>
      <c r="U21" s="163"/>
    </row>
    <row r="22" spans="1:21" ht="18.2" customHeight="1">
      <c r="A22" s="151" t="s">
        <v>237</v>
      </c>
      <c r="D22" s="160">
        <v>26</v>
      </c>
      <c r="E22" s="167"/>
      <c r="F22" s="160">
        <v>0</v>
      </c>
      <c r="G22" s="160"/>
      <c r="H22" s="160">
        <v>0</v>
      </c>
      <c r="I22" s="160"/>
      <c r="J22" s="160">
        <v>0</v>
      </c>
      <c r="K22" s="91"/>
      <c r="M22" s="91"/>
      <c r="O22" s="91"/>
      <c r="Q22" s="91"/>
      <c r="R22" s="163"/>
      <c r="S22" s="163"/>
      <c r="T22" s="163"/>
      <c r="U22" s="163"/>
    </row>
    <row r="23" spans="1:21" ht="18.2" customHeight="1">
      <c r="A23" s="151" t="s">
        <v>188</v>
      </c>
      <c r="D23" s="163">
        <v>0</v>
      </c>
      <c r="E23" s="167"/>
      <c r="F23" s="160">
        <v>-1605</v>
      </c>
      <c r="G23" s="166"/>
      <c r="H23" s="163">
        <v>0</v>
      </c>
      <c r="I23" s="161"/>
      <c r="J23" s="163">
        <v>0</v>
      </c>
      <c r="K23" s="91"/>
      <c r="M23" s="91"/>
      <c r="O23" s="91"/>
      <c r="Q23" s="91"/>
      <c r="R23" s="163"/>
      <c r="S23" s="163"/>
      <c r="T23" s="163"/>
      <c r="U23" s="163"/>
    </row>
    <row r="24" spans="1:21" ht="18.2" customHeight="1">
      <c r="A24" s="151" t="s">
        <v>189</v>
      </c>
      <c r="D24" s="160">
        <v>-12916</v>
      </c>
      <c r="E24" s="169"/>
      <c r="F24" s="160">
        <v>-14351</v>
      </c>
      <c r="G24" s="162"/>
      <c r="H24" s="160">
        <v>-14748</v>
      </c>
      <c r="I24" s="165"/>
      <c r="J24" s="160">
        <v>-26816</v>
      </c>
      <c r="K24" s="91"/>
      <c r="M24" s="91"/>
      <c r="O24" s="91"/>
      <c r="Q24" s="91"/>
      <c r="R24" s="163"/>
      <c r="S24" s="163"/>
      <c r="T24" s="163"/>
      <c r="U24" s="163"/>
    </row>
    <row r="25" spans="1:21" ht="18.2" customHeight="1">
      <c r="A25" s="151" t="s">
        <v>190</v>
      </c>
      <c r="D25" s="170">
        <v>64274</v>
      </c>
      <c r="E25" s="167"/>
      <c r="F25" s="170">
        <v>59758</v>
      </c>
      <c r="G25" s="166"/>
      <c r="H25" s="170">
        <v>18963</v>
      </c>
      <c r="I25" s="161"/>
      <c r="J25" s="170">
        <v>24453</v>
      </c>
      <c r="K25" s="91"/>
      <c r="M25" s="91"/>
      <c r="O25" s="91"/>
      <c r="Q25" s="91"/>
      <c r="R25" s="163"/>
      <c r="S25" s="163"/>
      <c r="T25" s="163"/>
      <c r="U25" s="163"/>
    </row>
    <row r="26" spans="1:21" ht="18.2" customHeight="1">
      <c r="A26" s="151" t="s">
        <v>191</v>
      </c>
      <c r="D26" s="163"/>
      <c r="E26" s="167"/>
      <c r="F26" s="163"/>
      <c r="G26" s="166"/>
      <c r="H26" s="163"/>
      <c r="I26" s="161"/>
      <c r="J26" s="163"/>
      <c r="K26" s="91"/>
      <c r="M26" s="91"/>
      <c r="O26" s="91"/>
      <c r="Q26" s="91"/>
      <c r="R26" s="163"/>
      <c r="S26" s="163"/>
      <c r="T26" s="163"/>
      <c r="U26" s="163"/>
    </row>
    <row r="27" spans="1:21" ht="18.2" customHeight="1">
      <c r="A27" s="151" t="s">
        <v>192</v>
      </c>
      <c r="D27" s="171">
        <f>SUM(D10:D25)</f>
        <v>-12290</v>
      </c>
      <c r="E27" s="167"/>
      <c r="F27" s="171">
        <f>SUM(F10:F25)</f>
        <v>168027</v>
      </c>
      <c r="G27" s="162"/>
      <c r="H27" s="171">
        <f>SUM(H10:H25)</f>
        <v>-13622</v>
      </c>
      <c r="I27" s="161"/>
      <c r="J27" s="171">
        <f>SUM(J10:J25)</f>
        <v>1684</v>
      </c>
      <c r="K27" s="91"/>
      <c r="M27" s="91"/>
      <c r="O27" s="91"/>
      <c r="Q27" s="91"/>
      <c r="R27" s="163"/>
      <c r="S27" s="163"/>
      <c r="T27" s="163"/>
      <c r="U27" s="163"/>
    </row>
    <row r="28" spans="1:21" s="147" customFormat="1" ht="18.2" customHeight="1">
      <c r="A28" s="151" t="s">
        <v>193</v>
      </c>
      <c r="B28" s="151"/>
      <c r="C28" s="151"/>
      <c r="D28" s="163"/>
      <c r="E28" s="167"/>
      <c r="F28" s="163"/>
      <c r="G28" s="166"/>
      <c r="H28" s="163"/>
      <c r="I28" s="161"/>
      <c r="J28" s="163"/>
      <c r="K28" s="91"/>
      <c r="L28" s="151"/>
      <c r="M28" s="91"/>
      <c r="N28" s="151"/>
      <c r="O28" s="91"/>
      <c r="P28" s="151"/>
      <c r="Q28" s="91"/>
      <c r="R28" s="163"/>
      <c r="S28" s="163"/>
      <c r="T28" s="163"/>
      <c r="U28" s="163"/>
    </row>
    <row r="29" spans="1:21" ht="18.2" customHeight="1">
      <c r="A29" s="151" t="s">
        <v>194</v>
      </c>
      <c r="D29" s="160">
        <v>-30668</v>
      </c>
      <c r="E29" s="167"/>
      <c r="F29" s="160">
        <v>75994</v>
      </c>
      <c r="G29" s="166"/>
      <c r="H29" s="160">
        <v>-15519</v>
      </c>
      <c r="I29" s="161"/>
      <c r="J29" s="160">
        <v>-35960</v>
      </c>
      <c r="K29" s="91"/>
      <c r="M29" s="91"/>
      <c r="O29" s="91"/>
      <c r="Q29" s="91"/>
      <c r="R29" s="163"/>
      <c r="S29" s="163"/>
      <c r="T29" s="163"/>
      <c r="U29" s="163"/>
    </row>
    <row r="30" spans="1:21" ht="18.2" customHeight="1">
      <c r="A30" s="151" t="s">
        <v>195</v>
      </c>
      <c r="D30" s="160">
        <v>7961</v>
      </c>
      <c r="E30" s="167"/>
      <c r="F30" s="160">
        <v>-4517</v>
      </c>
      <c r="G30" s="166"/>
      <c r="H30" s="163">
        <v>0</v>
      </c>
      <c r="I30" s="161"/>
      <c r="J30" s="163">
        <v>0</v>
      </c>
      <c r="K30" s="91"/>
      <c r="M30" s="91"/>
      <c r="O30" s="91"/>
      <c r="Q30" s="91"/>
      <c r="R30" s="163"/>
      <c r="S30" s="163"/>
      <c r="T30" s="163"/>
      <c r="U30" s="163"/>
    </row>
    <row r="31" spans="1:21" ht="18.2" customHeight="1">
      <c r="A31" s="151" t="s">
        <v>196</v>
      </c>
      <c r="D31" s="160">
        <v>68250</v>
      </c>
      <c r="E31" s="167"/>
      <c r="F31" s="160">
        <v>-178301</v>
      </c>
      <c r="G31" s="167"/>
      <c r="H31" s="163">
        <v>0</v>
      </c>
      <c r="I31" s="161"/>
      <c r="J31" s="163">
        <v>0</v>
      </c>
      <c r="K31" s="91"/>
      <c r="M31" s="91"/>
      <c r="O31" s="91"/>
      <c r="Q31" s="91"/>
      <c r="R31" s="163"/>
      <c r="S31" s="163"/>
      <c r="T31" s="163"/>
      <c r="U31" s="163"/>
    </row>
    <row r="32" spans="1:21" ht="18.2" customHeight="1">
      <c r="A32" s="151" t="s">
        <v>231</v>
      </c>
      <c r="D32" s="163">
        <v>2145</v>
      </c>
      <c r="E32" s="169"/>
      <c r="F32" s="163">
        <v>-12527</v>
      </c>
      <c r="G32" s="166"/>
      <c r="H32" s="163">
        <v>0</v>
      </c>
      <c r="I32" s="165"/>
      <c r="J32" s="163">
        <v>0</v>
      </c>
      <c r="K32" s="91"/>
      <c r="M32" s="91"/>
      <c r="O32" s="91"/>
      <c r="Q32" s="91"/>
      <c r="R32" s="163"/>
      <c r="S32" s="163"/>
      <c r="T32" s="163"/>
      <c r="U32" s="163"/>
    </row>
    <row r="33" spans="1:21" ht="18.2" customHeight="1">
      <c r="A33" s="151" t="s">
        <v>197</v>
      </c>
      <c r="D33" s="160">
        <v>-5973</v>
      </c>
      <c r="E33" s="167"/>
      <c r="F33" s="160">
        <v>57612</v>
      </c>
      <c r="G33" s="166"/>
      <c r="H33" s="160">
        <v>4381</v>
      </c>
      <c r="I33" s="161"/>
      <c r="J33" s="160">
        <v>-2852</v>
      </c>
      <c r="K33" s="91"/>
      <c r="M33" s="91"/>
      <c r="O33" s="91"/>
      <c r="Q33" s="91"/>
      <c r="R33" s="163"/>
      <c r="S33" s="163"/>
      <c r="T33" s="163"/>
      <c r="U33" s="163"/>
    </row>
    <row r="34" spans="1:21" ht="18.2" customHeight="1">
      <c r="A34" s="151" t="s">
        <v>198</v>
      </c>
      <c r="D34" s="163">
        <v>50246</v>
      </c>
      <c r="E34" s="167"/>
      <c r="F34" s="163">
        <v>72686</v>
      </c>
      <c r="G34" s="166"/>
      <c r="H34" s="163">
        <v>0</v>
      </c>
      <c r="I34" s="161"/>
      <c r="J34" s="163">
        <v>0</v>
      </c>
      <c r="K34" s="91"/>
      <c r="M34" s="91"/>
      <c r="O34" s="91"/>
      <c r="Q34" s="91"/>
      <c r="R34" s="163"/>
      <c r="S34" s="163"/>
      <c r="T34" s="163"/>
      <c r="U34" s="163"/>
    </row>
    <row r="35" spans="1:21" ht="18.2" customHeight="1">
      <c r="A35" s="151" t="s">
        <v>199</v>
      </c>
      <c r="D35" s="163">
        <v>445</v>
      </c>
      <c r="E35" s="167"/>
      <c r="F35" s="163">
        <v>-682</v>
      </c>
      <c r="G35" s="166"/>
      <c r="H35" s="163">
        <v>-37</v>
      </c>
      <c r="I35" s="161"/>
      <c r="J35" s="163">
        <v>0</v>
      </c>
      <c r="K35" s="91"/>
      <c r="M35" s="91"/>
      <c r="O35" s="91"/>
      <c r="Q35" s="91"/>
      <c r="R35" s="163"/>
      <c r="S35" s="163"/>
      <c r="T35" s="163"/>
      <c r="U35" s="163"/>
    </row>
    <row r="36" spans="1:21" ht="18.2" customHeight="1">
      <c r="A36" s="151" t="s">
        <v>200</v>
      </c>
      <c r="D36" s="163"/>
      <c r="E36" s="167"/>
      <c r="F36" s="163"/>
      <c r="G36" s="166"/>
      <c r="H36" s="163"/>
      <c r="I36" s="161"/>
      <c r="J36" s="163"/>
      <c r="K36" s="91"/>
      <c r="M36" s="91"/>
      <c r="O36" s="91"/>
      <c r="Q36" s="91"/>
      <c r="R36" s="163"/>
      <c r="S36" s="163"/>
      <c r="T36" s="163"/>
      <c r="U36" s="163"/>
    </row>
    <row r="37" spans="1:21" ht="18.2" customHeight="1">
      <c r="A37" s="151" t="s">
        <v>201</v>
      </c>
      <c r="D37" s="160">
        <v>-162238</v>
      </c>
      <c r="E37" s="167"/>
      <c r="F37" s="160">
        <v>-218603</v>
      </c>
      <c r="G37" s="162"/>
      <c r="H37" s="160">
        <v>6219</v>
      </c>
      <c r="I37" s="161"/>
      <c r="J37" s="160">
        <v>7665</v>
      </c>
      <c r="K37" s="91"/>
      <c r="M37" s="91"/>
      <c r="O37" s="91"/>
      <c r="Q37" s="91"/>
      <c r="R37" s="163"/>
      <c r="S37" s="163"/>
      <c r="T37" s="163"/>
      <c r="U37" s="163"/>
    </row>
    <row r="38" spans="1:21" ht="18.2" customHeight="1">
      <c r="A38" s="151" t="s">
        <v>202</v>
      </c>
      <c r="D38" s="163">
        <v>-124786</v>
      </c>
      <c r="E38" s="167"/>
      <c r="F38" s="163">
        <v>42513</v>
      </c>
      <c r="G38" s="166"/>
      <c r="H38" s="163">
        <v>0</v>
      </c>
      <c r="I38" s="161"/>
      <c r="J38" s="163">
        <v>-175</v>
      </c>
      <c r="K38" s="91"/>
      <c r="M38" s="91"/>
      <c r="O38" s="91"/>
      <c r="Q38" s="91"/>
      <c r="R38" s="163"/>
      <c r="S38" s="163"/>
      <c r="T38" s="163"/>
      <c r="U38" s="163"/>
    </row>
    <row r="39" spans="1:21" ht="18.2" customHeight="1">
      <c r="A39" s="151" t="s">
        <v>203</v>
      </c>
      <c r="D39" s="160">
        <v>36029</v>
      </c>
      <c r="E39" s="167"/>
      <c r="F39" s="160">
        <v>6107</v>
      </c>
      <c r="G39" s="166"/>
      <c r="H39" s="160">
        <v>3451</v>
      </c>
      <c r="I39" s="161"/>
      <c r="J39" s="160">
        <v>-11296</v>
      </c>
      <c r="K39" s="91"/>
      <c r="M39" s="91"/>
      <c r="O39" s="91"/>
      <c r="Q39" s="91"/>
      <c r="R39" s="163"/>
      <c r="S39" s="163"/>
      <c r="T39" s="163"/>
      <c r="U39" s="163"/>
    </row>
    <row r="40" spans="1:21" ht="18.2" customHeight="1">
      <c r="A40" s="151" t="s">
        <v>204</v>
      </c>
      <c r="D40" s="160">
        <v>-2151</v>
      </c>
      <c r="E40" s="167"/>
      <c r="F40" s="160">
        <v>-153</v>
      </c>
      <c r="G40" s="166"/>
      <c r="H40" s="163">
        <v>0</v>
      </c>
      <c r="I40" s="161"/>
      <c r="J40" s="163">
        <v>0</v>
      </c>
      <c r="K40" s="91"/>
      <c r="M40" s="91"/>
      <c r="O40" s="91"/>
      <c r="Q40" s="91"/>
      <c r="R40" s="163"/>
      <c r="S40" s="163"/>
      <c r="T40" s="163"/>
      <c r="U40" s="163"/>
    </row>
    <row r="41" spans="1:21" ht="18.2" customHeight="1">
      <c r="A41" s="151" t="s">
        <v>205</v>
      </c>
      <c r="D41" s="170">
        <v>3739</v>
      </c>
      <c r="E41" s="167"/>
      <c r="F41" s="170">
        <v>4745</v>
      </c>
      <c r="G41" s="166"/>
      <c r="H41" s="170">
        <v>0</v>
      </c>
      <c r="I41" s="161"/>
      <c r="J41" s="170">
        <v>96</v>
      </c>
      <c r="K41" s="91"/>
      <c r="M41" s="91"/>
      <c r="O41" s="91"/>
      <c r="Q41" s="91"/>
      <c r="R41" s="163"/>
      <c r="S41" s="163"/>
      <c r="T41" s="163"/>
      <c r="U41" s="163"/>
    </row>
    <row r="42" spans="1:21" ht="18.2" customHeight="1">
      <c r="A42" s="151" t="s">
        <v>206</v>
      </c>
      <c r="D42" s="163">
        <f>SUM(D27:D41)</f>
        <v>-169291</v>
      </c>
      <c r="E42" s="167"/>
      <c r="F42" s="163">
        <f>SUM(F27:F41)</f>
        <v>12901</v>
      </c>
      <c r="G42" s="166"/>
      <c r="H42" s="163">
        <f>SUM(H27:H41)</f>
        <v>-15127</v>
      </c>
      <c r="I42" s="161"/>
      <c r="J42" s="163">
        <f>SUM(J27:J41)</f>
        <v>-40838</v>
      </c>
      <c r="K42" s="91"/>
      <c r="M42" s="91"/>
      <c r="O42" s="91"/>
      <c r="Q42" s="91"/>
      <c r="R42" s="163"/>
      <c r="S42" s="163"/>
      <c r="T42" s="163"/>
      <c r="U42" s="163"/>
    </row>
    <row r="43" spans="1:21" ht="18.2" customHeight="1">
      <c r="A43" s="151" t="s">
        <v>207</v>
      </c>
      <c r="D43" s="160">
        <v>12916</v>
      </c>
      <c r="E43" s="167"/>
      <c r="F43" s="160">
        <v>14351</v>
      </c>
      <c r="G43" s="166"/>
      <c r="H43" s="163">
        <v>0</v>
      </c>
      <c r="I43" s="161"/>
      <c r="J43" s="160">
        <v>6739</v>
      </c>
      <c r="K43" s="91"/>
      <c r="M43" s="91"/>
      <c r="O43" s="91"/>
      <c r="Q43" s="91"/>
      <c r="R43" s="163"/>
      <c r="S43" s="163"/>
      <c r="T43" s="163"/>
      <c r="U43" s="163"/>
    </row>
    <row r="44" spans="1:21" ht="18.2" customHeight="1">
      <c r="A44" s="151" t="s">
        <v>208</v>
      </c>
      <c r="D44" s="163">
        <v>-17854</v>
      </c>
      <c r="E44" s="167"/>
      <c r="F44" s="163">
        <v>-66386</v>
      </c>
      <c r="G44" s="166"/>
      <c r="H44" s="163">
        <v>-5061</v>
      </c>
      <c r="I44" s="161"/>
      <c r="J44" s="163">
        <v>-30608</v>
      </c>
      <c r="K44" s="91"/>
      <c r="M44" s="91"/>
      <c r="O44" s="91"/>
      <c r="Q44" s="91"/>
      <c r="R44" s="163"/>
      <c r="S44" s="163"/>
      <c r="T44" s="163"/>
      <c r="U44" s="163"/>
    </row>
    <row r="45" spans="1:21" ht="18.2" customHeight="1">
      <c r="A45" s="151" t="s">
        <v>209</v>
      </c>
      <c r="D45" s="172">
        <v>-1768</v>
      </c>
      <c r="E45" s="167"/>
      <c r="F45" s="172">
        <v>-11378</v>
      </c>
      <c r="G45" s="166"/>
      <c r="H45" s="172">
        <v>-81</v>
      </c>
      <c r="I45" s="161"/>
      <c r="J45" s="172">
        <v>-911</v>
      </c>
      <c r="K45" s="91"/>
      <c r="M45" s="91"/>
      <c r="O45" s="91"/>
      <c r="Q45" s="91"/>
      <c r="R45" s="163"/>
      <c r="S45" s="163"/>
      <c r="T45" s="163"/>
      <c r="U45" s="163"/>
    </row>
    <row r="46" spans="1:21" ht="18.2" customHeight="1">
      <c r="A46" s="147" t="s">
        <v>210</v>
      </c>
      <c r="D46" s="170">
        <f>SUM(D42:D45)</f>
        <v>-175997</v>
      </c>
      <c r="E46" s="167"/>
      <c r="F46" s="170">
        <f>SUM(F42:F45)</f>
        <v>-50512</v>
      </c>
      <c r="G46" s="166"/>
      <c r="H46" s="170">
        <f>SUM(H42:H45)</f>
        <v>-20269</v>
      </c>
      <c r="I46" s="161"/>
      <c r="J46" s="170">
        <f>SUM(J42:J45)</f>
        <v>-65618</v>
      </c>
      <c r="K46" s="91"/>
      <c r="M46" s="91"/>
      <c r="O46" s="91"/>
      <c r="Q46" s="91"/>
      <c r="R46" s="163"/>
      <c r="S46" s="163"/>
      <c r="T46" s="163"/>
      <c r="U46" s="163"/>
    </row>
    <row r="47" spans="1:21" s="147" customFormat="1" ht="19.350000000000001" customHeight="1">
      <c r="A47" s="151"/>
      <c r="D47" s="150"/>
      <c r="E47" s="167"/>
      <c r="F47" s="150"/>
      <c r="G47" s="166"/>
      <c r="H47" s="150"/>
      <c r="I47" s="161"/>
      <c r="J47" s="150"/>
      <c r="K47" s="91"/>
      <c r="L47" s="151"/>
      <c r="M47" s="91"/>
      <c r="N47" s="151"/>
      <c r="O47" s="91"/>
      <c r="P47" s="151"/>
      <c r="Q47" s="91"/>
      <c r="R47" s="163"/>
      <c r="S47" s="163"/>
      <c r="T47" s="163"/>
      <c r="U47" s="163"/>
    </row>
    <row r="48" spans="1:21" s="147" customFormat="1" ht="19.350000000000001" customHeight="1">
      <c r="A48" s="151"/>
      <c r="D48" s="150"/>
      <c r="E48" s="167"/>
      <c r="F48" s="150"/>
      <c r="G48" s="173"/>
      <c r="H48" s="150"/>
      <c r="I48" s="161"/>
      <c r="J48" s="150"/>
      <c r="K48" s="91"/>
      <c r="L48" s="151"/>
      <c r="M48" s="91"/>
      <c r="N48" s="151"/>
      <c r="O48" s="91"/>
      <c r="P48" s="151"/>
      <c r="Q48" s="91"/>
      <c r="R48" s="163"/>
      <c r="S48" s="163"/>
      <c r="T48" s="163"/>
      <c r="U48" s="163"/>
    </row>
    <row r="49" spans="1:21" s="147" customFormat="1" ht="19.350000000000001" customHeight="1">
      <c r="A49" s="86" t="s">
        <v>148</v>
      </c>
      <c r="D49" s="148"/>
      <c r="E49" s="167"/>
      <c r="F49" s="148"/>
      <c r="G49" s="173"/>
      <c r="H49" s="148"/>
      <c r="I49" s="161"/>
      <c r="J49" s="174"/>
      <c r="K49" s="91"/>
      <c r="L49" s="151"/>
      <c r="M49" s="91"/>
      <c r="N49" s="151"/>
      <c r="O49" s="91"/>
      <c r="P49" s="151"/>
      <c r="Q49" s="91"/>
      <c r="R49" s="163"/>
      <c r="S49" s="163"/>
      <c r="T49" s="163"/>
      <c r="U49" s="163"/>
    </row>
    <row r="50" spans="1:21" s="147" customFormat="1" ht="19.350000000000001" customHeight="1">
      <c r="A50" s="151"/>
      <c r="D50" s="148"/>
      <c r="E50" s="167"/>
      <c r="F50" s="148"/>
      <c r="G50" s="173"/>
      <c r="H50" s="148"/>
      <c r="I50" s="161"/>
      <c r="J50" s="18" t="s">
        <v>89</v>
      </c>
      <c r="K50" s="91"/>
      <c r="L50" s="151"/>
      <c r="M50" s="91"/>
      <c r="N50" s="151"/>
      <c r="O50" s="91"/>
      <c r="P50" s="151"/>
      <c r="Q50" s="91"/>
      <c r="R50" s="163"/>
      <c r="S50" s="163"/>
      <c r="T50" s="163"/>
      <c r="U50" s="163"/>
    </row>
    <row r="51" spans="1:21" s="147" customFormat="1" ht="20.100000000000001" customHeight="1">
      <c r="A51" s="147" t="s">
        <v>0</v>
      </c>
      <c r="D51" s="148"/>
      <c r="F51" s="148"/>
      <c r="H51" s="148"/>
      <c r="J51" s="148"/>
    </row>
    <row r="52" spans="1:21" s="147" customFormat="1" ht="20.100000000000001" customHeight="1">
      <c r="A52" s="147" t="s">
        <v>211</v>
      </c>
      <c r="D52" s="148"/>
      <c r="F52" s="148"/>
      <c r="H52" s="148"/>
      <c r="J52" s="148"/>
    </row>
    <row r="53" spans="1:21" s="147" customFormat="1" ht="20.100000000000001" customHeight="1">
      <c r="A53" s="147" t="str">
        <f>A4</f>
        <v>For the three-month period ended 31 March 2021</v>
      </c>
      <c r="D53" s="148"/>
      <c r="F53" s="148"/>
      <c r="H53" s="148"/>
      <c r="J53" s="148"/>
    </row>
    <row r="54" spans="1:21" s="149" customFormat="1" ht="20.100000000000001" customHeight="1">
      <c r="D54" s="150"/>
      <c r="E54" s="151"/>
      <c r="F54" s="150"/>
      <c r="G54" s="151"/>
      <c r="H54" s="152"/>
      <c r="I54" s="151"/>
      <c r="J54" s="152" t="str">
        <f>J5</f>
        <v>(Unit: Thousand Baht)</v>
      </c>
    </row>
    <row r="55" spans="1:21" s="153" customFormat="1" ht="20.100000000000001" customHeight="1">
      <c r="D55" s="154"/>
      <c r="E55" s="155" t="s">
        <v>1</v>
      </c>
      <c r="F55" s="154"/>
      <c r="H55" s="154"/>
      <c r="I55" s="155" t="s">
        <v>2</v>
      </c>
      <c r="J55" s="154"/>
    </row>
    <row r="56" spans="1:21" ht="19.350000000000001" customHeight="1">
      <c r="A56" s="149"/>
      <c r="D56" s="183" t="s">
        <v>157</v>
      </c>
      <c r="E56" s="167"/>
      <c r="F56" s="183" t="s">
        <v>134</v>
      </c>
      <c r="G56" s="175"/>
      <c r="H56" s="183" t="s">
        <v>157</v>
      </c>
      <c r="I56" s="161"/>
      <c r="J56" s="183">
        <v>2020</v>
      </c>
      <c r="K56" s="91"/>
      <c r="M56" s="91"/>
      <c r="O56" s="91"/>
      <c r="Q56" s="91"/>
      <c r="R56" s="163"/>
      <c r="S56" s="163"/>
      <c r="T56" s="163"/>
      <c r="U56" s="163"/>
    </row>
    <row r="57" spans="1:21" ht="19.350000000000001" customHeight="1">
      <c r="A57" s="147" t="s">
        <v>212</v>
      </c>
      <c r="D57" s="163"/>
      <c r="E57" s="167"/>
      <c r="F57" s="163"/>
      <c r="G57" s="176"/>
      <c r="H57" s="163"/>
      <c r="I57" s="161"/>
      <c r="J57" s="163"/>
      <c r="K57" s="91"/>
      <c r="M57" s="91"/>
      <c r="O57" s="91"/>
      <c r="Q57" s="91"/>
      <c r="R57" s="163"/>
      <c r="S57" s="163"/>
      <c r="T57" s="163"/>
      <c r="U57" s="163"/>
    </row>
    <row r="58" spans="1:21" ht="19.350000000000001" customHeight="1">
      <c r="A58" s="151" t="s">
        <v>213</v>
      </c>
      <c r="B58" s="86"/>
      <c r="C58" s="86"/>
      <c r="D58" s="163">
        <f>ROUND('[8]Cash Flow'!G66,0)</f>
        <v>-12</v>
      </c>
      <c r="E58" s="167"/>
      <c r="F58" s="163">
        <f>ROUND('[8]Cash Flow'!I66,0)</f>
        <v>-9</v>
      </c>
      <c r="G58" s="162"/>
      <c r="H58" s="163">
        <f>ROUND('[8]Cash Flow'!K66,0)</f>
        <v>0</v>
      </c>
      <c r="I58" s="161"/>
      <c r="J58" s="163">
        <f>ROUND('[8]Cash Flow'!M66,0)</f>
        <v>0</v>
      </c>
      <c r="K58" s="91"/>
      <c r="M58" s="91"/>
      <c r="O58" s="91"/>
      <c r="Q58" s="91"/>
      <c r="R58" s="163"/>
      <c r="S58" s="163"/>
      <c r="T58" s="163"/>
      <c r="U58" s="163"/>
    </row>
    <row r="59" spans="1:21" ht="19.350000000000001" customHeight="1">
      <c r="A59" s="86" t="s">
        <v>214</v>
      </c>
      <c r="B59" s="86"/>
      <c r="C59" s="86"/>
      <c r="D59" s="163">
        <f>ROUND('[8]Cash Flow'!G68,0)</f>
        <v>0</v>
      </c>
      <c r="E59" s="167"/>
      <c r="F59" s="163">
        <f>ROUND('[8]Cash Flow'!I68,0)</f>
        <v>0</v>
      </c>
      <c r="G59" s="162"/>
      <c r="H59" s="163">
        <f>ROUND('[8]Cash Flow'!K68,0)</f>
        <v>180000</v>
      </c>
      <c r="I59" s="161"/>
      <c r="J59" s="163">
        <f>ROUND('[8]Cash Flow'!M68,0)</f>
        <v>320500</v>
      </c>
      <c r="K59" s="91"/>
      <c r="M59" s="91"/>
      <c r="O59" s="91"/>
      <c r="Q59" s="91"/>
      <c r="R59" s="163"/>
      <c r="S59" s="163"/>
      <c r="T59" s="163"/>
      <c r="U59" s="163"/>
    </row>
    <row r="60" spans="1:21" ht="19.350000000000001" customHeight="1">
      <c r="A60" s="86" t="s">
        <v>215</v>
      </c>
      <c r="B60" s="86"/>
      <c r="C60" s="86"/>
      <c r="D60" s="163">
        <f>ROUND('[8]Cash Flow'!G69,0)</f>
        <v>0</v>
      </c>
      <c r="E60" s="167"/>
      <c r="F60" s="163">
        <f>ROUND('[8]Cash Flow'!I69,0)</f>
        <v>0</v>
      </c>
      <c r="G60" s="162"/>
      <c r="H60" s="163">
        <f>ROUND('[8]Cash Flow'!K69,0)</f>
        <v>-137000</v>
      </c>
      <c r="I60" s="161"/>
      <c r="J60" s="163">
        <f>ROUND('[8]Cash Flow'!M69,0)</f>
        <v>-303000</v>
      </c>
      <c r="K60" s="91"/>
      <c r="M60" s="91"/>
      <c r="O60" s="91"/>
      <c r="Q60" s="91"/>
      <c r="R60" s="163"/>
      <c r="S60" s="163"/>
      <c r="T60" s="163"/>
      <c r="U60" s="163"/>
    </row>
    <row r="61" spans="1:21" ht="19.350000000000001" customHeight="1">
      <c r="A61" s="86" t="s">
        <v>216</v>
      </c>
      <c r="B61" s="86"/>
      <c r="C61" s="86"/>
      <c r="D61" s="160">
        <f>ROUND('[8]Cash Flow'!G73,0)</f>
        <v>12</v>
      </c>
      <c r="E61" s="167"/>
      <c r="F61" s="160">
        <f>ROUND('[8]Cash Flow'!I73,0)</f>
        <v>142</v>
      </c>
      <c r="G61" s="166"/>
      <c r="H61" s="163">
        <f>ROUND('[8]Cash Flow'!K73,0)</f>
        <v>0</v>
      </c>
      <c r="I61" s="161"/>
      <c r="J61" s="163">
        <f>ROUND('[8]Cash Flow'!M73,0)</f>
        <v>0</v>
      </c>
      <c r="K61" s="91"/>
      <c r="M61" s="91"/>
      <c r="O61" s="91"/>
      <c r="Q61" s="91"/>
      <c r="R61" s="163"/>
      <c r="S61" s="163"/>
      <c r="T61" s="163"/>
      <c r="U61" s="163"/>
    </row>
    <row r="62" spans="1:21" ht="19.350000000000001" customHeight="1">
      <c r="A62" s="86" t="s">
        <v>217</v>
      </c>
      <c r="B62" s="86"/>
      <c r="C62" s="86"/>
      <c r="D62" s="160">
        <f>ROUND('[8]Cash Flow'!G74,0)</f>
        <v>-23418</v>
      </c>
      <c r="E62" s="167"/>
      <c r="F62" s="160">
        <f>ROUND('[8]Cash Flow'!I74,0)</f>
        <v>-61539</v>
      </c>
      <c r="G62" s="166"/>
      <c r="H62" s="160">
        <f>ROUND('[8]Cash Flow'!K74,0)</f>
        <v>-316</v>
      </c>
      <c r="I62" s="161"/>
      <c r="J62" s="160">
        <f>ROUND('[8]Cash Flow'!M74,0)</f>
        <v>-114</v>
      </c>
      <c r="K62" s="91"/>
      <c r="M62" s="91"/>
      <c r="O62" s="91"/>
      <c r="Q62" s="91"/>
      <c r="R62" s="163"/>
      <c r="S62" s="163"/>
      <c r="T62" s="163"/>
      <c r="U62" s="163"/>
    </row>
    <row r="63" spans="1:21" ht="19.350000000000001" customHeight="1">
      <c r="A63" s="85" t="s">
        <v>232</v>
      </c>
      <c r="B63" s="86"/>
      <c r="C63" s="86"/>
      <c r="D63" s="177">
        <f>SUM(D58:D62)</f>
        <v>-23418</v>
      </c>
      <c r="E63" s="167"/>
      <c r="F63" s="177">
        <f>SUM(F58:F62)</f>
        <v>-61406</v>
      </c>
      <c r="G63" s="162"/>
      <c r="H63" s="177">
        <f>SUM(H58:H62)</f>
        <v>42684</v>
      </c>
      <c r="I63" s="161"/>
      <c r="J63" s="177">
        <f>SUM(J58:J62)</f>
        <v>17386</v>
      </c>
      <c r="K63" s="91"/>
      <c r="M63" s="91"/>
      <c r="O63" s="91"/>
      <c r="Q63" s="91"/>
      <c r="R63" s="163"/>
      <c r="S63" s="163"/>
      <c r="T63" s="163"/>
      <c r="U63" s="163"/>
    </row>
    <row r="64" spans="1:21" ht="19.350000000000001" customHeight="1">
      <c r="A64" s="85" t="s">
        <v>218</v>
      </c>
      <c r="B64" s="86"/>
      <c r="C64" s="86"/>
      <c r="D64" s="163"/>
      <c r="E64" s="167"/>
      <c r="F64" s="163"/>
      <c r="G64" s="166"/>
      <c r="H64" s="163"/>
      <c r="I64" s="161"/>
      <c r="J64" s="163"/>
      <c r="K64" s="91"/>
      <c r="M64" s="91"/>
      <c r="O64" s="91"/>
      <c r="Q64" s="91"/>
      <c r="R64" s="163"/>
      <c r="S64" s="163"/>
      <c r="T64" s="163"/>
      <c r="U64" s="163"/>
    </row>
    <row r="65" spans="1:21" ht="19.350000000000001" customHeight="1">
      <c r="A65" s="86" t="s">
        <v>244</v>
      </c>
      <c r="B65" s="86"/>
      <c r="C65" s="86"/>
      <c r="D65" s="163"/>
      <c r="E65" s="167"/>
      <c r="F65" s="163"/>
      <c r="G65" s="166"/>
      <c r="H65" s="163"/>
      <c r="I65" s="161"/>
      <c r="J65" s="163"/>
      <c r="K65" s="91"/>
      <c r="M65" s="91"/>
      <c r="O65" s="91"/>
      <c r="Q65" s="91"/>
      <c r="R65" s="163"/>
      <c r="S65" s="163"/>
      <c r="T65" s="163"/>
      <c r="U65" s="163"/>
    </row>
    <row r="66" spans="1:21" ht="19.350000000000001" customHeight="1">
      <c r="A66" s="86" t="s">
        <v>243</v>
      </c>
      <c r="B66" s="86"/>
      <c r="C66" s="86"/>
      <c r="D66" s="163">
        <f>ROUND('[8]Cash Flow'!G77,0)</f>
        <v>596</v>
      </c>
      <c r="E66" s="167"/>
      <c r="F66" s="163">
        <f>ROUND('[8]Cash Flow'!I77,0)</f>
        <v>-5000</v>
      </c>
      <c r="G66" s="166"/>
      <c r="H66" s="163">
        <f>ROUND('[8]Cash Flow'!K77,0)</f>
        <v>0</v>
      </c>
      <c r="I66" s="161"/>
      <c r="J66" s="163">
        <f>ROUND('[8]Cash Flow'!M77,0)</f>
        <v>0</v>
      </c>
      <c r="K66" s="91"/>
      <c r="M66" s="91"/>
      <c r="O66" s="91"/>
      <c r="Q66" s="91"/>
      <c r="R66" s="163"/>
      <c r="S66" s="163"/>
      <c r="T66" s="163"/>
      <c r="U66" s="163"/>
    </row>
    <row r="67" spans="1:21" ht="19.350000000000001" customHeight="1">
      <c r="A67" s="86" t="s">
        <v>219</v>
      </c>
      <c r="B67" s="86"/>
      <c r="C67" s="86"/>
      <c r="D67" s="174">
        <f>ROUND('[8]Cash Flow'!G78,0)</f>
        <v>0</v>
      </c>
      <c r="E67" s="167"/>
      <c r="F67" s="174">
        <f>ROUND('[8]Cash Flow'!I78,0)</f>
        <v>0</v>
      </c>
      <c r="G67" s="166"/>
      <c r="H67" s="174">
        <f>ROUND('[8]Cash Flow'!K78,0)</f>
        <v>63000</v>
      </c>
      <c r="I67" s="161"/>
      <c r="J67" s="174">
        <f>ROUND('[8]Cash Flow'!M78,0)</f>
        <v>263000</v>
      </c>
      <c r="K67" s="91"/>
      <c r="M67" s="91"/>
      <c r="O67" s="91"/>
      <c r="Q67" s="91"/>
      <c r="R67" s="163"/>
      <c r="S67" s="163"/>
      <c r="T67" s="163"/>
      <c r="U67" s="163"/>
    </row>
    <row r="68" spans="1:21" ht="19.350000000000001" customHeight="1">
      <c r="A68" s="86" t="s">
        <v>220</v>
      </c>
      <c r="B68" s="86"/>
      <c r="C68" s="86"/>
      <c r="D68" s="174">
        <f>ROUND('[8]Cash Flow'!G79,0)</f>
        <v>0</v>
      </c>
      <c r="E68" s="167"/>
      <c r="F68" s="174">
        <f>ROUND('[8]Cash Flow'!I79,0)</f>
        <v>0</v>
      </c>
      <c r="G68" s="162"/>
      <c r="H68" s="174">
        <f>ROUND('[8]Cash Flow'!K79,0)</f>
        <v>-122000</v>
      </c>
      <c r="I68" s="161"/>
      <c r="J68" s="174">
        <f>ROUND('[8]Cash Flow'!M79,0)</f>
        <v>-220000</v>
      </c>
      <c r="K68" s="91"/>
      <c r="M68" s="91"/>
      <c r="O68" s="91"/>
      <c r="Q68" s="91"/>
      <c r="R68" s="163"/>
      <c r="S68" s="163"/>
      <c r="T68" s="163"/>
      <c r="U68" s="163"/>
    </row>
    <row r="69" spans="1:21" ht="19.350000000000001" customHeight="1">
      <c r="A69" s="86" t="s">
        <v>245</v>
      </c>
      <c r="B69" s="86"/>
      <c r="C69" s="86"/>
      <c r="D69" s="178">
        <f>ROUND('[8]Cash Flow'!G80,0)</f>
        <v>110400</v>
      </c>
      <c r="E69" s="167"/>
      <c r="F69" s="178">
        <f>ROUND('[8]Cash Flow'!I80,0)</f>
        <v>159259</v>
      </c>
      <c r="G69" s="166"/>
      <c r="H69" s="178">
        <f>ROUND('[8]Cash Flow'!K80,0)</f>
        <v>0</v>
      </c>
      <c r="I69" s="161"/>
      <c r="J69" s="178">
        <f>ROUND('[8]Cash Flow'!M80,0)</f>
        <v>0</v>
      </c>
      <c r="K69" s="91"/>
      <c r="M69" s="91"/>
      <c r="O69" s="91"/>
      <c r="Q69" s="91"/>
      <c r="R69" s="163"/>
      <c r="S69" s="163"/>
      <c r="T69" s="163"/>
      <c r="U69" s="163"/>
    </row>
    <row r="70" spans="1:21" ht="19.350000000000001" customHeight="1">
      <c r="A70" s="86" t="s">
        <v>246</v>
      </c>
      <c r="B70" s="86"/>
      <c r="C70" s="86"/>
      <c r="D70" s="178">
        <f>ROUND('[8]Cash Flow'!G81,0)</f>
        <v>-94269</v>
      </c>
      <c r="E70" s="167"/>
      <c r="F70" s="178">
        <f>ROUND('[8]Cash Flow'!I81,0)</f>
        <v>-246525</v>
      </c>
      <c r="G70" s="166"/>
      <c r="H70" s="178">
        <f>ROUND('[8]Cash Flow'!K81,0)</f>
        <v>0</v>
      </c>
      <c r="I70" s="161"/>
      <c r="J70" s="178">
        <f>ROUND('[8]Cash Flow'!M81,0)</f>
        <v>-8806</v>
      </c>
      <c r="K70" s="91"/>
      <c r="M70" s="91"/>
      <c r="O70" s="91"/>
      <c r="Q70" s="91"/>
      <c r="R70" s="163"/>
      <c r="S70" s="163"/>
      <c r="T70" s="163"/>
      <c r="U70" s="163"/>
    </row>
    <row r="71" spans="1:21" ht="19.350000000000001" customHeight="1">
      <c r="A71" s="86" t="s">
        <v>221</v>
      </c>
      <c r="B71" s="86"/>
      <c r="C71" s="86"/>
      <c r="D71" s="172">
        <f>ROUND('[8]Cash Flow'!G83,0)</f>
        <v>-1647</v>
      </c>
      <c r="E71" s="167"/>
      <c r="F71" s="172">
        <f>ROUND('[8]Cash Flow'!I83,0)</f>
        <v>-2084</v>
      </c>
      <c r="G71" s="162"/>
      <c r="H71" s="172">
        <f>ROUND('[8]Cash Flow'!K83,0)</f>
        <v>0</v>
      </c>
      <c r="I71" s="161"/>
      <c r="J71" s="172">
        <f>ROUND('[8]Cash Flow'!M83,0)</f>
        <v>-900</v>
      </c>
      <c r="K71" s="91"/>
      <c r="M71" s="91"/>
      <c r="O71" s="91"/>
      <c r="Q71" s="91"/>
      <c r="R71" s="163"/>
      <c r="S71" s="163"/>
      <c r="T71" s="163"/>
      <c r="U71" s="163"/>
    </row>
    <row r="72" spans="1:21" ht="19.350000000000001" customHeight="1">
      <c r="A72" s="147" t="s">
        <v>222</v>
      </c>
      <c r="D72" s="170">
        <f>SUM(D66:D71)</f>
        <v>15080</v>
      </c>
      <c r="E72" s="161"/>
      <c r="F72" s="170">
        <f>SUM(F66:F71)</f>
        <v>-94350</v>
      </c>
      <c r="G72" s="166"/>
      <c r="H72" s="170">
        <f>SUM(H66:H71)</f>
        <v>-59000</v>
      </c>
      <c r="I72" s="161"/>
      <c r="J72" s="170">
        <f>SUM(J66:J71)</f>
        <v>33294</v>
      </c>
      <c r="K72" s="91"/>
      <c r="M72" s="91"/>
      <c r="O72" s="91"/>
      <c r="Q72" s="91"/>
      <c r="R72" s="163"/>
      <c r="S72" s="163"/>
      <c r="T72" s="163"/>
      <c r="U72" s="163"/>
    </row>
    <row r="73" spans="1:21" ht="19.350000000000001" customHeight="1">
      <c r="A73" s="151" t="s">
        <v>223</v>
      </c>
      <c r="B73" s="179"/>
      <c r="D73" s="163"/>
      <c r="E73" s="161"/>
      <c r="F73" s="163"/>
      <c r="G73" s="162"/>
      <c r="H73" s="163"/>
      <c r="I73" s="161"/>
      <c r="J73" s="163"/>
      <c r="K73" s="91"/>
      <c r="M73" s="91"/>
      <c r="O73" s="91"/>
      <c r="Q73" s="91"/>
      <c r="R73" s="163"/>
      <c r="S73" s="163"/>
      <c r="T73" s="163"/>
      <c r="U73" s="163"/>
    </row>
    <row r="74" spans="1:21" ht="19.350000000000001" customHeight="1">
      <c r="A74" s="151" t="s">
        <v>224</v>
      </c>
      <c r="D74" s="170">
        <f>ROUND('[8]Cash Flow'!G89,0)</f>
        <v>-647</v>
      </c>
      <c r="E74" s="161"/>
      <c r="F74" s="170">
        <f>ROUND('[8]Cash Flow'!I89,0)</f>
        <v>1642</v>
      </c>
      <c r="G74" s="166"/>
      <c r="H74" s="170">
        <f>ROUND('[8]Cash Flow'!K89,0)</f>
        <v>0</v>
      </c>
      <c r="I74" s="161"/>
      <c r="J74" s="170">
        <f>ROUND('[8]Cash Flow'!M89,0)</f>
        <v>0</v>
      </c>
      <c r="K74" s="91"/>
      <c r="M74" s="91"/>
      <c r="O74" s="91"/>
      <c r="Q74" s="91"/>
      <c r="R74" s="163"/>
      <c r="S74" s="163"/>
      <c r="T74" s="163"/>
      <c r="U74" s="163"/>
    </row>
    <row r="75" spans="1:21" ht="19.350000000000001" customHeight="1">
      <c r="A75" s="147" t="s">
        <v>225</v>
      </c>
      <c r="D75" s="163">
        <f>SUM(D46,D63,D72,D74)</f>
        <v>-184982</v>
      </c>
      <c r="E75" s="161"/>
      <c r="F75" s="163">
        <f>SUM(F46,F63,F72,F74)</f>
        <v>-204626</v>
      </c>
      <c r="G75" s="166"/>
      <c r="H75" s="163">
        <f>SUM(H46,H63,H72,H74)</f>
        <v>-36585</v>
      </c>
      <c r="I75" s="161"/>
      <c r="J75" s="163">
        <f>SUM(J46,J63,J72,J74)</f>
        <v>-14938</v>
      </c>
      <c r="K75" s="91"/>
      <c r="M75" s="91"/>
      <c r="O75" s="91"/>
      <c r="Q75" s="91"/>
      <c r="R75" s="163"/>
      <c r="S75" s="163"/>
      <c r="T75" s="163"/>
      <c r="U75" s="163"/>
    </row>
    <row r="76" spans="1:21" ht="19.350000000000001" customHeight="1">
      <c r="A76" s="151" t="s">
        <v>226</v>
      </c>
      <c r="D76" s="170">
        <f>ROUND('[8]Cash Flow'!G91,0)</f>
        <v>568735</v>
      </c>
      <c r="E76" s="161"/>
      <c r="F76" s="170">
        <f>ROUND('[8]Cash Flow'!I91,0)</f>
        <v>632544</v>
      </c>
      <c r="G76" s="166"/>
      <c r="H76" s="170">
        <f>ROUND('[8]Cash Flow'!K91,0)</f>
        <v>146681</v>
      </c>
      <c r="I76" s="161"/>
      <c r="J76" s="170">
        <f>ROUND('[8]Cash Flow'!M91,0)</f>
        <v>21706</v>
      </c>
      <c r="K76" s="91"/>
      <c r="M76" s="91"/>
      <c r="O76" s="91"/>
      <c r="Q76" s="91"/>
      <c r="R76" s="163"/>
      <c r="S76" s="163"/>
      <c r="T76" s="163"/>
      <c r="U76" s="163"/>
    </row>
    <row r="77" spans="1:21" ht="19.350000000000001" customHeight="1" thickBot="1">
      <c r="A77" s="147" t="s">
        <v>251</v>
      </c>
      <c r="D77" s="180">
        <f>SUM(D75:D76)</f>
        <v>383753</v>
      </c>
      <c r="E77" s="161"/>
      <c r="F77" s="180">
        <f>SUM(F75:F76)</f>
        <v>427918</v>
      </c>
      <c r="G77" s="166"/>
      <c r="H77" s="180">
        <f>SUM(H75:H76)</f>
        <v>110096</v>
      </c>
      <c r="I77" s="161"/>
      <c r="J77" s="180">
        <f>SUM(J75:J76)</f>
        <v>6768</v>
      </c>
      <c r="K77" s="91"/>
      <c r="M77" s="91"/>
      <c r="O77" s="91"/>
      <c r="Q77" s="91"/>
      <c r="R77" s="163"/>
      <c r="S77" s="163"/>
      <c r="T77" s="163"/>
      <c r="U77" s="163"/>
    </row>
    <row r="78" spans="1:21" ht="19.350000000000001" customHeight="1" thickTop="1">
      <c r="D78" s="163">
        <f>SUM(D77-'bs '!D11)</f>
        <v>0</v>
      </c>
      <c r="E78" s="161"/>
      <c r="F78" s="178"/>
      <c r="G78" s="166"/>
      <c r="H78" s="163">
        <f>SUM(H77-'bs '!H11)</f>
        <v>0</v>
      </c>
      <c r="I78" s="161"/>
      <c r="J78" s="163"/>
      <c r="K78" s="91"/>
      <c r="M78" s="91"/>
      <c r="O78" s="91"/>
      <c r="Q78" s="91"/>
      <c r="R78" s="163"/>
      <c r="S78" s="163"/>
      <c r="T78" s="163"/>
      <c r="U78" s="163"/>
    </row>
    <row r="79" spans="1:21" ht="19.350000000000001" customHeight="1">
      <c r="A79" s="147" t="s">
        <v>227</v>
      </c>
      <c r="D79" s="163"/>
      <c r="E79" s="163"/>
      <c r="F79" s="163"/>
      <c r="G79" s="181"/>
      <c r="H79" s="163"/>
      <c r="I79" s="181"/>
      <c r="J79" s="163"/>
      <c r="K79" s="91"/>
      <c r="M79" s="91"/>
      <c r="O79" s="91"/>
      <c r="Q79" s="91"/>
      <c r="R79" s="163"/>
      <c r="S79" s="163"/>
      <c r="T79" s="163"/>
      <c r="U79" s="163"/>
    </row>
    <row r="80" spans="1:21" ht="19.350000000000001" customHeight="1">
      <c r="A80" s="151" t="s">
        <v>228</v>
      </c>
      <c r="D80" s="163"/>
      <c r="E80" s="163"/>
      <c r="F80" s="163"/>
      <c r="G80" s="181"/>
      <c r="H80" s="163"/>
      <c r="I80" s="181"/>
      <c r="J80" s="163"/>
      <c r="K80" s="91"/>
      <c r="M80" s="91"/>
      <c r="O80" s="91"/>
      <c r="Q80" s="91"/>
      <c r="R80" s="163"/>
      <c r="S80" s="163"/>
      <c r="T80" s="163"/>
      <c r="U80" s="163"/>
    </row>
    <row r="81" spans="1:21" ht="19.350000000000001" customHeight="1">
      <c r="A81" s="151" t="s">
        <v>247</v>
      </c>
      <c r="D81" s="163">
        <f>ROUND('[8]Cash Flow'!G96,0)</f>
        <v>3535</v>
      </c>
      <c r="E81" s="163"/>
      <c r="F81" s="163">
        <v>-413</v>
      </c>
      <c r="G81" s="181"/>
      <c r="H81" s="163">
        <f>ROUND('[8]Cash Flow'!K96,0)</f>
        <v>0</v>
      </c>
      <c r="I81" s="181"/>
      <c r="J81" s="163">
        <f>ROUND('[8]Cash Flow'!M96,0)</f>
        <v>0</v>
      </c>
      <c r="K81" s="91"/>
      <c r="M81" s="91"/>
      <c r="O81" s="91"/>
      <c r="Q81" s="91"/>
      <c r="R81" s="163"/>
      <c r="S81" s="163"/>
      <c r="T81" s="163"/>
      <c r="U81" s="163"/>
    </row>
    <row r="82" spans="1:21" ht="19.350000000000001" customHeight="1">
      <c r="A82" s="151" t="s">
        <v>229</v>
      </c>
      <c r="D82" s="163">
        <f>ROUND('[8]Cash Flow'!G98,0)</f>
        <v>12716</v>
      </c>
      <c r="E82" s="163"/>
      <c r="F82" s="163">
        <v>765</v>
      </c>
      <c r="G82" s="181"/>
      <c r="H82" s="163">
        <f>ROUND('[8]Cash Flow'!K98,0)</f>
        <v>0</v>
      </c>
      <c r="I82" s="181"/>
      <c r="J82" s="163">
        <f>ROUND('[8]Cash Flow'!M98,0)</f>
        <v>0</v>
      </c>
      <c r="K82" s="91"/>
      <c r="M82" s="91"/>
      <c r="O82" s="91"/>
      <c r="Q82" s="91"/>
      <c r="R82" s="163"/>
      <c r="S82" s="163"/>
      <c r="T82" s="163"/>
      <c r="U82" s="163"/>
    </row>
    <row r="83" spans="1:21" ht="19.350000000000001" customHeight="1">
      <c r="A83" s="151" t="s">
        <v>230</v>
      </c>
      <c r="D83" s="163">
        <f>ROUND('[8]Cash Flow'!G99,0)</f>
        <v>0</v>
      </c>
      <c r="E83" s="163"/>
      <c r="F83" s="163">
        <v>5514</v>
      </c>
      <c r="G83" s="181"/>
      <c r="H83" s="163">
        <f>ROUND('[8]Cash Flow'!K99,0)</f>
        <v>0</v>
      </c>
      <c r="I83" s="181"/>
      <c r="J83" s="163">
        <f>ROUND('[8]Cash Flow'!M99,0)</f>
        <v>0</v>
      </c>
      <c r="K83" s="91"/>
      <c r="M83" s="91"/>
      <c r="O83" s="91"/>
      <c r="Q83" s="91"/>
      <c r="R83" s="163"/>
      <c r="S83" s="163"/>
      <c r="T83" s="163"/>
      <c r="U83" s="163"/>
    </row>
    <row r="84" spans="1:21" ht="19.350000000000001" customHeight="1">
      <c r="A84" s="151" t="s">
        <v>238</v>
      </c>
      <c r="D84" s="163">
        <v>1021</v>
      </c>
      <c r="E84" s="163"/>
      <c r="F84" s="163">
        <v>0</v>
      </c>
      <c r="G84" s="181"/>
      <c r="H84" s="163">
        <v>0</v>
      </c>
      <c r="I84" s="181"/>
      <c r="J84" s="163">
        <v>0</v>
      </c>
      <c r="K84" s="91"/>
      <c r="M84" s="91"/>
      <c r="O84" s="91"/>
      <c r="Q84" s="91"/>
      <c r="R84" s="163"/>
      <c r="S84" s="163"/>
      <c r="T84" s="163"/>
      <c r="U84" s="163"/>
    </row>
    <row r="85" spans="1:21" ht="21" customHeight="1">
      <c r="D85" s="163"/>
      <c r="E85" s="163"/>
      <c r="F85" s="163"/>
      <c r="G85" s="181"/>
      <c r="H85" s="163"/>
      <c r="I85" s="181"/>
      <c r="J85" s="163"/>
    </row>
    <row r="86" spans="1:21" ht="21" customHeight="1">
      <c r="A86" s="86" t="s">
        <v>148</v>
      </c>
    </row>
    <row r="87" spans="1:21" ht="21" customHeight="1">
      <c r="E87" s="150"/>
      <c r="G87" s="150"/>
      <c r="I87" s="150"/>
    </row>
    <row r="88" spans="1:21" ht="21" customHeight="1">
      <c r="E88" s="150"/>
      <c r="G88" s="150"/>
      <c r="I88" s="150"/>
    </row>
    <row r="89" spans="1:21" ht="21" customHeight="1">
      <c r="E89" s="150"/>
      <c r="G89" s="150"/>
      <c r="I89" s="150"/>
    </row>
    <row r="90" spans="1:21" ht="21" customHeight="1">
      <c r="E90" s="150"/>
      <c r="G90" s="150"/>
      <c r="I90" s="150"/>
    </row>
    <row r="91" spans="1:21" ht="21" customHeight="1">
      <c r="A91" s="147"/>
      <c r="E91" s="150"/>
      <c r="G91" s="150"/>
      <c r="I91" s="150"/>
    </row>
    <row r="92" spans="1:21" ht="21" customHeight="1">
      <c r="E92" s="150"/>
      <c r="G92" s="150"/>
      <c r="I92" s="150"/>
    </row>
    <row r="93" spans="1:21" ht="21" customHeight="1">
      <c r="E93" s="150"/>
      <c r="G93" s="150"/>
      <c r="I93" s="150"/>
    </row>
    <row r="98" spans="2:2" ht="20.100000000000001" customHeight="1"/>
    <row r="99" spans="2:2" ht="21" customHeight="1">
      <c r="B99" s="182"/>
    </row>
  </sheetData>
  <pageMargins left="0.78740157480314965" right="0.39370078740157483" top="0.78740157480314965" bottom="0.39370078740157483" header="0.19685039370078741" footer="0.19685039370078741"/>
  <pageSetup paperSize="9" scale="77" fitToWidth="0" fitToHeight="0" orientation="portrait" r:id="rId1"/>
  <rowBreaks count="2" manualBreakCount="2">
    <brk id="49" max="9" man="1"/>
    <brk id="86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2" ma:contentTypeDescription="สร้างเอกสารใหม่" ma:contentTypeScope="" ma:versionID="703a70d8092730cd9c6bee09ca5f3840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7d5c2ab337dd4283f3732c4032131543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9F7B5C-73D2-463E-8F5E-8C659DED8B09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035936da-f762-4330-9b9a-976de9613cd5"/>
    <ds:schemaRef ds:uri="0025b2a6-f8d9-4a47-85ad-10799d383e76"/>
  </ds:schemaRefs>
</ds:datastoreItem>
</file>

<file path=customXml/itemProps3.xml><?xml version="1.0" encoding="utf-8"?>
<ds:datastoreItem xmlns:ds="http://schemas.openxmlformats.org/officeDocument/2006/customXml" ds:itemID="{B59FAA48-3B92-40B8-A6FA-1464166BAC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114712</vt:lpwstr>
  </property>
  <property fmtid="{D5CDD505-2E9C-101B-9397-08002B2CF9AE}" pid="4" name="OptimizationTime">
    <vt:lpwstr>20210514_1100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Flow-Rounding (Final)</vt:lpstr>
      <vt:lpstr>'bs '!Print_Area</vt:lpstr>
      <vt:lpstr>'Cash Flow-Rounding (Final)'!Print_Area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2021-05-10T12:26:32Z</cp:lastPrinted>
  <dcterms:created xsi:type="dcterms:W3CDTF">2011-11-24T09:12:20Z</dcterms:created>
  <dcterms:modified xsi:type="dcterms:W3CDTF">2021-05-10T12:26:35Z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